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  <Override PartName="/xl/charts/chart3.xml" ContentType="application/vnd.openxmlformats-officedocument.drawingml.chart+xml"/>
  <Override PartName="/xl/charts/colors3.xml" ContentType="application/vnd.ms-office.chartcolorstyle+xml"/>
  <Override PartName="/xl/charts/style3.xml" ContentType="application/vnd.ms-office.chart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portecorporativo-my.sharepoint.com/personal/auxmaquinaria_cimelec_co/Documents/MGP/"/>
    </mc:Choice>
  </mc:AlternateContent>
  <xr:revisionPtr revIDLastSave="12" documentId="8_{5D67F8BB-770F-407C-881C-F22B06E8DB9D}" xr6:coauthVersionLast="47" xr6:coauthVersionMax="47" xr10:uidLastSave="{10F408CF-CB60-4C28-8D4B-09A977EB798A}"/>
  <bookViews>
    <workbookView xWindow="20370" yWindow="-120" windowWidth="29040" windowHeight="15720" firstSheet="2" activeTab="2" xr2:uid="{B68822CD-CD0E-49EE-988E-FBB3237EC879}"/>
  </bookViews>
  <sheets>
    <sheet name="CRONOGRAMA" sheetId="1" state="hidden" r:id="rId1"/>
    <sheet name="Análisis EVM" sheetId="2" state="hidden" r:id="rId2"/>
    <sheet name="Informe EVM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2" l="1"/>
  <c r="E27" i="2"/>
  <c r="N27" i="2" s="1"/>
  <c r="A39" i="3"/>
  <c r="A38" i="3"/>
  <c r="A37" i="3"/>
  <c r="A36" i="3"/>
  <c r="A31" i="3"/>
  <c r="A30" i="3"/>
  <c r="A29" i="3"/>
  <c r="A28" i="3"/>
  <c r="E23" i="3"/>
  <c r="B31" i="3" s="1"/>
  <c r="T28" i="2"/>
  <c r="S28" i="2"/>
  <c r="S27" i="2"/>
  <c r="S26" i="2"/>
  <c r="S25" i="2"/>
  <c r="T4" i="2"/>
  <c r="K7" i="2"/>
  <c r="K13" i="2"/>
  <c r="K18" i="2"/>
  <c r="K25" i="2"/>
  <c r="K30" i="2"/>
  <c r="K35" i="2"/>
  <c r="K40" i="2"/>
  <c r="K48" i="2"/>
  <c r="K54" i="2"/>
  <c r="K61" i="2"/>
  <c r="K67" i="2"/>
  <c r="K73" i="2"/>
  <c r="K84" i="2"/>
  <c r="K104" i="2"/>
  <c r="K114" i="2"/>
  <c r="K125" i="2"/>
  <c r="K132" i="2"/>
  <c r="K141" i="2"/>
  <c r="K150" i="2"/>
  <c r="K156" i="2"/>
  <c r="G4" i="2"/>
  <c r="G5" i="2"/>
  <c r="E5" i="2" s="1"/>
  <c r="G8" i="2"/>
  <c r="E8" i="2" s="1"/>
  <c r="N8" i="2" s="1"/>
  <c r="G9" i="2"/>
  <c r="E9" i="2" s="1"/>
  <c r="G10" i="2"/>
  <c r="G11" i="2"/>
  <c r="E11" i="2" s="1"/>
  <c r="N11" i="2" s="1"/>
  <c r="G12" i="2"/>
  <c r="E12" i="2" s="1"/>
  <c r="N12" i="2" s="1"/>
  <c r="G14" i="2"/>
  <c r="G15" i="2"/>
  <c r="E15" i="2" s="1"/>
  <c r="G16" i="2"/>
  <c r="E16" i="2" s="1"/>
  <c r="N16" i="2" s="1"/>
  <c r="G17" i="2"/>
  <c r="E17" i="2" s="1"/>
  <c r="G19" i="2"/>
  <c r="G20" i="2"/>
  <c r="E20" i="2" s="1"/>
  <c r="N20" i="2" s="1"/>
  <c r="G21" i="2"/>
  <c r="E21" i="2" s="1"/>
  <c r="G22" i="2"/>
  <c r="E22" i="2" s="1"/>
  <c r="N22" i="2" s="1"/>
  <c r="G23" i="2"/>
  <c r="E23" i="2" s="1"/>
  <c r="N23" i="2" s="1"/>
  <c r="G26" i="2"/>
  <c r="E26" i="2" s="1"/>
  <c r="G27" i="2"/>
  <c r="G28" i="2"/>
  <c r="E28" i="2" s="1"/>
  <c r="N28" i="2" s="1"/>
  <c r="G29" i="2"/>
  <c r="E29" i="2" s="1"/>
  <c r="J29" i="2" s="1"/>
  <c r="L29" i="2" s="1"/>
  <c r="G31" i="2"/>
  <c r="E31" i="2" s="1"/>
  <c r="G32" i="2"/>
  <c r="I32" i="2" s="1"/>
  <c r="G33" i="2"/>
  <c r="E33" i="2" s="1"/>
  <c r="G34" i="2"/>
  <c r="E34" i="2" s="1"/>
  <c r="G36" i="2"/>
  <c r="I36" i="2" s="1"/>
  <c r="G37" i="2"/>
  <c r="G38" i="2"/>
  <c r="G39" i="2"/>
  <c r="E39" i="2" s="1"/>
  <c r="N39" i="2" s="1"/>
  <c r="G41" i="2"/>
  <c r="E41" i="2" s="1"/>
  <c r="G42" i="2"/>
  <c r="E42" i="2" s="1"/>
  <c r="H42" i="2" s="1"/>
  <c r="G43" i="2"/>
  <c r="E43" i="2" s="1"/>
  <c r="N43" i="2" s="1"/>
  <c r="G44" i="2"/>
  <c r="E44" i="2" s="1"/>
  <c r="N44" i="2" s="1"/>
  <c r="G45" i="2"/>
  <c r="E45" i="2" s="1"/>
  <c r="J45" i="2" s="1"/>
  <c r="L45" i="2" s="1"/>
  <c r="G49" i="2"/>
  <c r="E49" i="2" s="1"/>
  <c r="G50" i="2"/>
  <c r="E50" i="2" s="1"/>
  <c r="N50" i="2" s="1"/>
  <c r="G51" i="2"/>
  <c r="E51" i="2" s="1"/>
  <c r="G52" i="2"/>
  <c r="E52" i="2" s="1"/>
  <c r="N52" i="2" s="1"/>
  <c r="G53" i="2"/>
  <c r="E53" i="2" s="1"/>
  <c r="G55" i="2"/>
  <c r="E55" i="2" s="1"/>
  <c r="N55" i="2" s="1"/>
  <c r="G56" i="2"/>
  <c r="E56" i="2" s="1"/>
  <c r="N56" i="2" s="1"/>
  <c r="G57" i="2"/>
  <c r="E57" i="2" s="1"/>
  <c r="G58" i="2"/>
  <c r="E58" i="2" s="1"/>
  <c r="G59" i="2"/>
  <c r="E59" i="2" s="1"/>
  <c r="N59" i="2" s="1"/>
  <c r="G62" i="2"/>
  <c r="E62" i="2" s="1"/>
  <c r="G63" i="2"/>
  <c r="E63" i="2" s="1"/>
  <c r="G64" i="2"/>
  <c r="E64" i="2" s="1"/>
  <c r="N64" i="2" s="1"/>
  <c r="G65" i="2"/>
  <c r="E65" i="2" s="1"/>
  <c r="G66" i="2"/>
  <c r="E66" i="2" s="1"/>
  <c r="N66" i="2" s="1"/>
  <c r="G68" i="2"/>
  <c r="E68" i="2" s="1"/>
  <c r="N68" i="2" s="1"/>
  <c r="G69" i="2"/>
  <c r="E69" i="2" s="1"/>
  <c r="G70" i="2"/>
  <c r="E70" i="2" s="1"/>
  <c r="N70" i="2" s="1"/>
  <c r="G71" i="2"/>
  <c r="E71" i="2" s="1"/>
  <c r="N71" i="2" s="1"/>
  <c r="G72" i="2"/>
  <c r="E72" i="2" s="1"/>
  <c r="J72" i="2" s="1"/>
  <c r="L72" i="2" s="1"/>
  <c r="G74" i="2"/>
  <c r="G75" i="2"/>
  <c r="E75" i="2" s="1"/>
  <c r="N75" i="2" s="1"/>
  <c r="G76" i="2"/>
  <c r="E76" i="2" s="1"/>
  <c r="N76" i="2" s="1"/>
  <c r="G77" i="2"/>
  <c r="E77" i="2" s="1"/>
  <c r="G78" i="2"/>
  <c r="G79" i="2"/>
  <c r="E79" i="2" s="1"/>
  <c r="G80" i="2"/>
  <c r="I80" i="2" s="1"/>
  <c r="G81" i="2"/>
  <c r="E81" i="2" s="1"/>
  <c r="G85" i="2"/>
  <c r="E85" i="2" s="1"/>
  <c r="G86" i="2"/>
  <c r="E86" i="2" s="1"/>
  <c r="N86" i="2" s="1"/>
  <c r="G87" i="2"/>
  <c r="E87" i="2" s="1"/>
  <c r="N87" i="2" s="1"/>
  <c r="G88" i="2"/>
  <c r="E88" i="2" s="1"/>
  <c r="J88" i="2" s="1"/>
  <c r="L88" i="2" s="1"/>
  <c r="G89" i="2"/>
  <c r="E89" i="2" s="1"/>
  <c r="G90" i="2"/>
  <c r="E90" i="2" s="1"/>
  <c r="G91" i="2"/>
  <c r="E91" i="2" s="1"/>
  <c r="N91" i="2" s="1"/>
  <c r="G92" i="2"/>
  <c r="E92" i="2" s="1"/>
  <c r="N92" i="2" s="1"/>
  <c r="G93" i="2"/>
  <c r="E93" i="2" s="1"/>
  <c r="J93" i="2" s="1"/>
  <c r="L93" i="2" s="1"/>
  <c r="G94" i="2"/>
  <c r="E94" i="2" s="1"/>
  <c r="G95" i="2"/>
  <c r="E95" i="2" s="1"/>
  <c r="H95" i="2" s="1"/>
  <c r="G96" i="2"/>
  <c r="E96" i="2" s="1"/>
  <c r="N96" i="2" s="1"/>
  <c r="G97" i="2"/>
  <c r="E97" i="2" s="1"/>
  <c r="G98" i="2"/>
  <c r="E98" i="2" s="1"/>
  <c r="N98" i="2" s="1"/>
  <c r="G99" i="2"/>
  <c r="E99" i="2" s="1"/>
  <c r="H99" i="2" s="1"/>
  <c r="I99" i="2" s="1"/>
  <c r="G100" i="2"/>
  <c r="E100" i="2" s="1"/>
  <c r="N100" i="2" s="1"/>
  <c r="G101" i="2"/>
  <c r="E101" i="2" s="1"/>
  <c r="G102" i="2"/>
  <c r="E102" i="2" s="1"/>
  <c r="N102" i="2" s="1"/>
  <c r="G103" i="2"/>
  <c r="E103" i="2" s="1"/>
  <c r="G105" i="2"/>
  <c r="E105" i="2" s="1"/>
  <c r="G106" i="2"/>
  <c r="E106" i="2" s="1"/>
  <c r="G107" i="2"/>
  <c r="E107" i="2" s="1"/>
  <c r="N107" i="2" s="1"/>
  <c r="G108" i="2"/>
  <c r="E108" i="2" s="1"/>
  <c r="N108" i="2" s="1"/>
  <c r="G109" i="2"/>
  <c r="E109" i="2" s="1"/>
  <c r="J109" i="2" s="1"/>
  <c r="L109" i="2" s="1"/>
  <c r="G110" i="2"/>
  <c r="E110" i="2" s="1"/>
  <c r="G111" i="2"/>
  <c r="E111" i="2" s="1"/>
  <c r="G112" i="2"/>
  <c r="E112" i="2" s="1"/>
  <c r="N112" i="2" s="1"/>
  <c r="G115" i="2"/>
  <c r="E115" i="2" s="1"/>
  <c r="G116" i="2"/>
  <c r="E116" i="2" s="1"/>
  <c r="N116" i="2" s="1"/>
  <c r="G117" i="2"/>
  <c r="E117" i="2" s="1"/>
  <c r="G118" i="2"/>
  <c r="E118" i="2" s="1"/>
  <c r="N118" i="2" s="1"/>
  <c r="G119" i="2"/>
  <c r="E119" i="2" s="1"/>
  <c r="N119" i="2" s="1"/>
  <c r="G120" i="2"/>
  <c r="E120" i="2" s="1"/>
  <c r="N120" i="2" s="1"/>
  <c r="G121" i="2"/>
  <c r="E121" i="2" s="1"/>
  <c r="G122" i="2"/>
  <c r="E122" i="2" s="1"/>
  <c r="G123" i="2"/>
  <c r="E123" i="2" s="1"/>
  <c r="N123" i="2" s="1"/>
  <c r="G124" i="2"/>
  <c r="E124" i="2" s="1"/>
  <c r="N124" i="2" s="1"/>
  <c r="G126" i="2"/>
  <c r="E126" i="2" s="1"/>
  <c r="G127" i="2"/>
  <c r="E127" i="2" s="1"/>
  <c r="G128" i="2"/>
  <c r="E128" i="2" s="1"/>
  <c r="N128" i="2" s="1"/>
  <c r="G129" i="2"/>
  <c r="E129" i="2" s="1"/>
  <c r="G130" i="2"/>
  <c r="E130" i="2" s="1"/>
  <c r="G131" i="2"/>
  <c r="E131" i="2" s="1"/>
  <c r="G133" i="2"/>
  <c r="E133" i="2" s="1"/>
  <c r="G134" i="2"/>
  <c r="E134" i="2" s="1"/>
  <c r="N134" i="2" s="1"/>
  <c r="G135" i="2"/>
  <c r="E135" i="2" s="1"/>
  <c r="N135" i="2" s="1"/>
  <c r="G136" i="2"/>
  <c r="E136" i="2" s="1"/>
  <c r="G137" i="2"/>
  <c r="E137" i="2" s="1"/>
  <c r="G138" i="2"/>
  <c r="G139" i="2"/>
  <c r="E139" i="2" s="1"/>
  <c r="N139" i="2" s="1"/>
  <c r="G142" i="2"/>
  <c r="E142" i="2" s="1"/>
  <c r="G143" i="2"/>
  <c r="E143" i="2" s="1"/>
  <c r="G144" i="2"/>
  <c r="E144" i="2" s="1"/>
  <c r="N144" i="2" s="1"/>
  <c r="G145" i="2"/>
  <c r="E145" i="2" s="1"/>
  <c r="G146" i="2"/>
  <c r="E146" i="2" s="1"/>
  <c r="N146" i="2" s="1"/>
  <c r="G147" i="2"/>
  <c r="I147" i="2" s="1"/>
  <c r="G148" i="2"/>
  <c r="I148" i="2" s="1"/>
  <c r="G149" i="2"/>
  <c r="E149" i="2" s="1"/>
  <c r="G151" i="2"/>
  <c r="E151" i="2" s="1"/>
  <c r="G152" i="2"/>
  <c r="E152" i="2" s="1"/>
  <c r="J152" i="2" s="1"/>
  <c r="L152" i="2" s="1"/>
  <c r="G153" i="2"/>
  <c r="E153" i="2" s="1"/>
  <c r="G154" i="2"/>
  <c r="E154" i="2" s="1"/>
  <c r="G155" i="2"/>
  <c r="E155" i="2" s="1"/>
  <c r="N155" i="2" s="1"/>
  <c r="G157" i="2"/>
  <c r="E157" i="2" s="1"/>
  <c r="J157" i="2" s="1"/>
  <c r="L157" i="2" s="1"/>
  <c r="G158" i="2"/>
  <c r="E158" i="2" s="1"/>
  <c r="G159" i="2"/>
  <c r="E159" i="2" s="1"/>
  <c r="G160" i="2"/>
  <c r="E160" i="2" s="1"/>
  <c r="G161" i="2"/>
  <c r="I161" i="2" s="1"/>
  <c r="G162" i="2"/>
  <c r="E162" i="2" s="1"/>
  <c r="N162" i="2" s="1"/>
  <c r="G163" i="2"/>
  <c r="E163" i="2" s="1"/>
  <c r="G164" i="2"/>
  <c r="I164" i="2" s="1"/>
  <c r="G165" i="2"/>
  <c r="I165" i="2" s="1"/>
  <c r="F4" i="2"/>
  <c r="F5" i="2"/>
  <c r="F8" i="2"/>
  <c r="F9" i="2"/>
  <c r="F10" i="2"/>
  <c r="F11" i="2"/>
  <c r="F12" i="2"/>
  <c r="F14" i="2"/>
  <c r="F15" i="2"/>
  <c r="F16" i="2"/>
  <c r="F17" i="2"/>
  <c r="F19" i="2"/>
  <c r="F20" i="2"/>
  <c r="F21" i="2"/>
  <c r="F22" i="2"/>
  <c r="F23" i="2"/>
  <c r="F26" i="2"/>
  <c r="F27" i="2"/>
  <c r="F28" i="2"/>
  <c r="F29" i="2"/>
  <c r="F31" i="2"/>
  <c r="F32" i="2"/>
  <c r="F33" i="2"/>
  <c r="F34" i="2"/>
  <c r="F36" i="2"/>
  <c r="F37" i="2"/>
  <c r="F38" i="2"/>
  <c r="F39" i="2"/>
  <c r="F41" i="2"/>
  <c r="F42" i="2"/>
  <c r="F43" i="2"/>
  <c r="F44" i="2"/>
  <c r="F45" i="2"/>
  <c r="F49" i="2"/>
  <c r="F50" i="2"/>
  <c r="F51" i="2"/>
  <c r="F52" i="2"/>
  <c r="F53" i="2"/>
  <c r="F55" i="2"/>
  <c r="F56" i="2"/>
  <c r="F57" i="2"/>
  <c r="F58" i="2"/>
  <c r="F59" i="2"/>
  <c r="F62" i="2"/>
  <c r="F63" i="2"/>
  <c r="F64" i="2"/>
  <c r="F65" i="2"/>
  <c r="F66" i="2"/>
  <c r="F68" i="2"/>
  <c r="F69" i="2"/>
  <c r="F70" i="2"/>
  <c r="F71" i="2"/>
  <c r="F72" i="2"/>
  <c r="F74" i="2"/>
  <c r="F75" i="2"/>
  <c r="F76" i="2"/>
  <c r="F77" i="2"/>
  <c r="F78" i="2"/>
  <c r="F79" i="2"/>
  <c r="F80" i="2"/>
  <c r="F81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5" i="2"/>
  <c r="F106" i="2"/>
  <c r="F107" i="2"/>
  <c r="F108" i="2"/>
  <c r="F109" i="2"/>
  <c r="F110" i="2"/>
  <c r="F111" i="2"/>
  <c r="F112" i="2"/>
  <c r="F115" i="2"/>
  <c r="F116" i="2"/>
  <c r="F117" i="2"/>
  <c r="F118" i="2"/>
  <c r="F119" i="2"/>
  <c r="F120" i="2"/>
  <c r="F121" i="2"/>
  <c r="F122" i="2"/>
  <c r="F123" i="2"/>
  <c r="F124" i="2"/>
  <c r="F126" i="2"/>
  <c r="F127" i="2"/>
  <c r="F128" i="2"/>
  <c r="F129" i="2"/>
  <c r="F130" i="2"/>
  <c r="F131" i="2"/>
  <c r="F133" i="2"/>
  <c r="F134" i="2"/>
  <c r="F135" i="2"/>
  <c r="F136" i="2"/>
  <c r="F137" i="2"/>
  <c r="F138" i="2"/>
  <c r="F139" i="2"/>
  <c r="F142" i="2"/>
  <c r="F143" i="2"/>
  <c r="F144" i="2"/>
  <c r="F145" i="2"/>
  <c r="F146" i="2"/>
  <c r="F147" i="2"/>
  <c r="F148" i="2"/>
  <c r="F149" i="2"/>
  <c r="F151" i="2"/>
  <c r="F152" i="2"/>
  <c r="F153" i="2"/>
  <c r="F154" i="2"/>
  <c r="F155" i="2"/>
  <c r="F157" i="2"/>
  <c r="F158" i="2"/>
  <c r="F159" i="2"/>
  <c r="F160" i="2"/>
  <c r="F161" i="2"/>
  <c r="F162" i="2"/>
  <c r="F163" i="2"/>
  <c r="F164" i="2"/>
  <c r="F165" i="2"/>
  <c r="B23" i="3" s="1"/>
  <c r="H23" i="3" s="1"/>
  <c r="C39" i="3" s="1"/>
  <c r="N34" i="2"/>
  <c r="N103" i="2"/>
  <c r="F7" i="2" l="1"/>
  <c r="G35" i="2"/>
  <c r="C35" i="2" s="1"/>
  <c r="K113" i="2"/>
  <c r="K140" i="2"/>
  <c r="H142" i="2"/>
  <c r="F35" i="2"/>
  <c r="E67" i="2"/>
  <c r="C23" i="3"/>
  <c r="F67" i="2"/>
  <c r="E32" i="2"/>
  <c r="N32" i="2" s="1"/>
  <c r="E74" i="2"/>
  <c r="N74" i="2" s="1"/>
  <c r="E148" i="2"/>
  <c r="N148" i="2" s="1"/>
  <c r="F150" i="2"/>
  <c r="G18" i="2"/>
  <c r="C18" i="2" s="1"/>
  <c r="E19" i="2"/>
  <c r="J19" i="2" s="1"/>
  <c r="L19" i="2" s="1"/>
  <c r="E14" i="2"/>
  <c r="H14" i="2" s="1"/>
  <c r="I14" i="2" s="1"/>
  <c r="F30" i="2"/>
  <c r="E38" i="2"/>
  <c r="N38" i="2" s="1"/>
  <c r="E78" i="2"/>
  <c r="H78" i="2" s="1"/>
  <c r="I78" i="2" s="1"/>
  <c r="K60" i="2"/>
  <c r="E138" i="2"/>
  <c r="E132" i="2" s="1"/>
  <c r="I10" i="2"/>
  <c r="E10" i="2"/>
  <c r="H10" i="2" s="1"/>
  <c r="I4" i="2"/>
  <c r="E4" i="2"/>
  <c r="N4" i="2" s="1"/>
  <c r="F84" i="2"/>
  <c r="F54" i="2"/>
  <c r="F18" i="2"/>
  <c r="I146" i="2"/>
  <c r="E80" i="2"/>
  <c r="N80" i="2" s="1"/>
  <c r="E164" i="2"/>
  <c r="N164" i="2" s="1"/>
  <c r="F132" i="2"/>
  <c r="F114" i="2"/>
  <c r="F48" i="2"/>
  <c r="F47" i="2" s="1"/>
  <c r="N160" i="2"/>
  <c r="N151" i="2"/>
  <c r="N136" i="2"/>
  <c r="G67" i="2"/>
  <c r="H16" i="2"/>
  <c r="I16" i="2" s="1"/>
  <c r="E36" i="2"/>
  <c r="N36" i="2" s="1"/>
  <c r="E147" i="2"/>
  <c r="E161" i="2"/>
  <c r="J161" i="2" s="1"/>
  <c r="L161" i="2" s="1"/>
  <c r="E165" i="2"/>
  <c r="D23" i="3" s="1"/>
  <c r="G23" i="3" s="1"/>
  <c r="B39" i="3" s="1"/>
  <c r="H160" i="2"/>
  <c r="I160" i="2" s="1"/>
  <c r="I142" i="2"/>
  <c r="H112" i="2"/>
  <c r="I112" i="2" s="1"/>
  <c r="H120" i="2"/>
  <c r="I120" i="2" s="1"/>
  <c r="H72" i="2"/>
  <c r="I72" i="2" s="1"/>
  <c r="J162" i="2"/>
  <c r="L162" i="2" s="1"/>
  <c r="J128" i="2"/>
  <c r="L128" i="2" s="1"/>
  <c r="P128" i="2" s="1"/>
  <c r="J102" i="2"/>
  <c r="L102" i="2" s="1"/>
  <c r="P102" i="2" s="1"/>
  <c r="J91" i="2"/>
  <c r="L91" i="2" s="1"/>
  <c r="M91" i="2" s="1"/>
  <c r="J70" i="2"/>
  <c r="L70" i="2" s="1"/>
  <c r="O70" i="2" s="1"/>
  <c r="J44" i="2"/>
  <c r="L44" i="2" s="1"/>
  <c r="P44" i="2" s="1"/>
  <c r="J23" i="2"/>
  <c r="L23" i="2" s="1"/>
  <c r="P23" i="2" s="1"/>
  <c r="N93" i="2"/>
  <c r="E114" i="2"/>
  <c r="H163" i="2"/>
  <c r="H62" i="2"/>
  <c r="I62" i="2" s="1"/>
  <c r="H51" i="2"/>
  <c r="I51" i="2" s="1"/>
  <c r="H116" i="2"/>
  <c r="H88" i="2"/>
  <c r="I88" i="2" s="1"/>
  <c r="H68" i="2"/>
  <c r="I68" i="2" s="1"/>
  <c r="H8" i="2"/>
  <c r="I8" i="2" s="1"/>
  <c r="J160" i="2"/>
  <c r="L160" i="2" s="1"/>
  <c r="P160" i="2" s="1"/>
  <c r="J124" i="2"/>
  <c r="L124" i="2" s="1"/>
  <c r="P124" i="2" s="1"/>
  <c r="J98" i="2"/>
  <c r="L98" i="2" s="1"/>
  <c r="P98" i="2" s="1"/>
  <c r="J87" i="2"/>
  <c r="L87" i="2" s="1"/>
  <c r="J64" i="2"/>
  <c r="L64" i="2" s="1"/>
  <c r="O64" i="2" s="1"/>
  <c r="J38" i="2"/>
  <c r="L38" i="2" s="1"/>
  <c r="O38" i="2" s="1"/>
  <c r="J16" i="2"/>
  <c r="L16" i="2" s="1"/>
  <c r="O16" i="2" s="1"/>
  <c r="N72" i="2"/>
  <c r="I162" i="2"/>
  <c r="H144" i="2"/>
  <c r="I144" i="2" s="1"/>
  <c r="H162" i="2"/>
  <c r="H100" i="2"/>
  <c r="I100" i="2" s="1"/>
  <c r="H56" i="2"/>
  <c r="I56" i="2" s="1"/>
  <c r="H20" i="2"/>
  <c r="I20" i="2" s="1"/>
  <c r="J144" i="2"/>
  <c r="L144" i="2" s="1"/>
  <c r="M144" i="2" s="1"/>
  <c r="J112" i="2"/>
  <c r="L112" i="2" s="1"/>
  <c r="P112" i="2" s="1"/>
  <c r="J96" i="2"/>
  <c r="L96" i="2" s="1"/>
  <c r="M96" i="2" s="1"/>
  <c r="J59" i="2"/>
  <c r="L59" i="2" s="1"/>
  <c r="O59" i="2" s="1"/>
  <c r="J12" i="2"/>
  <c r="L12" i="2" s="1"/>
  <c r="O12" i="2" s="1"/>
  <c r="N157" i="2"/>
  <c r="N45" i="2"/>
  <c r="H128" i="2"/>
  <c r="I128" i="2" s="1"/>
  <c r="H96" i="2"/>
  <c r="I96" i="2" s="1"/>
  <c r="H64" i="2"/>
  <c r="I64" i="2" s="1"/>
  <c r="H152" i="2"/>
  <c r="I152" i="2" s="1"/>
  <c r="H136" i="2"/>
  <c r="I136" i="2" s="1"/>
  <c r="H52" i="2"/>
  <c r="I52" i="2" s="1"/>
  <c r="J134" i="2"/>
  <c r="L134" i="2" s="1"/>
  <c r="O134" i="2" s="1"/>
  <c r="J108" i="2"/>
  <c r="L108" i="2" s="1"/>
  <c r="O108" i="2" s="1"/>
  <c r="J92" i="2"/>
  <c r="L92" i="2" s="1"/>
  <c r="P92" i="2" s="1"/>
  <c r="J76" i="2"/>
  <c r="L76" i="2" s="1"/>
  <c r="P76" i="2" s="1"/>
  <c r="J55" i="2"/>
  <c r="L55" i="2" s="1"/>
  <c r="P55" i="2" s="1"/>
  <c r="J28" i="2"/>
  <c r="L28" i="2" s="1"/>
  <c r="N152" i="2"/>
  <c r="H131" i="2"/>
  <c r="I131" i="2" s="1"/>
  <c r="N130" i="2"/>
  <c r="J130" i="2"/>
  <c r="L130" i="2" s="1"/>
  <c r="O130" i="2" s="1"/>
  <c r="P70" i="2"/>
  <c r="M70" i="2"/>
  <c r="M134" i="2"/>
  <c r="N110" i="2"/>
  <c r="J110" i="2"/>
  <c r="L110" i="2" s="1"/>
  <c r="N31" i="2"/>
  <c r="J31" i="2"/>
  <c r="L31" i="2" s="1"/>
  <c r="H155" i="2"/>
  <c r="I155" i="2" s="1"/>
  <c r="N106" i="2"/>
  <c r="J106" i="2"/>
  <c r="L106" i="2" s="1"/>
  <c r="H123" i="2"/>
  <c r="I123" i="2" s="1"/>
  <c r="H71" i="2"/>
  <c r="I71" i="2" s="1"/>
  <c r="H110" i="2"/>
  <c r="I110" i="2" s="1"/>
  <c r="J155" i="2"/>
  <c r="L155" i="2" s="1"/>
  <c r="C67" i="2"/>
  <c r="N163" i="2"/>
  <c r="J163" i="2"/>
  <c r="L163" i="2" s="1"/>
  <c r="N154" i="2"/>
  <c r="J154" i="2"/>
  <c r="L154" i="2" s="1"/>
  <c r="E150" i="2"/>
  <c r="J150" i="2" s="1"/>
  <c r="L150" i="2" s="1"/>
  <c r="N127" i="2"/>
  <c r="J127" i="2"/>
  <c r="L127" i="2" s="1"/>
  <c r="N122" i="2"/>
  <c r="J122" i="2"/>
  <c r="L122" i="2" s="1"/>
  <c r="N79" i="2"/>
  <c r="J79" i="2"/>
  <c r="L79" i="2" s="1"/>
  <c r="N62" i="2"/>
  <c r="J62" i="2"/>
  <c r="L62" i="2" s="1"/>
  <c r="E61" i="2"/>
  <c r="G150" i="2"/>
  <c r="H146" i="2"/>
  <c r="G114" i="2"/>
  <c r="H75" i="2"/>
  <c r="I75" i="2" s="1"/>
  <c r="H70" i="2"/>
  <c r="I70" i="2" s="1"/>
  <c r="H66" i="2"/>
  <c r="I66" i="2" s="1"/>
  <c r="I38" i="2"/>
  <c r="H34" i="2"/>
  <c r="I34" i="2" s="1"/>
  <c r="G25" i="2"/>
  <c r="C25" i="2" s="1"/>
  <c r="H11" i="2"/>
  <c r="I11" i="2"/>
  <c r="G7" i="2"/>
  <c r="H159" i="2"/>
  <c r="I159" i="2" s="1"/>
  <c r="H63" i="2"/>
  <c r="I63" i="2" s="1"/>
  <c r="I163" i="2"/>
  <c r="O162" i="2"/>
  <c r="M162" i="2"/>
  <c r="P162" i="2"/>
  <c r="P130" i="2"/>
  <c r="J119" i="2"/>
  <c r="L119" i="2" s="1"/>
  <c r="M55" i="2"/>
  <c r="J34" i="2"/>
  <c r="L34" i="2" s="1"/>
  <c r="N158" i="2"/>
  <c r="J158" i="2"/>
  <c r="L158" i="2" s="1"/>
  <c r="N126" i="2"/>
  <c r="J126" i="2"/>
  <c r="L126" i="2" s="1"/>
  <c r="E125" i="2"/>
  <c r="N99" i="2"/>
  <c r="J99" i="2"/>
  <c r="L99" i="2" s="1"/>
  <c r="N95" i="2"/>
  <c r="J95" i="2"/>
  <c r="L95" i="2" s="1"/>
  <c r="J78" i="2"/>
  <c r="L78" i="2" s="1"/>
  <c r="N51" i="2"/>
  <c r="J51" i="2"/>
  <c r="L51" i="2" s="1"/>
  <c r="N15" i="2"/>
  <c r="J15" i="2"/>
  <c r="L15" i="2" s="1"/>
  <c r="N10" i="2"/>
  <c r="F125" i="2"/>
  <c r="F73" i="2"/>
  <c r="H139" i="2"/>
  <c r="I139" i="2"/>
  <c r="H135" i="2"/>
  <c r="I135" i="2" s="1"/>
  <c r="H130" i="2"/>
  <c r="I130" i="2" s="1"/>
  <c r="G125" i="2"/>
  <c r="H103" i="2"/>
  <c r="I103" i="2" s="1"/>
  <c r="I95" i="2"/>
  <c r="H91" i="2"/>
  <c r="I91" i="2" s="1"/>
  <c r="H87" i="2"/>
  <c r="I87" i="2" s="1"/>
  <c r="G73" i="2"/>
  <c r="H59" i="2"/>
  <c r="I59" i="2" s="1"/>
  <c r="H55" i="2"/>
  <c r="I55" i="2" s="1"/>
  <c r="I42" i="2"/>
  <c r="H23" i="2"/>
  <c r="I23" i="2" s="1"/>
  <c r="H158" i="2"/>
  <c r="I158" i="2" s="1"/>
  <c r="H147" i="2"/>
  <c r="H126" i="2"/>
  <c r="H115" i="2"/>
  <c r="I115" i="2" s="1"/>
  <c r="H94" i="2"/>
  <c r="I94" i="2" s="1"/>
  <c r="O160" i="2"/>
  <c r="M160" i="2"/>
  <c r="J139" i="2"/>
  <c r="L139" i="2" s="1"/>
  <c r="O128" i="2"/>
  <c r="M128" i="2"/>
  <c r="J118" i="2"/>
  <c r="L118" i="2" s="1"/>
  <c r="J107" i="2"/>
  <c r="L107" i="2" s="1"/>
  <c r="J86" i="2"/>
  <c r="L86" i="2" s="1"/>
  <c r="J75" i="2"/>
  <c r="L75" i="2" s="1"/>
  <c r="M64" i="2"/>
  <c r="J43" i="2"/>
  <c r="L43" i="2" s="1"/>
  <c r="J22" i="2"/>
  <c r="L22" i="2" s="1"/>
  <c r="J11" i="2"/>
  <c r="L11" i="2" s="1"/>
  <c r="N147" i="2"/>
  <c r="J147" i="2"/>
  <c r="L147" i="2" s="1"/>
  <c r="N143" i="2"/>
  <c r="J143" i="2"/>
  <c r="L143" i="2" s="1"/>
  <c r="N115" i="2"/>
  <c r="J115" i="2"/>
  <c r="L115" i="2" s="1"/>
  <c r="N63" i="2"/>
  <c r="J63" i="2"/>
  <c r="L63" i="2" s="1"/>
  <c r="H151" i="2"/>
  <c r="I151" i="2" s="1"/>
  <c r="H119" i="2"/>
  <c r="I119" i="2" s="1"/>
  <c r="H39" i="2"/>
  <c r="I39" i="2" s="1"/>
  <c r="H27" i="2"/>
  <c r="I27" i="2" s="1"/>
  <c r="O144" i="2"/>
  <c r="J123" i="2"/>
  <c r="L123" i="2" s="1"/>
  <c r="J27" i="2"/>
  <c r="L27" i="2" s="1"/>
  <c r="N159" i="2"/>
  <c r="J159" i="2"/>
  <c r="L159" i="2" s="1"/>
  <c r="N142" i="2"/>
  <c r="J142" i="2"/>
  <c r="L142" i="2" s="1"/>
  <c r="E141" i="2"/>
  <c r="N131" i="2"/>
  <c r="J131" i="2"/>
  <c r="L131" i="2" s="1"/>
  <c r="P88" i="2"/>
  <c r="O88" i="2"/>
  <c r="M88" i="2"/>
  <c r="E30" i="2"/>
  <c r="N26" i="2"/>
  <c r="J26" i="2"/>
  <c r="L26" i="2" s="1"/>
  <c r="E25" i="2"/>
  <c r="F141" i="2"/>
  <c r="F104" i="2"/>
  <c r="F83" i="2" s="1"/>
  <c r="F61" i="2"/>
  <c r="F60" i="2" s="1"/>
  <c r="F25" i="2"/>
  <c r="G141" i="2"/>
  <c r="H118" i="2"/>
  <c r="I118" i="2" s="1"/>
  <c r="G61" i="2"/>
  <c r="H43" i="2"/>
  <c r="I43" i="2" s="1"/>
  <c r="G30" i="2"/>
  <c r="H127" i="2"/>
  <c r="I127" i="2" s="1"/>
  <c r="H106" i="2"/>
  <c r="I106" i="2" s="1"/>
  <c r="H31" i="2"/>
  <c r="I31" i="2" s="1"/>
  <c r="J151" i="2"/>
  <c r="L151" i="2" s="1"/>
  <c r="P108" i="2"/>
  <c r="P87" i="2"/>
  <c r="O87" i="2"/>
  <c r="J66" i="2"/>
  <c r="L66" i="2" s="1"/>
  <c r="O44" i="2"/>
  <c r="M44" i="2"/>
  <c r="N42" i="2"/>
  <c r="J42" i="2"/>
  <c r="L42" i="2" s="1"/>
  <c r="P152" i="2"/>
  <c r="O152" i="2"/>
  <c r="M152" i="2"/>
  <c r="N111" i="2"/>
  <c r="J111" i="2"/>
  <c r="L111" i="2" s="1"/>
  <c r="N94" i="2"/>
  <c r="J94" i="2"/>
  <c r="L94" i="2" s="1"/>
  <c r="N90" i="2"/>
  <c r="J90" i="2"/>
  <c r="L90" i="2" s="1"/>
  <c r="P72" i="2"/>
  <c r="O72" i="2"/>
  <c r="M72" i="2"/>
  <c r="N58" i="2"/>
  <c r="J58" i="2"/>
  <c r="L58" i="2" s="1"/>
  <c r="E54" i="2"/>
  <c r="E18" i="2"/>
  <c r="J18" i="2" s="1"/>
  <c r="L18" i="2" s="1"/>
  <c r="J14" i="2"/>
  <c r="L14" i="2" s="1"/>
  <c r="F156" i="2"/>
  <c r="F40" i="2"/>
  <c r="F13" i="2"/>
  <c r="I138" i="2"/>
  <c r="H134" i="2"/>
  <c r="I134" i="2" s="1"/>
  <c r="I116" i="2"/>
  <c r="H107" i="2"/>
  <c r="I107" i="2" s="1"/>
  <c r="H102" i="2"/>
  <c r="I102" i="2" s="1"/>
  <c r="H98" i="2"/>
  <c r="I98" i="2" s="1"/>
  <c r="H86" i="2"/>
  <c r="I86" i="2" s="1"/>
  <c r="G54" i="2"/>
  <c r="H50" i="2"/>
  <c r="I50" i="2" s="1"/>
  <c r="H22" i="2"/>
  <c r="I22" i="2" s="1"/>
  <c r="G13" i="2"/>
  <c r="H154" i="2"/>
  <c r="I154" i="2" s="1"/>
  <c r="H143" i="2"/>
  <c r="I143" i="2" s="1"/>
  <c r="H122" i="2"/>
  <c r="I122" i="2" s="1"/>
  <c r="H111" i="2"/>
  <c r="I111" i="2" s="1"/>
  <c r="H90" i="2"/>
  <c r="I90" i="2" s="1"/>
  <c r="H79" i="2"/>
  <c r="I79" i="2" s="1"/>
  <c r="H58" i="2"/>
  <c r="I58" i="2" s="1"/>
  <c r="H26" i="2"/>
  <c r="I26" i="2" s="1"/>
  <c r="H15" i="2"/>
  <c r="I15" i="2" s="1"/>
  <c r="I126" i="2"/>
  <c r="J146" i="2"/>
  <c r="L146" i="2" s="1"/>
  <c r="J135" i="2"/>
  <c r="L135" i="2" s="1"/>
  <c r="J103" i="2"/>
  <c r="L103" i="2" s="1"/>
  <c r="J71" i="2"/>
  <c r="L71" i="2" s="1"/>
  <c r="J50" i="2"/>
  <c r="L50" i="2" s="1"/>
  <c r="J39" i="2"/>
  <c r="L39" i="2" s="1"/>
  <c r="P28" i="2"/>
  <c r="O28" i="2"/>
  <c r="M28" i="2"/>
  <c r="K24" i="2"/>
  <c r="M87" i="2"/>
  <c r="N161" i="2"/>
  <c r="N153" i="2"/>
  <c r="J153" i="2"/>
  <c r="L153" i="2" s="1"/>
  <c r="N145" i="2"/>
  <c r="J145" i="2"/>
  <c r="L145" i="2" s="1"/>
  <c r="N129" i="2"/>
  <c r="J129" i="2"/>
  <c r="L129" i="2" s="1"/>
  <c r="P45" i="2"/>
  <c r="M45" i="2"/>
  <c r="O45" i="2"/>
  <c r="N41" i="2"/>
  <c r="J41" i="2"/>
  <c r="L41" i="2" s="1"/>
  <c r="N37" i="2"/>
  <c r="J37" i="2"/>
  <c r="L37" i="2" s="1"/>
  <c r="N33" i="2"/>
  <c r="J33" i="2"/>
  <c r="L33" i="2" s="1"/>
  <c r="P29" i="2"/>
  <c r="M29" i="2"/>
  <c r="O29" i="2"/>
  <c r="N21" i="2"/>
  <c r="J21" i="2"/>
  <c r="L21" i="2" s="1"/>
  <c r="N17" i="2"/>
  <c r="J17" i="2"/>
  <c r="L17" i="2" s="1"/>
  <c r="N9" i="2"/>
  <c r="J9" i="2"/>
  <c r="L9" i="2" s="1"/>
  <c r="N5" i="2"/>
  <c r="J5" i="2"/>
  <c r="L5" i="2" s="1"/>
  <c r="I157" i="2"/>
  <c r="H157" i="2"/>
  <c r="H153" i="2"/>
  <c r="I153" i="2" s="1"/>
  <c r="I149" i="2"/>
  <c r="H149" i="2"/>
  <c r="H145" i="2"/>
  <c r="I145" i="2" s="1"/>
  <c r="H137" i="2"/>
  <c r="I137" i="2" s="1"/>
  <c r="H133" i="2"/>
  <c r="I133" i="2" s="1"/>
  <c r="H129" i="2"/>
  <c r="I129" i="2" s="1"/>
  <c r="H121" i="2"/>
  <c r="I121" i="2" s="1"/>
  <c r="H117" i="2"/>
  <c r="I117" i="2" s="1"/>
  <c r="H109" i="2"/>
  <c r="I109" i="2" s="1"/>
  <c r="H105" i="2"/>
  <c r="I105" i="2" s="1"/>
  <c r="H101" i="2"/>
  <c r="I101" i="2" s="1"/>
  <c r="H97" i="2"/>
  <c r="I97" i="2" s="1"/>
  <c r="H93" i="2"/>
  <c r="I93" i="2" s="1"/>
  <c r="H89" i="2"/>
  <c r="I89" i="2" s="1"/>
  <c r="H85" i="2"/>
  <c r="I85" i="2" s="1"/>
  <c r="I81" i="2"/>
  <c r="H81" i="2"/>
  <c r="H77" i="2"/>
  <c r="I77" i="2" s="1"/>
  <c r="H69" i="2"/>
  <c r="I69" i="2" s="1"/>
  <c r="H65" i="2"/>
  <c r="I65" i="2" s="1"/>
  <c r="H57" i="2"/>
  <c r="I57" i="2" s="1"/>
  <c r="H53" i="2"/>
  <c r="I53" i="2" s="1"/>
  <c r="H49" i="2"/>
  <c r="I49" i="2" s="1"/>
  <c r="I45" i="2"/>
  <c r="H45" i="2"/>
  <c r="H41" i="2"/>
  <c r="I41" i="2" s="1"/>
  <c r="I37" i="2"/>
  <c r="H37" i="2"/>
  <c r="I33" i="2"/>
  <c r="H33" i="2"/>
  <c r="H29" i="2"/>
  <c r="I29" i="2" s="1"/>
  <c r="H21" i="2"/>
  <c r="I21" i="2" s="1"/>
  <c r="H17" i="2"/>
  <c r="I17" i="2" s="1"/>
  <c r="I9" i="2"/>
  <c r="H9" i="2"/>
  <c r="H5" i="2"/>
  <c r="I5" i="2" s="1"/>
  <c r="H161" i="2"/>
  <c r="H124" i="2"/>
  <c r="I124" i="2" s="1"/>
  <c r="H108" i="2"/>
  <c r="I108" i="2" s="1"/>
  <c r="H92" i="2"/>
  <c r="I92" i="2" s="1"/>
  <c r="H76" i="2"/>
  <c r="I76" i="2" s="1"/>
  <c r="H44" i="2"/>
  <c r="I44" i="2" s="1"/>
  <c r="H28" i="2"/>
  <c r="I28" i="2" s="1"/>
  <c r="H12" i="2"/>
  <c r="I12" i="2" s="1"/>
  <c r="J164" i="2"/>
  <c r="L164" i="2" s="1"/>
  <c r="J148" i="2"/>
  <c r="L148" i="2" s="1"/>
  <c r="J116" i="2"/>
  <c r="L116" i="2" s="1"/>
  <c r="J100" i="2"/>
  <c r="L100" i="2" s="1"/>
  <c r="J68" i="2"/>
  <c r="L68" i="2" s="1"/>
  <c r="J52" i="2"/>
  <c r="L52" i="2" s="1"/>
  <c r="J20" i="2"/>
  <c r="L20" i="2" s="1"/>
  <c r="K6" i="2"/>
  <c r="N88" i="2"/>
  <c r="N29" i="2"/>
  <c r="P157" i="2"/>
  <c r="M157" i="2"/>
  <c r="O157" i="2"/>
  <c r="N149" i="2"/>
  <c r="J149" i="2"/>
  <c r="L149" i="2" s="1"/>
  <c r="N137" i="2"/>
  <c r="J137" i="2"/>
  <c r="L137" i="2" s="1"/>
  <c r="N133" i="2"/>
  <c r="J133" i="2"/>
  <c r="L133" i="2" s="1"/>
  <c r="N121" i="2"/>
  <c r="J121" i="2"/>
  <c r="L121" i="2" s="1"/>
  <c r="N117" i="2"/>
  <c r="J117" i="2"/>
  <c r="L117" i="2" s="1"/>
  <c r="P109" i="2"/>
  <c r="M109" i="2"/>
  <c r="O109" i="2"/>
  <c r="N105" i="2"/>
  <c r="J105" i="2"/>
  <c r="L105" i="2" s="1"/>
  <c r="N101" i="2"/>
  <c r="J101" i="2"/>
  <c r="L101" i="2" s="1"/>
  <c r="N97" i="2"/>
  <c r="J97" i="2"/>
  <c r="L97" i="2" s="1"/>
  <c r="P93" i="2"/>
  <c r="M93" i="2"/>
  <c r="O93" i="2"/>
  <c r="N89" i="2"/>
  <c r="J89" i="2"/>
  <c r="L89" i="2" s="1"/>
  <c r="N85" i="2"/>
  <c r="J85" i="2"/>
  <c r="L85" i="2" s="1"/>
  <c r="N81" i="2"/>
  <c r="J81" i="2"/>
  <c r="L81" i="2" s="1"/>
  <c r="N77" i="2"/>
  <c r="J77" i="2"/>
  <c r="L77" i="2" s="1"/>
  <c r="N69" i="2"/>
  <c r="J69" i="2"/>
  <c r="L69" i="2" s="1"/>
  <c r="N65" i="2"/>
  <c r="J65" i="2"/>
  <c r="L65" i="2" s="1"/>
  <c r="N57" i="2"/>
  <c r="J57" i="2"/>
  <c r="L57" i="2" s="1"/>
  <c r="N53" i="2"/>
  <c r="J53" i="2"/>
  <c r="L53" i="2" s="1"/>
  <c r="N49" i="2"/>
  <c r="J49" i="2"/>
  <c r="L49" i="2" s="1"/>
  <c r="E156" i="2"/>
  <c r="E104" i="2"/>
  <c r="E84" i="2"/>
  <c r="E48" i="2"/>
  <c r="E40" i="2"/>
  <c r="G156" i="2"/>
  <c r="G132" i="2"/>
  <c r="G104" i="2"/>
  <c r="G84" i="2"/>
  <c r="G48" i="2"/>
  <c r="G40" i="2"/>
  <c r="H164" i="2"/>
  <c r="J136" i="2"/>
  <c r="L136" i="2" s="1"/>
  <c r="J120" i="2"/>
  <c r="L120" i="2" s="1"/>
  <c r="J56" i="2"/>
  <c r="L56" i="2" s="1"/>
  <c r="J8" i="2"/>
  <c r="L8" i="2" s="1"/>
  <c r="K83" i="2"/>
  <c r="K47" i="2"/>
  <c r="N109" i="2"/>
  <c r="F6" i="2" l="1"/>
  <c r="N14" i="2"/>
  <c r="P144" i="2"/>
  <c r="P16" i="2"/>
  <c r="O102" i="2"/>
  <c r="H148" i="2"/>
  <c r="H67" i="2"/>
  <c r="I67" i="2" s="1"/>
  <c r="J36" i="2"/>
  <c r="L36" i="2" s="1"/>
  <c r="O36" i="2" s="1"/>
  <c r="E13" i="2"/>
  <c r="J13" i="2" s="1"/>
  <c r="L13" i="2" s="1"/>
  <c r="M130" i="2"/>
  <c r="M59" i="2"/>
  <c r="M124" i="2"/>
  <c r="O96" i="2"/>
  <c r="H74" i="2"/>
  <c r="I74" i="2" s="1"/>
  <c r="H138" i="2"/>
  <c r="N67" i="2"/>
  <c r="M92" i="2"/>
  <c r="J138" i="2"/>
  <c r="L138" i="2" s="1"/>
  <c r="O138" i="2" s="1"/>
  <c r="J74" i="2"/>
  <c r="L74" i="2" s="1"/>
  <c r="P74" i="2" s="1"/>
  <c r="J4" i="2"/>
  <c r="L4" i="2" s="1"/>
  <c r="M4" i="2" s="1"/>
  <c r="O92" i="2"/>
  <c r="N138" i="2"/>
  <c r="N19" i="2"/>
  <c r="E73" i="2"/>
  <c r="J73" i="2" s="1"/>
  <c r="L73" i="2" s="1"/>
  <c r="M73" i="2" s="1"/>
  <c r="M108" i="2"/>
  <c r="N25" i="2"/>
  <c r="P64" i="2"/>
  <c r="O76" i="2"/>
  <c r="M112" i="2"/>
  <c r="M38" i="2"/>
  <c r="E35" i="2"/>
  <c r="J32" i="2"/>
  <c r="L32" i="2" s="1"/>
  <c r="M32" i="2" s="1"/>
  <c r="H32" i="2"/>
  <c r="N141" i="2"/>
  <c r="M12" i="2"/>
  <c r="O112" i="2"/>
  <c r="P38" i="2"/>
  <c r="M102" i="2"/>
  <c r="H4" i="2"/>
  <c r="H36" i="2"/>
  <c r="J67" i="2"/>
  <c r="L67" i="2" s="1"/>
  <c r="M67" i="2" s="1"/>
  <c r="O67" i="2"/>
  <c r="P67" i="2"/>
  <c r="J54" i="2"/>
  <c r="L54" i="2" s="1"/>
  <c r="P54" i="2" s="1"/>
  <c r="H19" i="2"/>
  <c r="I19" i="2" s="1"/>
  <c r="O55" i="2"/>
  <c r="N132" i="2"/>
  <c r="N165" i="2"/>
  <c r="O124" i="2"/>
  <c r="O23" i="2"/>
  <c r="F113" i="2"/>
  <c r="N78" i="2"/>
  <c r="P12" i="2"/>
  <c r="O98" i="2"/>
  <c r="M16" i="2"/>
  <c r="P134" i="2"/>
  <c r="O91" i="2"/>
  <c r="H165" i="2"/>
  <c r="J165" i="2"/>
  <c r="P96" i="2"/>
  <c r="M98" i="2"/>
  <c r="N84" i="2"/>
  <c r="M23" i="2"/>
  <c r="F24" i="2"/>
  <c r="F3" i="2" s="1"/>
  <c r="B20" i="3" s="1"/>
  <c r="E7" i="2"/>
  <c r="N7" i="2" s="1"/>
  <c r="J30" i="2"/>
  <c r="L30" i="2" s="1"/>
  <c r="M30" i="2" s="1"/>
  <c r="J10" i="2"/>
  <c r="L10" i="2" s="1"/>
  <c r="O10" i="2" s="1"/>
  <c r="M76" i="2"/>
  <c r="H38" i="2"/>
  <c r="P59" i="2"/>
  <c r="P91" i="2"/>
  <c r="J80" i="2"/>
  <c r="L80" i="2" s="1"/>
  <c r="H80" i="2"/>
  <c r="J156" i="2"/>
  <c r="L156" i="2" s="1"/>
  <c r="O156" i="2" s="1"/>
  <c r="N150" i="2"/>
  <c r="N13" i="2"/>
  <c r="K82" i="2"/>
  <c r="E22" i="3" s="1"/>
  <c r="B30" i="3" s="1"/>
  <c r="P8" i="2"/>
  <c r="O8" i="2"/>
  <c r="M8" i="2"/>
  <c r="C104" i="2"/>
  <c r="H104" i="2"/>
  <c r="I104" i="2" s="1"/>
  <c r="E47" i="2"/>
  <c r="J48" i="2"/>
  <c r="L48" i="2" s="1"/>
  <c r="P156" i="2"/>
  <c r="P101" i="2"/>
  <c r="O101" i="2"/>
  <c r="M101" i="2"/>
  <c r="P20" i="2"/>
  <c r="O20" i="2"/>
  <c r="M20" i="2"/>
  <c r="P100" i="2"/>
  <c r="O100" i="2"/>
  <c r="M100" i="2"/>
  <c r="O33" i="2"/>
  <c r="M33" i="2"/>
  <c r="P33" i="2"/>
  <c r="O41" i="2"/>
  <c r="P41" i="2"/>
  <c r="M41" i="2"/>
  <c r="O146" i="2"/>
  <c r="M146" i="2"/>
  <c r="P146" i="2"/>
  <c r="O18" i="2"/>
  <c r="P18" i="2"/>
  <c r="P73" i="2"/>
  <c r="P151" i="2"/>
  <c r="O151" i="2"/>
  <c r="M151" i="2"/>
  <c r="P131" i="2"/>
  <c r="O131" i="2"/>
  <c r="M131" i="2"/>
  <c r="P63" i="2"/>
  <c r="O63" i="2"/>
  <c r="M63" i="2"/>
  <c r="P143" i="2"/>
  <c r="O143" i="2"/>
  <c r="M143" i="2"/>
  <c r="P118" i="2"/>
  <c r="O118" i="2"/>
  <c r="M118" i="2"/>
  <c r="P139" i="2"/>
  <c r="O139" i="2"/>
  <c r="M139" i="2"/>
  <c r="P158" i="2"/>
  <c r="O158" i="2"/>
  <c r="M158" i="2"/>
  <c r="O34" i="2"/>
  <c r="M34" i="2"/>
  <c r="P34" i="2"/>
  <c r="H114" i="2"/>
  <c r="I114" i="2" s="1"/>
  <c r="G113" i="2"/>
  <c r="C114" i="2"/>
  <c r="P79" i="2"/>
  <c r="O79" i="2"/>
  <c r="M79" i="2"/>
  <c r="P127" i="2"/>
  <c r="O127" i="2"/>
  <c r="M127" i="2"/>
  <c r="M18" i="2"/>
  <c r="N156" i="2"/>
  <c r="N30" i="2"/>
  <c r="P56" i="2"/>
  <c r="O56" i="2"/>
  <c r="M56" i="2"/>
  <c r="C40" i="2"/>
  <c r="H40" i="2"/>
  <c r="I40" i="2" s="1"/>
  <c r="C132" i="2"/>
  <c r="H132" i="2"/>
  <c r="I132" i="2" s="1"/>
  <c r="J84" i="2"/>
  <c r="L84" i="2" s="1"/>
  <c r="E83" i="2"/>
  <c r="O49" i="2"/>
  <c r="M49" i="2"/>
  <c r="P49" i="2"/>
  <c r="O57" i="2"/>
  <c r="P57" i="2"/>
  <c r="M57" i="2"/>
  <c r="P69" i="2"/>
  <c r="O69" i="2"/>
  <c r="M69" i="2"/>
  <c r="O81" i="2"/>
  <c r="M81" i="2"/>
  <c r="P81" i="2"/>
  <c r="O89" i="2"/>
  <c r="P89" i="2"/>
  <c r="M89" i="2"/>
  <c r="O121" i="2"/>
  <c r="P121" i="2"/>
  <c r="M121" i="2"/>
  <c r="O137" i="2"/>
  <c r="P137" i="2"/>
  <c r="M137" i="2"/>
  <c r="P36" i="2"/>
  <c r="P116" i="2"/>
  <c r="O116" i="2"/>
  <c r="M116" i="2"/>
  <c r="P5" i="2"/>
  <c r="O5" i="2"/>
  <c r="M5" i="2"/>
  <c r="O17" i="2"/>
  <c r="M17" i="2"/>
  <c r="P17" i="2"/>
  <c r="O129" i="2"/>
  <c r="M129" i="2"/>
  <c r="P129" i="2"/>
  <c r="O153" i="2"/>
  <c r="P153" i="2"/>
  <c r="M153" i="2"/>
  <c r="P39" i="2"/>
  <c r="O39" i="2"/>
  <c r="M39" i="2"/>
  <c r="P13" i="2"/>
  <c r="O13" i="2"/>
  <c r="P94" i="2"/>
  <c r="M94" i="2"/>
  <c r="O94" i="2"/>
  <c r="P138" i="2"/>
  <c r="M138" i="2"/>
  <c r="O42" i="2"/>
  <c r="P42" i="2"/>
  <c r="M42" i="2"/>
  <c r="H61" i="2"/>
  <c r="I61" i="2" s="1"/>
  <c r="G60" i="2"/>
  <c r="C61" i="2"/>
  <c r="J25" i="2"/>
  <c r="L25" i="2" s="1"/>
  <c r="E24" i="2"/>
  <c r="P159" i="2"/>
  <c r="O159" i="2"/>
  <c r="M159" i="2"/>
  <c r="P11" i="2"/>
  <c r="O11" i="2"/>
  <c r="M11" i="2"/>
  <c r="P51" i="2"/>
  <c r="O51" i="2"/>
  <c r="M51" i="2"/>
  <c r="P95" i="2"/>
  <c r="O95" i="2"/>
  <c r="M95" i="2"/>
  <c r="J125" i="2"/>
  <c r="L125" i="2" s="1"/>
  <c r="N125" i="2"/>
  <c r="P119" i="2"/>
  <c r="O119" i="2"/>
  <c r="M119" i="2"/>
  <c r="J61" i="2"/>
  <c r="L61" i="2" s="1"/>
  <c r="N61" i="2"/>
  <c r="P163" i="2"/>
  <c r="O163" i="2"/>
  <c r="M163" i="2"/>
  <c r="P31" i="2"/>
  <c r="O31" i="2"/>
  <c r="M31" i="2"/>
  <c r="F46" i="2"/>
  <c r="B21" i="3" s="1"/>
  <c r="H18" i="2"/>
  <c r="I18" i="2" s="1"/>
  <c r="J114" i="2"/>
  <c r="L114" i="2" s="1"/>
  <c r="M156" i="2"/>
  <c r="K46" i="2"/>
  <c r="E21" i="3" s="1"/>
  <c r="B29" i="3" s="1"/>
  <c r="P120" i="2"/>
  <c r="O120" i="2"/>
  <c r="M120" i="2"/>
  <c r="H48" i="2"/>
  <c r="I48" i="2" s="1"/>
  <c r="C48" i="2"/>
  <c r="G47" i="2"/>
  <c r="C156" i="2"/>
  <c r="H156" i="2"/>
  <c r="I156" i="2" s="1"/>
  <c r="J104" i="2"/>
  <c r="L104" i="2" s="1"/>
  <c r="N104" i="2"/>
  <c r="O97" i="2"/>
  <c r="M97" i="2"/>
  <c r="P97" i="2"/>
  <c r="O105" i="2"/>
  <c r="P105" i="2"/>
  <c r="M105" i="2"/>
  <c r="M13" i="2"/>
  <c r="P52" i="2"/>
  <c r="O52" i="2"/>
  <c r="M52" i="2"/>
  <c r="P148" i="2"/>
  <c r="O148" i="2"/>
  <c r="M148" i="2"/>
  <c r="P37" i="2"/>
  <c r="O37" i="2"/>
  <c r="M37" i="2"/>
  <c r="O50" i="2"/>
  <c r="M50" i="2"/>
  <c r="P50" i="2"/>
  <c r="P14" i="2"/>
  <c r="M14" i="2"/>
  <c r="O14" i="2"/>
  <c r="O58" i="2"/>
  <c r="P58" i="2"/>
  <c r="M58" i="2"/>
  <c r="O66" i="2"/>
  <c r="M66" i="2"/>
  <c r="P66" i="2"/>
  <c r="C30" i="2"/>
  <c r="H30" i="2"/>
  <c r="I30" i="2"/>
  <c r="H141" i="2"/>
  <c r="I141" i="2" s="1"/>
  <c r="G140" i="2"/>
  <c r="C141" i="2"/>
  <c r="O26" i="2"/>
  <c r="P26" i="2"/>
  <c r="M26" i="2"/>
  <c r="J141" i="2"/>
  <c r="L141" i="2" s="1"/>
  <c r="E140" i="2"/>
  <c r="P27" i="2"/>
  <c r="O27" i="2"/>
  <c r="M27" i="2"/>
  <c r="P115" i="2"/>
  <c r="O115" i="2"/>
  <c r="M115" i="2"/>
  <c r="P147" i="2"/>
  <c r="O147" i="2"/>
  <c r="M147" i="2"/>
  <c r="P22" i="2"/>
  <c r="O22" i="2"/>
  <c r="M22" i="2"/>
  <c r="P43" i="2"/>
  <c r="O43" i="2"/>
  <c r="M43" i="2"/>
  <c r="P75" i="2"/>
  <c r="O75" i="2"/>
  <c r="M75" i="2"/>
  <c r="H125" i="2"/>
  <c r="I125" i="2" s="1"/>
  <c r="C125" i="2"/>
  <c r="P126" i="2"/>
  <c r="M126" i="2"/>
  <c r="O126" i="2"/>
  <c r="H25" i="2"/>
  <c r="I25" i="2" s="1"/>
  <c r="G24" i="2"/>
  <c r="C24" i="2" s="1"/>
  <c r="P62" i="2"/>
  <c r="M62" i="2"/>
  <c r="O62" i="2"/>
  <c r="O122" i="2"/>
  <c r="P122" i="2"/>
  <c r="M122" i="2"/>
  <c r="P150" i="2"/>
  <c r="O150" i="2"/>
  <c r="M150" i="2"/>
  <c r="P155" i="2"/>
  <c r="O155" i="2"/>
  <c r="M155" i="2"/>
  <c r="O106" i="2"/>
  <c r="P106" i="2"/>
  <c r="M106" i="2"/>
  <c r="N114" i="2"/>
  <c r="N54" i="2"/>
  <c r="P136" i="2"/>
  <c r="O136" i="2"/>
  <c r="M136" i="2"/>
  <c r="C84" i="2"/>
  <c r="H84" i="2"/>
  <c r="I84" i="2" s="1"/>
  <c r="G83" i="2"/>
  <c r="J40" i="2"/>
  <c r="L40" i="2" s="1"/>
  <c r="N40" i="2"/>
  <c r="J132" i="2"/>
  <c r="L132" i="2" s="1"/>
  <c r="P53" i="2"/>
  <c r="O53" i="2"/>
  <c r="M53" i="2"/>
  <c r="O65" i="2"/>
  <c r="M65" i="2"/>
  <c r="P65" i="2"/>
  <c r="P77" i="2"/>
  <c r="M77" i="2"/>
  <c r="O77" i="2"/>
  <c r="P85" i="2"/>
  <c r="O85" i="2"/>
  <c r="M85" i="2"/>
  <c r="P117" i="2"/>
  <c r="O117" i="2"/>
  <c r="M117" i="2"/>
  <c r="P133" i="2"/>
  <c r="O133" i="2"/>
  <c r="M133" i="2"/>
  <c r="P149" i="2"/>
  <c r="O149" i="2"/>
  <c r="M149" i="2"/>
  <c r="K3" i="2"/>
  <c r="E20" i="3" s="1"/>
  <c r="B28" i="3" s="1"/>
  <c r="N48" i="2"/>
  <c r="O4" i="2"/>
  <c r="P68" i="2"/>
  <c r="O68" i="2"/>
  <c r="M68" i="2"/>
  <c r="P164" i="2"/>
  <c r="O164" i="2"/>
  <c r="M164" i="2"/>
  <c r="O9" i="2"/>
  <c r="P9" i="2"/>
  <c r="M9" i="2"/>
  <c r="P21" i="2"/>
  <c r="O21" i="2"/>
  <c r="M21" i="2"/>
  <c r="O145" i="2"/>
  <c r="M145" i="2"/>
  <c r="P145" i="2"/>
  <c r="O161" i="2"/>
  <c r="M161" i="2"/>
  <c r="P161" i="2"/>
  <c r="N18" i="2"/>
  <c r="P71" i="2"/>
  <c r="O71" i="2"/>
  <c r="M71" i="2"/>
  <c r="P103" i="2"/>
  <c r="O103" i="2"/>
  <c r="M103" i="2"/>
  <c r="P135" i="2"/>
  <c r="O135" i="2"/>
  <c r="M135" i="2"/>
  <c r="H13" i="2"/>
  <c r="I13" i="2" s="1"/>
  <c r="C13" i="2"/>
  <c r="H54" i="2"/>
  <c r="I54" i="2" s="1"/>
  <c r="C54" i="2"/>
  <c r="O90" i="2"/>
  <c r="P90" i="2"/>
  <c r="M90" i="2"/>
  <c r="P111" i="2"/>
  <c r="O111" i="2"/>
  <c r="M111" i="2"/>
  <c r="P19" i="2"/>
  <c r="O19" i="2"/>
  <c r="M19" i="2"/>
  <c r="O74" i="2"/>
  <c r="F140" i="2"/>
  <c r="P142" i="2"/>
  <c r="M142" i="2"/>
  <c r="O142" i="2"/>
  <c r="P123" i="2"/>
  <c r="O123" i="2"/>
  <c r="M123" i="2"/>
  <c r="P86" i="2"/>
  <c r="O86" i="2"/>
  <c r="M86" i="2"/>
  <c r="P107" i="2"/>
  <c r="O107" i="2"/>
  <c r="M107" i="2"/>
  <c r="C73" i="2"/>
  <c r="P15" i="2"/>
  <c r="O15" i="2"/>
  <c r="M15" i="2"/>
  <c r="P78" i="2"/>
  <c r="M78" i="2"/>
  <c r="O78" i="2"/>
  <c r="P99" i="2"/>
  <c r="O99" i="2"/>
  <c r="M99" i="2"/>
  <c r="C7" i="2"/>
  <c r="G6" i="2"/>
  <c r="C6" i="2" s="1"/>
  <c r="H150" i="2"/>
  <c r="I150" i="2" s="1"/>
  <c r="C150" i="2"/>
  <c r="O154" i="2"/>
  <c r="P154" i="2"/>
  <c r="M154" i="2"/>
  <c r="P110" i="2"/>
  <c r="M110" i="2"/>
  <c r="O110" i="2"/>
  <c r="E113" i="2"/>
  <c r="P4" i="2" l="1"/>
  <c r="E60" i="2"/>
  <c r="O54" i="2"/>
  <c r="N73" i="2"/>
  <c r="O73" i="2"/>
  <c r="M36" i="2"/>
  <c r="H73" i="2"/>
  <c r="I73" i="2" s="1"/>
  <c r="O30" i="2"/>
  <c r="E6" i="2"/>
  <c r="M74" i="2"/>
  <c r="F82" i="2"/>
  <c r="B22" i="3" s="1"/>
  <c r="J35" i="2"/>
  <c r="L35" i="2" s="1"/>
  <c r="N35" i="2"/>
  <c r="H7" i="2"/>
  <c r="I7" i="2" s="1"/>
  <c r="H35" i="2"/>
  <c r="I35" i="2" s="1"/>
  <c r="O32" i="2"/>
  <c r="P32" i="2"/>
  <c r="M54" i="2"/>
  <c r="P10" i="2"/>
  <c r="J7" i="2"/>
  <c r="L7" i="2" s="1"/>
  <c r="P7" i="2" s="1"/>
  <c r="L165" i="2"/>
  <c r="U28" i="2"/>
  <c r="M10" i="2"/>
  <c r="P30" i="2"/>
  <c r="P80" i="2"/>
  <c r="M80" i="2"/>
  <c r="O80" i="2"/>
  <c r="H83" i="2"/>
  <c r="I83" i="2" s="1"/>
  <c r="G82" i="2"/>
  <c r="P141" i="2"/>
  <c r="O141" i="2"/>
  <c r="M141" i="2"/>
  <c r="P104" i="2"/>
  <c r="O104" i="2"/>
  <c r="M104" i="2"/>
  <c r="P61" i="2"/>
  <c r="O61" i="2"/>
  <c r="M61" i="2"/>
  <c r="H60" i="2"/>
  <c r="I60" i="2" s="1"/>
  <c r="C60" i="2"/>
  <c r="C83" i="2"/>
  <c r="K2" i="2"/>
  <c r="C3" i="2"/>
  <c r="T25" i="2" s="1"/>
  <c r="O114" i="2"/>
  <c r="P114" i="2"/>
  <c r="M114" i="2"/>
  <c r="P125" i="2"/>
  <c r="O125" i="2"/>
  <c r="M125" i="2"/>
  <c r="J83" i="2"/>
  <c r="L83" i="2" s="1"/>
  <c r="E82" i="2"/>
  <c r="D22" i="3" s="1"/>
  <c r="J47" i="2"/>
  <c r="L47" i="2" s="1"/>
  <c r="E46" i="2"/>
  <c r="D21" i="3" s="1"/>
  <c r="H47" i="2"/>
  <c r="I47" i="2" s="1"/>
  <c r="G46" i="2"/>
  <c r="C21" i="3" s="1"/>
  <c r="H21" i="3" s="1"/>
  <c r="C37" i="3" s="1"/>
  <c r="P132" i="2"/>
  <c r="O132" i="2"/>
  <c r="M132" i="2"/>
  <c r="J24" i="2"/>
  <c r="L24" i="2" s="1"/>
  <c r="H6" i="2"/>
  <c r="I6" i="2" s="1"/>
  <c r="G3" i="2"/>
  <c r="C20" i="3" s="1"/>
  <c r="H20" i="3" s="1"/>
  <c r="N47" i="2"/>
  <c r="O25" i="2"/>
  <c r="P25" i="2"/>
  <c r="M25" i="2"/>
  <c r="P84" i="2"/>
  <c r="O84" i="2"/>
  <c r="M84" i="2"/>
  <c r="H113" i="2"/>
  <c r="I113" i="2" s="1"/>
  <c r="C113" i="2"/>
  <c r="J113" i="2"/>
  <c r="L113" i="2" s="1"/>
  <c r="N113" i="2"/>
  <c r="H24" i="2"/>
  <c r="I24" i="2" s="1"/>
  <c r="P48" i="2"/>
  <c r="O48" i="2"/>
  <c r="M48" i="2"/>
  <c r="H140" i="2"/>
  <c r="I140" i="2" s="1"/>
  <c r="C140" i="2"/>
  <c r="N24" i="2"/>
  <c r="N6" i="2"/>
  <c r="P40" i="2"/>
  <c r="O40" i="2"/>
  <c r="M40" i="2"/>
  <c r="J140" i="2"/>
  <c r="L140" i="2" s="1"/>
  <c r="N140" i="2"/>
  <c r="C47" i="2"/>
  <c r="J60" i="2"/>
  <c r="L60" i="2" s="1"/>
  <c r="N60" i="2"/>
  <c r="F2" i="2"/>
  <c r="E3" i="2"/>
  <c r="J6" i="2"/>
  <c r="L6" i="2" s="1"/>
  <c r="N83" i="2"/>
  <c r="E2" i="2" l="1"/>
  <c r="M7" i="2"/>
  <c r="P35" i="2"/>
  <c r="M35" i="2"/>
  <c r="O35" i="2"/>
  <c r="C46" i="2"/>
  <c r="T26" i="2" s="1"/>
  <c r="N3" i="2"/>
  <c r="D20" i="3"/>
  <c r="G20" i="3" s="1"/>
  <c r="B36" i="3" s="1"/>
  <c r="O7" i="2"/>
  <c r="T13" i="2"/>
  <c r="B5" i="3"/>
  <c r="B24" i="3" s="1"/>
  <c r="T9" i="2"/>
  <c r="B4" i="3"/>
  <c r="E24" i="3" s="1"/>
  <c r="B32" i="3" s="1"/>
  <c r="T8" i="2"/>
  <c r="C36" i="3"/>
  <c r="G21" i="3"/>
  <c r="B37" i="3" s="1"/>
  <c r="F23" i="3"/>
  <c r="C31" i="3" s="1"/>
  <c r="V28" i="2"/>
  <c r="M165" i="2"/>
  <c r="O165" i="2"/>
  <c r="P165" i="2"/>
  <c r="C82" i="2"/>
  <c r="T27" i="2" s="1"/>
  <c r="C22" i="3"/>
  <c r="H22" i="3" s="1"/>
  <c r="C38" i="3" s="1"/>
  <c r="J82" i="2"/>
  <c r="H82" i="2"/>
  <c r="I82" i="2" s="1"/>
  <c r="P140" i="2"/>
  <c r="O140" i="2"/>
  <c r="M140" i="2"/>
  <c r="P6" i="2"/>
  <c r="O6" i="2"/>
  <c r="M6" i="2"/>
  <c r="H3" i="2"/>
  <c r="I3" i="2" s="1"/>
  <c r="G2" i="2"/>
  <c r="P83" i="2"/>
  <c r="O83" i="2"/>
  <c r="M83" i="2"/>
  <c r="P47" i="2"/>
  <c r="O47" i="2"/>
  <c r="M47" i="2"/>
  <c r="P24" i="2"/>
  <c r="O24" i="2"/>
  <c r="M24" i="2"/>
  <c r="H46" i="2"/>
  <c r="I46" i="2"/>
  <c r="N82" i="2"/>
  <c r="P60" i="2"/>
  <c r="O60" i="2"/>
  <c r="M60" i="2"/>
  <c r="J3" i="2"/>
  <c r="N46" i="2"/>
  <c r="O113" i="2"/>
  <c r="P113" i="2"/>
  <c r="M113" i="2"/>
  <c r="J46" i="2"/>
  <c r="L3" i="2" l="1"/>
  <c r="U25" i="2"/>
  <c r="L46" i="2"/>
  <c r="U26" i="2"/>
  <c r="L82" i="2"/>
  <c r="U27" i="2"/>
  <c r="C2" i="2"/>
  <c r="T12" i="2" s="1"/>
  <c r="T17" i="2"/>
  <c r="B6" i="3"/>
  <c r="T15" i="2"/>
  <c r="T10" i="2"/>
  <c r="B7" i="3"/>
  <c r="D24" i="3" s="1"/>
  <c r="T11" i="2"/>
  <c r="G22" i="3"/>
  <c r="B38" i="3" s="1"/>
  <c r="J2" i="2"/>
  <c r="P46" i="2"/>
  <c r="N2" i="2"/>
  <c r="P3" i="2"/>
  <c r="O3" i="2"/>
  <c r="M3" i="2"/>
  <c r="H2" i="2"/>
  <c r="T16" i="2" s="1"/>
  <c r="I2" i="2"/>
  <c r="F21" i="3" l="1"/>
  <c r="C29" i="3" s="1"/>
  <c r="V26" i="2"/>
  <c r="M46" i="2"/>
  <c r="O46" i="2"/>
  <c r="V25" i="2"/>
  <c r="F20" i="3"/>
  <c r="C28" i="3" s="1"/>
  <c r="L2" i="2"/>
  <c r="T14" i="2"/>
  <c r="T21" i="2"/>
  <c r="B16" i="3"/>
  <c r="C24" i="3"/>
  <c r="B11" i="3"/>
  <c r="H24" i="3" s="1"/>
  <c r="B10" i="3"/>
  <c r="G24" i="3" s="1"/>
  <c r="B9" i="3"/>
  <c r="B12" i="3"/>
  <c r="B8" i="3"/>
  <c r="V27" i="2"/>
  <c r="F22" i="3"/>
  <c r="C30" i="3" s="1"/>
  <c r="O82" i="2"/>
  <c r="P82" i="2"/>
  <c r="M82" i="2"/>
  <c r="M2" i="2" l="1"/>
  <c r="T19" i="2" s="1"/>
  <c r="B13" i="3"/>
  <c r="T18" i="2"/>
  <c r="P2" i="2"/>
  <c r="O2" i="2"/>
  <c r="B15" i="3" l="1"/>
  <c r="F24" i="3"/>
  <c r="C32" i="3" s="1"/>
  <c r="B14" i="3"/>
  <c r="T20" i="2"/>
</calcChain>
</file>

<file path=xl/sharedStrings.xml><?xml version="1.0" encoding="utf-8"?>
<sst xmlns="http://schemas.openxmlformats.org/spreadsheetml/2006/main" count="793" uniqueCount="417">
  <si>
    <t>EDT</t>
  </si>
  <si>
    <t>Nombre de tarea</t>
  </si>
  <si>
    <t>% completado</t>
  </si>
  <si>
    <t>% Planeado</t>
  </si>
  <si>
    <t>Costo real</t>
  </si>
  <si>
    <t>Valor planeado: PV (CPTP)</t>
  </si>
  <si>
    <t>Valor acumulado: VA (CPTR)</t>
  </si>
  <si>
    <t>VC</t>
  </si>
  <si>
    <t>%VC</t>
  </si>
  <si>
    <t>IRC</t>
  </si>
  <si>
    <t>CPF</t>
  </si>
  <si>
    <t>CEF</t>
  </si>
  <si>
    <t>VAF</t>
  </si>
  <si>
    <t>IRPC</t>
  </si>
  <si>
    <t>ETC</t>
  </si>
  <si>
    <t>Costo</t>
  </si>
  <si>
    <t>Predecesoras</t>
  </si>
  <si>
    <t>Empalme Vial Avenida Mutis - Transversal 112B Bis A (IDU-2412-2024)</t>
  </si>
  <si>
    <t>1.1</t>
  </si>
  <si>
    <t xml:space="preserve">   Fase: Requisitos y Gestion Administrativa</t>
  </si>
  <si>
    <t>1.1.1</t>
  </si>
  <si>
    <t xml:space="preserve">      Inicio</t>
  </si>
  <si>
    <t>1.1.0</t>
  </si>
  <si>
    <t xml:space="preserve">      Suscribir el acta de inicio del contrato</t>
  </si>
  <si>
    <t xml:space="preserve">      Cuenta de control: Gestion de Predios y Legal</t>
  </si>
  <si>
    <t>1.1.1.1</t>
  </si>
  <si>
    <t xml:space="preserve">         Titulos de propiedad de predios adquiridos</t>
  </si>
  <si>
    <t>1.1.1.1.1</t>
  </si>
  <si>
    <t xml:space="preserve">            Identificar predios, elaborar ficha predial y avaluo comercial</t>
  </si>
  <si>
    <t>1.1.1.1.2</t>
  </si>
  <si>
    <t xml:space="preserve">            Negociar y suscribir promesas de compraventa</t>
  </si>
  <si>
    <t>1.1.1.1.3</t>
  </si>
  <si>
    <t xml:space="preserve">            Escriturar y registrar los titulos de propiedad</t>
  </si>
  <si>
    <t>1.1.1.1.4</t>
  </si>
  <si>
    <t xml:space="preserve">            Gestionar servidumbres y reubicaciones</t>
  </si>
  <si>
    <t>1.1.1.1.5</t>
  </si>
  <si>
    <t xml:space="preserve">            Suscribir acta de disponibilidad y entrega de predios</t>
  </si>
  <si>
    <t>9;10</t>
  </si>
  <si>
    <t>1.1.1.2</t>
  </si>
  <si>
    <t xml:space="preserve">         Actas de vecindad formalizadas</t>
  </si>
  <si>
    <t>1.1.1.2.1</t>
  </si>
  <si>
    <t xml:space="preserve">            Convocar y levantar registro tecnico-fotografico de colindantes</t>
  </si>
  <si>
    <t>1.1.1.2.2</t>
  </si>
  <si>
    <t xml:space="preserve">            Suscribir y protocolizar las actas de vecindad</t>
  </si>
  <si>
    <t>1.1.1.2.3</t>
  </si>
  <si>
    <t xml:space="preserve">            Archivar soportes y registro fotografico</t>
  </si>
  <si>
    <t>1.1.1.2.4</t>
  </si>
  <si>
    <t xml:space="preserve">            Atender reclamaciones por afectaciones a vecinos</t>
  </si>
  <si>
    <t>14CC+2 días</t>
  </si>
  <si>
    <t>1.1.1.3</t>
  </si>
  <si>
    <t xml:space="preserve">         Contratos y acuerdos legales suscritos</t>
  </si>
  <si>
    <t>1.1.1.3.1</t>
  </si>
  <si>
    <t xml:space="preserve">            Elaborar minutas y estudios previos</t>
  </si>
  <si>
    <t>1.1.1.3.2</t>
  </si>
  <si>
    <t xml:space="preserve">            Revisar juridicamente y aprobar los contratos</t>
  </si>
  <si>
    <t>1.1.1.3.3</t>
  </si>
  <si>
    <t xml:space="preserve">            Firmar y legalizar contratos y acuerdos con ESP</t>
  </si>
  <si>
    <t>1.1.1.3.4</t>
  </si>
  <si>
    <t xml:space="preserve">            Designar supervisores e interventoria</t>
  </si>
  <si>
    <t>1.1.1.3.5</t>
  </si>
  <si>
    <t xml:space="preserve">            Legalizar subcontratos criticos (asfalto y concreto)</t>
  </si>
  <si>
    <t>1.1.2</t>
  </si>
  <si>
    <t xml:space="preserve">      Cuenta de control: Tramites, Licencias y Gestion de Riesgos</t>
  </si>
  <si>
    <t>1.1.2.1</t>
  </si>
  <si>
    <t xml:space="preserve">         Licencias ambientales y de construccion vigentes</t>
  </si>
  <si>
    <t>1.1.2.1.1</t>
  </si>
  <si>
    <t xml:space="preserve">            Radicar solicitudes de licencias (SDA / Curaduria)</t>
  </si>
  <si>
    <t>1.1.2.1.2</t>
  </si>
  <si>
    <t xml:space="preserve">            Subsanar requerimientos de la autoridad</t>
  </si>
  <si>
    <t>1.1.2.1.3</t>
  </si>
  <si>
    <t xml:space="preserve">            Expedir y verificar la vigencia de las licencias</t>
  </si>
  <si>
    <t>1.1.2.1.4</t>
  </si>
  <si>
    <t xml:space="preserve">            Tramitar permiso de ocupacion de cauce y aprovechamiento forestal</t>
  </si>
  <si>
    <t>1.1.2.2</t>
  </si>
  <si>
    <t xml:space="preserve">         Permisos de Manejo de Trafico (PMT) aprobados</t>
  </si>
  <si>
    <t>1.1.2.2.1</t>
  </si>
  <si>
    <t xml:space="preserve">            Elaborar el Plan de Manejo de Trafico (desvios y senalizacion)</t>
  </si>
  <si>
    <t>1.1.2.2.2</t>
  </si>
  <si>
    <t xml:space="preserve">            Radicar y ajustar el PMT ante la SDM</t>
  </si>
  <si>
    <t>1.1.2.2.3</t>
  </si>
  <si>
    <t xml:space="preserve">            Aprobar e implementar el PMT en sitio</t>
  </si>
  <si>
    <t>1.1.2.2.4</t>
  </si>
  <si>
    <t xml:space="preserve">            Comunicar desvios y plan de cierres a la comunidad</t>
  </si>
  <si>
    <t>32CC+2 días</t>
  </si>
  <si>
    <t>1.1.2.3</t>
  </si>
  <si>
    <t xml:space="preserve">         Plan de Manejo Arqueologico aprobado y ejecutado</t>
  </si>
  <si>
    <t>1.1.2.3.1</t>
  </si>
  <si>
    <t xml:space="preserve">            Formular el Plan de Manejo Arqueologico ante el ICANH</t>
  </si>
  <si>
    <t>1.1.2.3.2</t>
  </si>
  <si>
    <t xml:space="preserve">            Aprobar el plan ante el ICANH</t>
  </si>
  <si>
    <t>1.1.2.3.3</t>
  </si>
  <si>
    <t xml:space="preserve">            Monitorear arqueologicamente durante las excavaciones</t>
  </si>
  <si>
    <t>1.1.2.3.4</t>
  </si>
  <si>
    <t xml:space="preserve">            Elaborar informe final de monitoreo y entregar al ICANH</t>
  </si>
  <si>
    <t>1.1.2.4</t>
  </si>
  <si>
    <t xml:space="preserve">         Politicas de estabilidad de obra constituidas</t>
  </si>
  <si>
    <t>1.1.2.4.1</t>
  </si>
  <si>
    <t xml:space="preserve">            Solicitar, cotizar y constituir las polizas</t>
  </si>
  <si>
    <t>1.1.2.4.2</t>
  </si>
  <si>
    <t xml:space="preserve">            Aprobar las polizas por interventoria</t>
  </si>
  <si>
    <t>1.1.2.4.3</t>
  </si>
  <si>
    <t xml:space="preserve">            Verificar vigencias y endosos de polizas</t>
  </si>
  <si>
    <t>1.1.2.4.4</t>
  </si>
  <si>
    <t xml:space="preserve">            Endosar las polizas a favor del IDU</t>
  </si>
  <si>
    <t>1.1.9</t>
  </si>
  <si>
    <t xml:space="preserve">      Hito: Acta de inicio firmada</t>
  </si>
  <si>
    <t>1.2</t>
  </si>
  <si>
    <t xml:space="preserve">   Fase: Estudios y Disenos (Fase III)</t>
  </si>
  <si>
    <t>1.2.1</t>
  </si>
  <si>
    <t xml:space="preserve">      Cuenta de control: Estudios Tecnicos de Detalle</t>
  </si>
  <si>
    <t>1.2.1.1</t>
  </si>
  <si>
    <t xml:space="preserve">         Levantamientos topograficos y estudios geotecnicos finales</t>
  </si>
  <si>
    <t>1.2.1.1.1</t>
  </si>
  <si>
    <t xml:space="preserve">            Realizar comision topografica y levantamiento de detalle</t>
  </si>
  <si>
    <t>11;27;32;43</t>
  </si>
  <si>
    <t>1.2.1.1.2</t>
  </si>
  <si>
    <t xml:space="preserve">            Explorar el subsuelo (sondeos y apiques)</t>
  </si>
  <si>
    <t>1.2.1.1.3</t>
  </si>
  <si>
    <t xml:space="preserve">            Ejecutar ensayos de laboratorio y elaborar informe geotecnico</t>
  </si>
  <si>
    <t>1.2.1.1.4</t>
  </si>
  <si>
    <t xml:space="preserve">            Elaborar estudio hidrologico e hidraulico del corredor</t>
  </si>
  <si>
    <t>1.2.1.1.5</t>
  </si>
  <si>
    <t xml:space="preserve">            Elaborar estudio de transito y capacidad de la interseccion</t>
  </si>
  <si>
    <t>1.2.1.2</t>
  </si>
  <si>
    <t xml:space="preserve">         Informe de maduracion tecnica del proyecto (IDU)</t>
  </si>
  <si>
    <t>1.2.1.2.1</t>
  </si>
  <si>
    <t xml:space="preserve">            Consolidar la informacion tecnica y de costos</t>
  </si>
  <si>
    <t>1.2.1.2.2</t>
  </si>
  <si>
    <t xml:space="preserve">            Elaborar el informe de maduracion (GU-FP-04)</t>
  </si>
  <si>
    <t>1.2.1.2.3</t>
  </si>
  <si>
    <t xml:space="preserve">            Revisar y avalar la maduracion por el IDU</t>
  </si>
  <si>
    <t>1.2.1.2.4</t>
  </si>
  <si>
    <t xml:space="preserve">            Actualizar el presupuesto y los APU</t>
  </si>
  <si>
    <t>1.2.1.2.5</t>
  </si>
  <si>
    <t xml:space="preserve">            Gestionar vistos buenos y concertacion interinstitucional</t>
  </si>
  <si>
    <t>1.2.2</t>
  </si>
  <si>
    <t xml:space="preserve">      Cuenta de control: Disenos de Especialidad</t>
  </si>
  <si>
    <t>1.2.2.1</t>
  </si>
  <si>
    <t xml:space="preserve">         Disenos de pavimentos y mezclas asfalticas aprobadas</t>
  </si>
  <si>
    <t>1.2.2.1.1</t>
  </si>
  <si>
    <t xml:space="preserve">            Disenar la estructura del pavimento</t>
  </si>
  <si>
    <t>1.2.2.1.2</t>
  </si>
  <si>
    <t xml:space="preserve">            Disenar las mezclas y la formula de trabajo (MDC-25/MDC-19 GCR)</t>
  </si>
  <si>
    <t>1.2.2.1.3</t>
  </si>
  <si>
    <t xml:space="preserve">            Aprobar los disenos de pavimento por interventoria</t>
  </si>
  <si>
    <t>1.2.2.1.4</t>
  </si>
  <si>
    <t xml:space="preserve">            Disenar la senalizacion y los dispositivos de trafico</t>
  </si>
  <si>
    <t>1.2.2.1.5</t>
  </si>
  <si>
    <t xml:space="preserve">            Aprobar el diseno de pavimento final por el IDU</t>
  </si>
  <si>
    <t>1.2.2.2</t>
  </si>
  <si>
    <t xml:space="preserve">         Disenos de redes de servicios publicos (humedas y secas) ajustados</t>
  </si>
  <si>
    <t>1.2.2.2.1</t>
  </si>
  <si>
    <t xml:space="preserve">            Ajustar los disenos de redes humedas con la EAAB</t>
  </si>
  <si>
    <t>1.2.2.2.2</t>
  </si>
  <si>
    <t xml:space="preserve">            Ajustar los disenos de redes secas (energia y telecom)</t>
  </si>
  <si>
    <t>1.2.2.2.3</t>
  </si>
  <si>
    <t xml:space="preserve">            Tramitar la no-objecion de las ESP</t>
  </si>
  <si>
    <t>67;68</t>
  </si>
  <si>
    <t>1.2.2.2.4</t>
  </si>
  <si>
    <t xml:space="preserve">            Compatibilizar con las redes existentes (EAAB/Enel/Vanti)</t>
  </si>
  <si>
    <t>1.2.2.2.5</t>
  </si>
  <si>
    <t xml:space="preserve">            Elaborar planos de detalle y especificaciones de redes</t>
  </si>
  <si>
    <t>1.2.2.3</t>
  </si>
  <si>
    <t xml:space="preserve">         Modelado BIM de la infraestructura proyectada</t>
  </si>
  <si>
    <t>1.2.2.3.1</t>
  </si>
  <si>
    <t xml:space="preserve">            Desarrollar los modelos BIM por disciplina</t>
  </si>
  <si>
    <t>1.2.2.3.2</t>
  </si>
  <si>
    <t xml:space="preserve">            Coordinar y detectar interferencias</t>
  </si>
  <si>
    <t>1.2.2.3.3</t>
  </si>
  <si>
    <t xml:space="preserve">            Entregar el modelo federado y la documentacion</t>
  </si>
  <si>
    <t>1.2.2.3.4</t>
  </si>
  <si>
    <t xml:space="preserve">            Cuantificar las cantidades desde el modelo BIM</t>
  </si>
  <si>
    <t>1.2.2.3.5</t>
  </si>
  <si>
    <t xml:space="preserve">            Vincular el modelo BIM al cronograma (4D)</t>
  </si>
  <si>
    <t>1.2.3</t>
  </si>
  <si>
    <t xml:space="preserve">      Suscribir el acta de cambio de fase (Estudios -&gt; Construccion)</t>
  </si>
  <si>
    <t>69;63;75;32;27;79;11;15;16;21;22;28;33;43;51;52;57;58;64;65;77</t>
  </si>
  <si>
    <t>1.2.8</t>
  </si>
  <si>
    <t xml:space="preserve">      Hito: Aprobacion de estudios y disenos por las ESP de Bogota (EAAB, Enel-Codensa, Vanti)</t>
  </si>
  <si>
    <t>69;70;71</t>
  </si>
  <si>
    <t>1.2.9</t>
  </si>
  <si>
    <t xml:space="preserve">      Hito: Inicio de Construccion</t>
  </si>
  <si>
    <t>1.3</t>
  </si>
  <si>
    <t xml:space="preserve">   Fase: Construccion de Obra Civil</t>
  </si>
  <si>
    <t>1.3.1</t>
  </si>
  <si>
    <t xml:space="preserve">      Cuenta de control: Infraestructura de Redes de Servicios</t>
  </si>
  <si>
    <t>1.3.1.1</t>
  </si>
  <si>
    <t xml:space="preserve">         Redes hidrosanitarias (humedas) renovadas y probadas</t>
  </si>
  <si>
    <t>1.3.1.1.0</t>
  </si>
  <si>
    <t xml:space="preserve">            Instalar el campamento de obra (preliminares)</t>
  </si>
  <si>
    <t>1.3.1.1.1</t>
  </si>
  <si>
    <t xml:space="preserve">            Trasladar insumos y maquinaria a obra (preliminares)</t>
  </si>
  <si>
    <t>1.3.1.1.2</t>
  </si>
  <si>
    <t xml:space="preserve">            Localizar y replantear topograficamente la via (preliminares)</t>
  </si>
  <si>
    <t>1.3.1.1.3</t>
  </si>
  <si>
    <t xml:space="preserve">            Demoler y descapotar para redes (preliminares)</t>
  </si>
  <si>
    <t>1.3.1.1.4</t>
  </si>
  <si>
    <t xml:space="preserve">            Excavar la zanja para redes en el Tramo 1</t>
  </si>
  <si>
    <t>1.3.1.1.5</t>
  </si>
  <si>
    <t xml:space="preserve">            Excavar la zanja para redes en los Tramos 2-3</t>
  </si>
  <si>
    <t>1.3.1.1.6</t>
  </si>
  <si>
    <t xml:space="preserve">            Instalar alcantarillado pluvial y sanitario en el Tramo 1</t>
  </si>
  <si>
    <t>1.3.1.1.7</t>
  </si>
  <si>
    <t xml:space="preserve">            Instalar alcantarillado pluvial y sanitario en el Tramo 2</t>
  </si>
  <si>
    <t>90;89</t>
  </si>
  <si>
    <t>1.3.1.1.8</t>
  </si>
  <si>
    <t xml:space="preserve">            Instalar alcantarillado pluvial y sanitario en el Tramo 3</t>
  </si>
  <si>
    <t>1.3.1.1.9</t>
  </si>
  <si>
    <t xml:space="preserve">            Instalar la red de acueducto en los Tramos 1-2</t>
  </si>
  <si>
    <t>1.3.1.1.10</t>
  </si>
  <si>
    <t xml:space="preserve">            Instalar la red de acueducto en el Tramo 3 y accesorios</t>
  </si>
  <si>
    <t>1.3.1.1.11</t>
  </si>
  <si>
    <t xml:space="preserve">            Rellenar y compactar las zanjas</t>
  </si>
  <si>
    <t>92;94</t>
  </si>
  <si>
    <t>1.3.1.1.12</t>
  </si>
  <si>
    <t xml:space="preserve">            Ejecutar pruebas hidraulicas y empalmar a la red existente</t>
  </si>
  <si>
    <t>1.3.1.1.13</t>
  </si>
  <si>
    <t xml:space="preserve">            Completar y entregar las redes humedas para revision de la EAAB</t>
  </si>
  <si>
    <t>1.3.1.1.15</t>
  </si>
  <si>
    <t xml:space="preserve">            Construir pozos de inspeccion y conexiones domiciliarias del Tramo 1</t>
  </si>
  <si>
    <t>1.3.1.1.16</t>
  </si>
  <si>
    <t xml:space="preserve">            Construir pozos de inspeccion y conexiones domiciliarias del Tramo 2</t>
  </si>
  <si>
    <t>1.3.1.1.17</t>
  </si>
  <si>
    <t xml:space="preserve">            Instalar sumideros y rejillas de drenaje pluvial</t>
  </si>
  <si>
    <t>1.3.1.1.18</t>
  </si>
  <si>
    <t xml:space="preserve">            Manejar aguas y bombear durante la excavacion de redes</t>
  </si>
  <si>
    <t>89CC+2 días</t>
  </si>
  <si>
    <t>1.3.1.1.19</t>
  </si>
  <si>
    <t xml:space="preserve">            Construir anclajes y atraques de tuberia</t>
  </si>
  <si>
    <t>92FF</t>
  </si>
  <si>
    <t>1.3.1.2</t>
  </si>
  <si>
    <t xml:space="preserve">         Redes electricas y de comunicaciones (secas) protegidas y trasladadas</t>
  </si>
  <si>
    <t>1.3.1.2.1</t>
  </si>
  <si>
    <t xml:space="preserve">            Construir canalizaciones y ducteria en los Tramos 1-2</t>
  </si>
  <si>
    <t>1.3.1.2.2</t>
  </si>
  <si>
    <t xml:space="preserve">            Construir canalizaciones y ducteria en el Tramo 3</t>
  </si>
  <si>
    <t>1.3.1.2.3</t>
  </si>
  <si>
    <t xml:space="preserve">            Tender y trasladar las redes electricas (Enel-Codensa)</t>
  </si>
  <si>
    <t>1.3.1.2.4</t>
  </si>
  <si>
    <t xml:space="preserve">            Tender las redes de gas y telecomunicaciones</t>
  </si>
  <si>
    <t>1.3.1.2.5</t>
  </si>
  <si>
    <t xml:space="preserve">            Construir camaras y camaretas</t>
  </si>
  <si>
    <t>106;107</t>
  </si>
  <si>
    <t>1.3.1.2.6</t>
  </si>
  <si>
    <t xml:space="preserve">            Empalmar y probar las redes secas</t>
  </si>
  <si>
    <t>1.3.1.2.7</t>
  </si>
  <si>
    <t xml:space="preserve">            Instalar protecciones, sellos cortafuego y senalizacion de redes</t>
  </si>
  <si>
    <t>1.3.1.2.8</t>
  </si>
  <si>
    <t xml:space="preserve">            Ejecutar pruebas de continuidad y aislamiento electrico</t>
  </si>
  <si>
    <t>1.3.2</t>
  </si>
  <si>
    <t xml:space="preserve">      Cuenta de control: Estructura Vial y Pavimentos</t>
  </si>
  <si>
    <t>1.3.2.1</t>
  </si>
  <si>
    <t xml:space="preserve">         Subrasante estabilizada y bases granulares compactadas</t>
  </si>
  <si>
    <t>1.3.2.1.1</t>
  </si>
  <si>
    <t xml:space="preserve">            Descapotar y excavar la explanacion en los Tramos 1-2</t>
  </si>
  <si>
    <t>97;109</t>
  </si>
  <si>
    <t>1.3.2.1.2</t>
  </si>
  <si>
    <t xml:space="preserve">            Descapotar y excavar la explanacion en el Tramo 3</t>
  </si>
  <si>
    <t>1.3.2.1.3</t>
  </si>
  <si>
    <t xml:space="preserve">            Conformar y estabilizar la subrasante en los Tramos 1-2</t>
  </si>
  <si>
    <t>1.3.2.1.4</t>
  </si>
  <si>
    <t xml:space="preserve">            Conformar y estabilizar la subrasante en el Tramo 3</t>
  </si>
  <si>
    <t>116;115</t>
  </si>
  <si>
    <t>1.3.2.1.5</t>
  </si>
  <si>
    <t xml:space="preserve">            Extender y compactar la base granular BNE-1 en los Tramos 1-2</t>
  </si>
  <si>
    <t>1.3.2.1.6</t>
  </si>
  <si>
    <t xml:space="preserve">            Extender y compactar la base granular BNE-1 en el Tramo 3</t>
  </si>
  <si>
    <t>118;117</t>
  </si>
  <si>
    <t>1.3.2.1.7</t>
  </si>
  <si>
    <t xml:space="preserve">            Ejecutar ensayos de densidad y aceptar la estructura</t>
  </si>
  <si>
    <t>1.3.2.1.8</t>
  </si>
  <si>
    <t xml:space="preserve">            Extender y compactar la subbase granular SBG en los Tramos 1-2</t>
  </si>
  <si>
    <t>1.3.2.1.9</t>
  </si>
  <si>
    <t xml:space="preserve">            Extender y compactar la subbase granular SBG en el Tramo 3</t>
  </si>
  <si>
    <t>1.3.2.1.10</t>
  </si>
  <si>
    <t xml:space="preserve">            Conformar cunetas y obras de drenaje vial</t>
  </si>
  <si>
    <t>1.3.2.2</t>
  </si>
  <si>
    <t xml:space="preserve">         Calzada vehicular (213 metros lineales Tipo V-3) terminada</t>
  </si>
  <si>
    <t>1.3.2.2.1</t>
  </si>
  <si>
    <t xml:space="preserve">            Imprimar y aplicar riego de liga sobre la base granular</t>
  </si>
  <si>
    <t>1.3.2.2.2</t>
  </si>
  <si>
    <t xml:space="preserve">            Colocar la base asfaltica MDC-25</t>
  </si>
  <si>
    <t>1.3.2.2.3</t>
  </si>
  <si>
    <t xml:space="preserve">            Colocar la capa de rodadura MDC-19 con GCR</t>
  </si>
  <si>
    <t>1.3.2.2.4</t>
  </si>
  <si>
    <t xml:space="preserve">            Ejecutar sello, juntas y control de calidad (Marshall)</t>
  </si>
  <si>
    <t>1.3.2.2.5</t>
  </si>
  <si>
    <t xml:space="preserve">            Demarcar provisionalmente y proteger la calzada</t>
  </si>
  <si>
    <t>1.3.2.2.6</t>
  </si>
  <si>
    <t xml:space="preserve">            Bachear y reparar fisuras</t>
  </si>
  <si>
    <t>1.3.2.3</t>
  </si>
  <si>
    <t xml:space="preserve">         Cimentaciones y estructuras de soporte de la semaforizacion (segun disenos)</t>
  </si>
  <si>
    <t>1.3.2.3.1</t>
  </si>
  <si>
    <t xml:space="preserve">            Excavar y cimentar bases de postes semaforicos</t>
  </si>
  <si>
    <t>1.3.2.3.2</t>
  </si>
  <si>
    <t xml:space="preserve">            Fundir dados de cimentacion en concreto reforzado</t>
  </si>
  <si>
    <t>1.3.2.3.3</t>
  </si>
  <si>
    <t xml:space="preserve">            Montar postes y mensulas estructurales de semaforos</t>
  </si>
  <si>
    <t>1.3.2.3.4</t>
  </si>
  <si>
    <t xml:space="preserve">            Fundir pedestales y anclajes de equipos</t>
  </si>
  <si>
    <t>1.3.2.3.5</t>
  </si>
  <si>
    <t xml:space="preserve">            Pruebas de carga y verticalidad de postes</t>
  </si>
  <si>
    <t>1.3.2.3.6</t>
  </si>
  <si>
    <t xml:space="preserve">            Pernos de anclaje, placas base y herrajes</t>
  </si>
  <si>
    <t>1.3.2.3.7</t>
  </si>
  <si>
    <t xml:space="preserve">            Proteccion y drenaje de cimentaciones</t>
  </si>
  <si>
    <t>1.3.3</t>
  </si>
  <si>
    <t xml:space="preserve">      Cuenta de control: Espacio Publico y Urbanismo</t>
  </si>
  <si>
    <t>1.3.3.1</t>
  </si>
  <si>
    <t xml:space="preserve">         Areas de andenes y espacio publico construidos (2.215 m2)</t>
  </si>
  <si>
    <t>1.3.3.1.1</t>
  </si>
  <si>
    <t xml:space="preserve">            Conformar la base y solados de andenes en los Tramos 1-2</t>
  </si>
  <si>
    <t>1.3.3.1.2</t>
  </si>
  <si>
    <t xml:space="preserve">            Conformar la base y solados de andenes en el Tramo 3</t>
  </si>
  <si>
    <t>1.3.3.1.3</t>
  </si>
  <si>
    <t xml:space="preserve">            Instalar pisos y adoquines en los Tramos 1-2</t>
  </si>
  <si>
    <t>1.3.3.1.4</t>
  </si>
  <si>
    <t xml:space="preserve">            Instalar pisos y adoquines en el Tramo 3</t>
  </si>
  <si>
    <t>143;142</t>
  </si>
  <si>
    <t>1.3.3.1.5</t>
  </si>
  <si>
    <t xml:space="preserve">            Instalar bordillos, sardineles y elementos de drenaje</t>
  </si>
  <si>
    <t>1.3.3.1.6</t>
  </si>
  <si>
    <t xml:space="preserve">            Construir rampas de accesibilidad y vados peatonales</t>
  </si>
  <si>
    <t>1.3.3.1.7</t>
  </si>
  <si>
    <t xml:space="preserve">            Instalar senalizacion podotactil y ejecutar acabados</t>
  </si>
  <si>
    <t>1.3.3.1.8</t>
  </si>
  <si>
    <t xml:space="preserve">            Instalar rejillas y registros en el anden</t>
  </si>
  <si>
    <t>1.3.3.2</t>
  </si>
  <si>
    <t xml:space="preserve">         Ciclorruta sur habilitada y conectada</t>
  </si>
  <si>
    <t>1.3.3.2.1</t>
  </si>
  <si>
    <t xml:space="preserve">            Conformar la subbase de la ciclorruta</t>
  </si>
  <si>
    <t>1.3.3.2.2</t>
  </si>
  <si>
    <t xml:space="preserve">            Construir la carpeta de rodadura y demarcar la ciclorruta</t>
  </si>
  <si>
    <t>1.3.3.2.3</t>
  </si>
  <si>
    <t xml:space="preserve">            Conectar y empalmar con la red de ciclorrutas</t>
  </si>
  <si>
    <t>1.3.3.2.4</t>
  </si>
  <si>
    <t xml:space="preserve">            Instalar senalizacion y mobiliario de la ciclorruta</t>
  </si>
  <si>
    <t>1.3.3.2.5</t>
  </si>
  <si>
    <t xml:space="preserve">            Ejecutar pruebas de uso y entregar la ciclorruta</t>
  </si>
  <si>
    <t>1.3.3.3</t>
  </si>
  <si>
    <t xml:space="preserve">         Mobiliario urbano e infraestructura verde instalada</t>
  </si>
  <si>
    <t>1.3.3.3.1</t>
  </si>
  <si>
    <t xml:space="preserve">            Instalar el mobiliario urbano</t>
  </si>
  <si>
    <t>1.3.3.3.2</t>
  </si>
  <si>
    <t xml:space="preserve">            Empradizar, ajardinar y arborizar</t>
  </si>
  <si>
    <t>1.3.3.3.3</t>
  </si>
  <si>
    <t xml:space="preserve">            Construir y adecuar el separador central</t>
  </si>
  <si>
    <t>1.3.3.3.4</t>
  </si>
  <si>
    <t xml:space="preserve">            Ejecutar riego, sostenimiento y entrega de zonas verdes</t>
  </si>
  <si>
    <t>157CC+5 días</t>
  </si>
  <si>
    <t>1.3.3.3.5</t>
  </si>
  <si>
    <t xml:space="preserve">            Ejecutar arborizacion compensatoria y manejo silvicultural</t>
  </si>
  <si>
    <t>1.3.3.3.6</t>
  </si>
  <si>
    <t xml:space="preserve">            Instalar el sistema de riego de zonas verdes</t>
  </si>
  <si>
    <t>1.3.4</t>
  </si>
  <si>
    <t xml:space="preserve">      Cuenta de control: Dispositivos de Trafico y Seguridad</t>
  </si>
  <si>
    <t>1.3.5</t>
  </si>
  <si>
    <t xml:space="preserve">      Hito: Acta de terminacion de obra</t>
  </si>
  <si>
    <t>172;174;135;156;157;158;37;166;38;98;99;100;101;102;109;110;111;122;123;129;130;136;137;138;147;148;154;159;160;161;167;168</t>
  </si>
  <si>
    <t>1.4</t>
  </si>
  <si>
    <t xml:space="preserve">   Fase: Liquidacion y Cierre</t>
  </si>
  <si>
    <t>Nivel</t>
  </si>
  <si>
    <t>ANÁLISIS EVM — ESTADO DEL PROYECTO</t>
  </si>
  <si>
    <t>Parámetros</t>
  </si>
  <si>
    <t>CPI objetivo (impulsa Costo real)</t>
  </si>
  <si>
    <t>% Completado objetivo</t>
  </si>
  <si>
    <t>Indicadores del proyecto</t>
  </si>
  <si>
    <t>Presupuesto (BAC)</t>
  </si>
  <si>
    <t>Valor planeado (PV)</t>
  </si>
  <si>
    <t>Valor ganado (EV)</t>
  </si>
  <si>
    <t>Costo real (AC)</t>
  </si>
  <si>
    <t>% Completado</t>
  </si>
  <si>
    <t>CPI (índice de costo)</t>
  </si>
  <si>
    <t>SPI (índice de plazo)</t>
  </si>
  <si>
    <t>CV (variación de costo)</t>
  </si>
  <si>
    <t>SV (variación de plazo)</t>
  </si>
  <si>
    <t>EAC (costo final estimado)</t>
  </si>
  <si>
    <t>VAC (variación al final)</t>
  </si>
  <si>
    <t>ETC (costo para terminar)</t>
  </si>
  <si>
    <t>TCPI (índice para cumplir)</t>
  </si>
  <si>
    <t>Estado por fase</t>
  </si>
  <si>
    <t>Fase</t>
  </si>
  <si>
    <t>% Comp</t>
  </si>
  <si>
    <t>CPI</t>
  </si>
  <si>
    <t>EAC</t>
  </si>
  <si>
    <t>Lectura gerencial</t>
  </si>
  <si>
    <t>• Costo: CPI 0.92 = 8% de sobrecosto sobre lo ejecutado (CV ≈ -$912M). El costo final estimado (EAC) sube a ≈$13.4B frente a un presupuesto de $12.3B (VAC ≈ -$1.07B).</t>
  </si>
  <si>
    <t>• Avance: 85.0% ejecutado vs 88.5% planeado → ligero atraso de cronograma (SPI 0.96; SV ≈ -$434M).</t>
  </si>
  <si>
    <t>• Lógica de costos: solo las tareas iniciadas o terminadas cargan Costo real. Lo no iniciado / no planeado (Fase 1.4 Liquidación, predios y PMT pendientes) queda en $0 — coherente con el estado real.</t>
  </si>
  <si>
    <t>• Frentes críticos: Gestión de Predios y el PMT (Fase 1.1, 67.5% comp) son los que frenan el avance pleno; la calzada está en acabados (demarcación y bacheo al 40%).</t>
  </si>
  <si>
    <t>• Pronóstico: TCPI 1.97 indica que recuperar el sobrecosto dentro del presupuesto es inviable; se recomienda gestionar reserva/adición presupuestal y acelerar la liberación de predios.</t>
  </si>
  <si>
    <t>INFORME DE VALOR GANADO (EVM)</t>
  </si>
  <si>
    <t>Indicador</t>
  </si>
  <si>
    <t>Valor</t>
  </si>
  <si>
    <t>Valor Planeado (PV)</t>
  </si>
  <si>
    <t>Valor Ganado (EV)</t>
  </si>
  <si>
    <t>Costo Real (AC)</t>
  </si>
  <si>
    <t>Variación de Costo (CV)</t>
  </si>
  <si>
    <t>Variación de Plazo (SV)</t>
  </si>
  <si>
    <t>Índice de Costo (CPI)</t>
  </si>
  <si>
    <t>Índice de Plazo (SPI)</t>
  </si>
  <si>
    <t>Costo Final Estimado (EAC)</t>
  </si>
  <si>
    <t>Costo para Terminar (ETC)</t>
  </si>
  <si>
    <t>Variación al Final (VAC)</t>
  </si>
  <si>
    <t>Índice para Cumplir (TCPI)</t>
  </si>
  <si>
    <t>Datos por fase</t>
  </si>
  <si>
    <t>PV</t>
  </si>
  <si>
    <t>EV</t>
  </si>
  <si>
    <t>AC</t>
  </si>
  <si>
    <t>BAC</t>
  </si>
  <si>
    <t>SPI</t>
  </si>
  <si>
    <t>1.1 Requisitos</t>
  </si>
  <si>
    <t>1.2 Estudios</t>
  </si>
  <si>
    <t>1.3 Construcción</t>
  </si>
  <si>
    <t>1.4 Liquidación</t>
  </si>
  <si>
    <t>TOTAL</t>
  </si>
  <si>
    <t>CPI tarea (supuesto)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</si>
</sst>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164" formatCode="0.0%"/>
    <numFmt numFmtId="165" formatCode="&quot;$&quot;#,##0"/>
    <numFmt numFmtId="166" formatCode="&quot;$&quot;#,##0;\(&quot;$&quot;#,##0\)"/>
    <numFmt numFmtId="167" formatCode="&quot;$&quot;#,##0;[Red]\(&quot;$&quot;#,##0\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63636"/>
      <name val="Segoe U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FFFFFF"/>
      <name val="Segoe UI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</fills>
  <borders count="1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rgb="FFB1BBCC"/>
      </left>
      <right style="thin">
        <color rgb="FFB1BBCC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80808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808080"/>
      </bottom>
      <diagonal/>
    </border>
    <border>
      <left style="thin">
        <color rgb="FF808080"/>
      </left>
      <right style="thin">
        <color rgb="FFBFBFBF"/>
      </right>
      <top style="thin">
        <color rgb="FF808080"/>
      </top>
      <bottom style="thin">
        <color rgb="FFBFBFBF"/>
      </bottom>
      <diagonal/>
    </border>
    <border>
      <left style="thin">
        <color rgb="FF80808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08080"/>
      </left>
      <right style="thin">
        <color rgb="FFBFBFBF"/>
      </right>
      <top style="thin">
        <color rgb="FFBFBFBF"/>
      </top>
      <bottom style="thin">
        <color rgb="FF808080"/>
      </bottom>
      <diagonal/>
    </border>
    <border>
      <left style="thin">
        <color rgb="FFBFBFBF"/>
      </left>
      <right style="thin">
        <color rgb="FF808080"/>
      </right>
      <top style="thin">
        <color rgb="FF808080"/>
      </top>
      <bottom style="thin">
        <color rgb="FFBFBFBF"/>
      </bottom>
      <diagonal/>
    </border>
    <border>
      <left style="thin">
        <color rgb="FFBFBFBF"/>
      </left>
      <right style="thin">
        <color rgb="FF80808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808080"/>
      </right>
      <top style="thin">
        <color rgb="FFBFBFBF"/>
      </top>
      <bottom style="thin">
        <color rgb="FF80808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horizontal="right" vertical="center" wrapText="1"/>
    </xf>
    <xf numFmtId="9" fontId="3" fillId="3" borderId="1" xfId="0" applyNumberFormat="1" applyFont="1" applyFill="1" applyBorder="1" applyAlignment="1">
      <alignment vertical="center" wrapText="1"/>
    </xf>
    <xf numFmtId="6" fontId="3" fillId="3" borderId="1" xfId="0" applyNumberFormat="1" applyFont="1" applyFill="1" applyBorder="1" applyAlignment="1">
      <alignment vertical="center" wrapText="1"/>
    </xf>
    <xf numFmtId="6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9" fontId="4" fillId="3" borderId="1" xfId="0" applyNumberFormat="1" applyFont="1" applyFill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vertical="center" wrapText="1"/>
    </xf>
    <xf numFmtId="6" fontId="4" fillId="3" borderId="1" xfId="0" applyNumberFormat="1" applyFont="1" applyFill="1" applyBorder="1" applyAlignment="1">
      <alignment vertical="center" wrapText="1"/>
    </xf>
    <xf numFmtId="6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6" fontId="5" fillId="3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1" fillId="2" borderId="0" xfId="0" applyFont="1" applyFill="1"/>
    <xf numFmtId="164" fontId="0" fillId="0" borderId="3" xfId="0" applyNumberFormat="1" applyBorder="1"/>
    <xf numFmtId="2" fontId="0" fillId="0" borderId="3" xfId="0" applyNumberFormat="1" applyBorder="1"/>
    <xf numFmtId="2" fontId="0" fillId="0" borderId="5" xfId="0" applyNumberFormat="1" applyBorder="1"/>
    <xf numFmtId="0" fontId="1" fillId="2" borderId="6" xfId="0" applyFont="1" applyFill="1" applyBorder="1"/>
    <xf numFmtId="0" fontId="0" fillId="0" borderId="7" xfId="0" applyBorder="1"/>
    <xf numFmtId="0" fontId="0" fillId="0" borderId="8" xfId="0" applyBorder="1"/>
    <xf numFmtId="165" fontId="0" fillId="0" borderId="10" xfId="0" applyNumberFormat="1" applyBorder="1"/>
    <xf numFmtId="166" fontId="0" fillId="0" borderId="10" xfId="0" applyNumberFormat="1" applyBorder="1"/>
    <xf numFmtId="2" fontId="1" fillId="0" borderId="10" xfId="0" applyNumberFormat="1" applyFont="1" applyBorder="1"/>
    <xf numFmtId="164" fontId="0" fillId="0" borderId="10" xfId="0" applyNumberFormat="1" applyBorder="1"/>
    <xf numFmtId="2" fontId="0" fillId="0" borderId="11" xfId="0" applyNumberFormat="1" applyBorder="1"/>
    <xf numFmtId="0" fontId="1" fillId="0" borderId="3" xfId="0" applyFont="1" applyBorder="1" applyAlignment="1">
      <alignment horizontal="right"/>
    </xf>
    <xf numFmtId="2" fontId="0" fillId="0" borderId="10" xfId="0" applyNumberFormat="1" applyBorder="1"/>
    <xf numFmtId="2" fontId="8" fillId="5" borderId="9" xfId="0" applyNumberFormat="1" applyFont="1" applyFill="1" applyBorder="1" applyAlignment="1">
      <alignment horizontal="right"/>
    </xf>
    <xf numFmtId="2" fontId="0" fillId="0" borderId="10" xfId="0" applyNumberForma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0" fontId="0" fillId="0" borderId="4" xfId="0" applyBorder="1"/>
    <xf numFmtId="0" fontId="0" fillId="0" borderId="9" xfId="0" applyBorder="1"/>
    <xf numFmtId="164" fontId="1" fillId="0" borderId="10" xfId="0" applyNumberFormat="1" applyFont="1" applyBorder="1"/>
    <xf numFmtId="164" fontId="0" fillId="0" borderId="5" xfId="0" applyNumberFormat="1" applyBorder="1"/>
    <xf numFmtId="0" fontId="1" fillId="0" borderId="7" xfId="0" applyFont="1" applyBorder="1"/>
    <xf numFmtId="0" fontId="1" fillId="0" borderId="10" xfId="0" applyFont="1" applyBorder="1" applyAlignment="1">
      <alignment horizontal="right"/>
    </xf>
    <xf numFmtId="165" fontId="0" fillId="0" borderId="11" xfId="0" applyNumberFormat="1" applyBorder="1"/>
    <xf numFmtId="0" fontId="3" fillId="6" borderId="1" xfId="0" applyFont="1" applyFill="1" applyBorder="1" applyAlignment="1">
      <alignment vertical="center" wrapText="1"/>
    </xf>
    <xf numFmtId="9" fontId="3" fillId="6" borderId="1" xfId="0" applyNumberFormat="1" applyFont="1" applyFill="1" applyBorder="1" applyAlignment="1">
      <alignment horizontal="right" vertical="center" wrapText="1"/>
    </xf>
    <xf numFmtId="9" fontId="3" fillId="6" borderId="1" xfId="0" applyNumberFormat="1" applyFont="1" applyFill="1" applyBorder="1" applyAlignment="1">
      <alignment vertical="center" wrapText="1"/>
    </xf>
    <xf numFmtId="6" fontId="3" fillId="6" borderId="1" xfId="0" applyNumberFormat="1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right" vertical="center" wrapText="1"/>
    </xf>
    <xf numFmtId="2" fontId="7" fillId="0" borderId="0" xfId="0" applyNumberFormat="1" applyFont="1"/>
    <xf numFmtId="167" fontId="3" fillId="6" borderId="1" xfId="0" applyNumberFormat="1" applyFont="1" applyFill="1" applyBorder="1" applyAlignment="1">
      <alignment vertical="center" wrapText="1"/>
    </xf>
    <xf numFmtId="2" fontId="3" fillId="6" borderId="1" xfId="0" applyNumberFormat="1" applyFont="1" applyFill="1" applyBorder="1" applyAlignment="1">
      <alignment horizontal="right" vertical="center" wrapText="1"/>
    </xf>
    <xf numFmtId="2" fontId="3" fillId="3" borderId="1" xfId="0" applyNumberFormat="1" applyFont="1" applyFill="1" applyBorder="1" applyAlignment="1">
      <alignment horizontal="righ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10" fillId="2" borderId="6" xfId="0" applyFont="1" applyFill="1" applyBorder="1"/>
    <xf numFmtId="0" fontId="10" fillId="2" borderId="9" xfId="0" applyFont="1" applyFill="1" applyBorder="1" applyAlignment="1">
      <alignment horizontal="right"/>
    </xf>
    <xf numFmtId="0" fontId="9" fillId="0" borderId="7" xfId="0" applyFont="1" applyBorder="1"/>
    <xf numFmtId="165" fontId="9" fillId="0" borderId="10" xfId="0" applyNumberFormat="1" applyFont="1" applyBorder="1"/>
    <xf numFmtId="166" fontId="9" fillId="0" borderId="10" xfId="0" applyNumberFormat="1" applyFont="1" applyBorder="1"/>
    <xf numFmtId="2" fontId="10" fillId="0" borderId="10" xfId="0" applyNumberFormat="1" applyFont="1" applyBorder="1"/>
    <xf numFmtId="164" fontId="9" fillId="0" borderId="10" xfId="0" applyNumberFormat="1" applyFont="1" applyBorder="1"/>
    <xf numFmtId="0" fontId="9" fillId="0" borderId="8" xfId="0" applyFont="1" applyBorder="1"/>
    <xf numFmtId="2" fontId="9" fillId="0" borderId="11" xfId="0" applyNumberFormat="1" applyFont="1" applyBorder="1"/>
    <xf numFmtId="0" fontId="10" fillId="2" borderId="0" xfId="0" applyFont="1" applyFill="1"/>
    <xf numFmtId="0" fontId="10" fillId="0" borderId="6" xfId="0" applyFont="1" applyBorder="1"/>
    <xf numFmtId="0" fontId="10" fillId="0" borderId="4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165" fontId="9" fillId="0" borderId="3" xfId="0" applyNumberFormat="1" applyFont="1" applyBorder="1"/>
    <xf numFmtId="2" fontId="9" fillId="0" borderId="3" xfId="0" applyNumberFormat="1" applyFont="1" applyBorder="1"/>
    <xf numFmtId="2" fontId="9" fillId="0" borderId="10" xfId="0" applyNumberFormat="1" applyFont="1" applyBorder="1"/>
    <xf numFmtId="0" fontId="10" fillId="0" borderId="8" xfId="0" applyFont="1" applyBorder="1"/>
    <xf numFmtId="165" fontId="9" fillId="0" borderId="5" xfId="0" applyNumberFormat="1" applyFont="1" applyBorder="1"/>
    <xf numFmtId="2" fontId="9" fillId="0" borderId="5" xfId="0" applyNumberFormat="1" applyFont="1" applyBorder="1"/>
    <xf numFmtId="165" fontId="10" fillId="0" borderId="5" xfId="0" applyNumberFormat="1" applyFont="1" applyBorder="1"/>
    <xf numFmtId="165" fontId="10" fillId="0" borderId="11" xfId="0" applyNumberFormat="1" applyFont="1" applyBorder="1"/>
    <xf numFmtId="0" fontId="11" fillId="4" borderId="0" xfId="0" applyFont="1" applyFill="1" applyAlignment="1">
      <alignment horizontal="center"/>
    </xf>
  </cellXfs>
  <cellStyles count="1">
    <cellStyle name="Normal" xfId="0" builtinId="0"/>
  </cellStyles>
  <dxfs count="12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Valor Ganado por Fase (PV / EV / AC)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EVM'!$B$19</c:f>
              <c:strCache>
                <c:ptCount val="1"/>
                <c:pt idx="0">
                  <c:v>PV</c:v>
                </c:pt>
              </c:strCache>
            </c:strRef>
          </c:tx>
          <c:spPr>
            <a:solidFill>
              <a:srgbClr val="8497B0"/>
            </a:solidFill>
            <a:ln>
              <a:noFill/>
            </a:ln>
            <a:effectLst/>
          </c:spPr>
          <c:invertIfNegative val="0"/>
          <c:cat>
            <c:strRef>
              <c:f>'Informe EVM'!$A$20:$A$23</c:f>
              <c:strCache>
                <c:ptCount val="4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</c:strCache>
            </c:strRef>
          </c:cat>
          <c:val>
            <c:numRef>
              <c:f>'Informe EVM'!$B$20:$B$23</c:f>
              <c:numCache>
                <c:formatCode>"$"#,##0</c:formatCode>
                <c:ptCount val="4"/>
                <c:pt idx="0">
                  <c:v>807018994</c:v>
                </c:pt>
                <c:pt idx="1">
                  <c:v>873768764</c:v>
                </c:pt>
                <c:pt idx="2">
                  <c:v>9237595026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14-4353-A685-2C6E70ABA6C3}"/>
            </c:ext>
          </c:extLst>
        </c:ser>
        <c:ser>
          <c:idx val="1"/>
          <c:order val="1"/>
          <c:tx>
            <c:strRef>
              <c:f>'Informe EVM'!$C$19</c:f>
              <c:strCache>
                <c:ptCount val="1"/>
                <c:pt idx="0">
                  <c:v>EV</c:v>
                </c:pt>
              </c:strCache>
            </c:strRef>
          </c:tx>
          <c:spPr>
            <a:solidFill>
              <a:srgbClr val="2E7D32"/>
            </a:solidFill>
            <a:ln>
              <a:noFill/>
            </a:ln>
            <a:effectLst/>
          </c:spPr>
          <c:invertIfNegative val="0"/>
          <c:cat>
            <c:strRef>
              <c:f>'Informe EVM'!$A$20:$A$23</c:f>
              <c:strCache>
                <c:ptCount val="4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</c:strCache>
            </c:strRef>
          </c:cat>
          <c:val>
            <c:numRef>
              <c:f>'Informe EVM'!$C$20:$C$23</c:f>
              <c:numCache>
                <c:formatCode>"$"#,##0</c:formatCode>
                <c:ptCount val="4"/>
                <c:pt idx="0">
                  <c:v>545084459.79999995</c:v>
                </c:pt>
                <c:pt idx="1">
                  <c:v>873768764</c:v>
                </c:pt>
                <c:pt idx="2">
                  <c:v>7861772049.63974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14-4353-A685-2C6E70ABA6C3}"/>
            </c:ext>
          </c:extLst>
        </c:ser>
        <c:ser>
          <c:idx val="2"/>
          <c:order val="2"/>
          <c:tx>
            <c:strRef>
              <c:f>'Informe EVM'!$D$19</c:f>
              <c:strCache>
                <c:ptCount val="1"/>
                <c:pt idx="0">
                  <c:v>AC</c:v>
                </c:pt>
              </c:strCache>
            </c:strRef>
          </c:tx>
          <c:spPr>
            <a:solidFill>
              <a:srgbClr val="E91E8C"/>
            </a:solidFill>
            <a:ln>
              <a:noFill/>
            </a:ln>
            <a:effectLst/>
          </c:spPr>
          <c:invertIfNegative val="0"/>
          <c:cat>
            <c:strRef>
              <c:f>'Informe EVM'!$A$20:$A$23</c:f>
              <c:strCache>
                <c:ptCount val="4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</c:strCache>
            </c:strRef>
          </c:cat>
          <c:val>
            <c:numRef>
              <c:f>'Informe EVM'!$D$20:$D$23</c:f>
              <c:numCache>
                <c:formatCode>"$"#,##0</c:formatCode>
                <c:ptCount val="4"/>
                <c:pt idx="0">
                  <c:v>646634082.16457415</c:v>
                </c:pt>
                <c:pt idx="1">
                  <c:v>938244968.30602038</c:v>
                </c:pt>
                <c:pt idx="2">
                  <c:v>8961185301.4474106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14-4353-A685-2C6E70ABA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434719"/>
        <c:axId val="185433055"/>
      </c:barChart>
      <c:catAx>
        <c:axId val="185434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3055"/>
        <c:crosses val="autoZero"/>
        <c:auto val="1"/>
        <c:lblAlgn val="ctr"/>
        <c:lblOffset val="100"/>
        <c:noMultiLvlLbl val="0"/>
      </c:catAx>
      <c:valAx>
        <c:axId val="18543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4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Presupuesto (BAC) vs Costo Final Estimado (EAC)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EVM'!$B$27</c:f>
              <c:strCache>
                <c:ptCount val="1"/>
                <c:pt idx="0">
                  <c:v>BAC</c:v>
                </c:pt>
              </c:strCache>
            </c:strRef>
          </c:tx>
          <c:spPr>
            <a:solidFill>
              <a:srgbClr val="1F4E78"/>
            </a:solidFill>
            <a:ln>
              <a:noFill/>
            </a:ln>
            <a:effectLst/>
          </c:spPr>
          <c:invertIfNegative val="0"/>
          <c:cat>
            <c:strRef>
              <c:f>'Informe EVM'!$A$28:$A$32</c:f>
              <c:strCache>
                <c:ptCount val="5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  <c:pt idx="4">
                  <c:v>TOTAL</c:v>
                </c:pt>
              </c:strCache>
            </c:strRef>
          </c:cat>
          <c:val>
            <c:numRef>
              <c:f>'Informe EVM'!$B$28:$B$32</c:f>
              <c:numCache>
                <c:formatCode>"$"#,##0</c:formatCode>
                <c:ptCount val="5"/>
                <c:pt idx="0">
                  <c:v>807018994</c:v>
                </c:pt>
                <c:pt idx="1">
                  <c:v>873768764</c:v>
                </c:pt>
                <c:pt idx="2">
                  <c:v>10197470837</c:v>
                </c:pt>
                <c:pt idx="3">
                  <c:v>456642970</c:v>
                </c:pt>
                <c:pt idx="4">
                  <c:v>12334901565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E-4753-BAEC-7D0AF5104A8E}"/>
            </c:ext>
          </c:extLst>
        </c:ser>
        <c:ser>
          <c:idx val="1"/>
          <c:order val="1"/>
          <c:tx>
            <c:strRef>
              <c:f>'Informe EVM'!$C$27</c:f>
              <c:strCache>
                <c:ptCount val="1"/>
                <c:pt idx="0">
                  <c:v>EAC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'Informe EVM'!$A$28:$A$32</c:f>
              <c:strCache>
                <c:ptCount val="5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  <c:pt idx="4">
                  <c:v>TOTAL</c:v>
                </c:pt>
              </c:strCache>
            </c:strRef>
          </c:cat>
          <c:val>
            <c:numRef>
              <c:f>'Informe EVM'!$C$28:$C$32</c:f>
              <c:numCache>
                <c:formatCode>"$"#,##0</c:formatCode>
                <c:ptCount val="5"/>
                <c:pt idx="0">
                  <c:v>957367206.29687643</c:v>
                </c:pt>
                <c:pt idx="1">
                  <c:v>938244968.30602038</c:v>
                </c:pt>
                <c:pt idx="2">
                  <c:v>11623515054.808861</c:v>
                </c:pt>
                <c:pt idx="3">
                  <c:v>456642970</c:v>
                </c:pt>
                <c:pt idx="4">
                  <c:v>14016799714.061722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E-4753-BAEC-7D0AF5104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431391"/>
        <c:axId val="185435967"/>
      </c:barChart>
      <c:catAx>
        <c:axId val="18543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5967"/>
        <c:crosses val="autoZero"/>
        <c:auto val="1"/>
        <c:lblAlgn val="ctr"/>
        <c:lblOffset val="100"/>
        <c:noMultiLvlLbl val="0"/>
      </c:catAx>
      <c:valAx>
        <c:axId val="18543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1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Índices de Desempeño por Fase (CPI / SPI)  —  meta = 1.00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EVM'!$B$35</c:f>
              <c:strCache>
                <c:ptCount val="1"/>
                <c:pt idx="0">
                  <c:v>CPI</c:v>
                </c:pt>
              </c:strCache>
            </c:strRef>
          </c:tx>
          <c:spPr>
            <a:solidFill>
              <a:srgbClr val="2E7D32"/>
            </a:solidFill>
            <a:ln>
              <a:noFill/>
            </a:ln>
            <a:effectLst/>
          </c:spPr>
          <c:invertIfNegative val="0"/>
          <c:cat>
            <c:strRef>
              <c:f>'Informe EVM'!$A$36:$A$39</c:f>
              <c:strCache>
                <c:ptCount val="4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</c:strCache>
            </c:strRef>
          </c:cat>
          <c:val>
            <c:numRef>
              <c:f>'Informe EVM'!$B$36:$B$39</c:f>
              <c:numCache>
                <c:formatCode>0.00</c:formatCode>
                <c:ptCount val="4"/>
                <c:pt idx="0">
                  <c:v>0.84295658833100462</c:v>
                </c:pt>
                <c:pt idx="1">
                  <c:v>0.9312799892522412</c:v>
                </c:pt>
                <c:pt idx="2">
                  <c:v>0.87731385806405615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1-4D54-B13A-24268EC0DF0E}"/>
            </c:ext>
          </c:extLst>
        </c:ser>
        <c:ser>
          <c:idx val="1"/>
          <c:order val="1"/>
          <c:tx>
            <c:strRef>
              <c:f>'Informe EVM'!$C$35</c:f>
              <c:strCache>
                <c:ptCount val="1"/>
                <c:pt idx="0">
                  <c:v>SPI</c:v>
                </c:pt>
              </c:strCache>
            </c:strRef>
          </c:tx>
          <c:spPr>
            <a:solidFill>
              <a:srgbClr val="1F4E78"/>
            </a:solidFill>
            <a:ln>
              <a:noFill/>
            </a:ln>
            <a:effectLst/>
          </c:spPr>
          <c:invertIfNegative val="0"/>
          <c:cat>
            <c:strRef>
              <c:f>'Informe EVM'!$A$36:$A$39</c:f>
              <c:strCache>
                <c:ptCount val="4"/>
                <c:pt idx="0">
                  <c:v>1.1 Requisitos</c:v>
                </c:pt>
                <c:pt idx="1">
                  <c:v>1.2 Estudios</c:v>
                </c:pt>
                <c:pt idx="2">
                  <c:v>1.3 Construcción</c:v>
                </c:pt>
                <c:pt idx="3">
                  <c:v>1.4 Liquidación</c:v>
                </c:pt>
              </c:strCache>
            </c:strRef>
          </c:cat>
          <c:val>
            <c:numRef>
              <c:f>'Informe EVM'!$C$36:$C$39</c:f>
              <c:numCache>
                <c:formatCode>0.00</c:formatCode>
                <c:ptCount val="4"/>
                <c:pt idx="0">
                  <c:v>0.67542952997708494</c:v>
                </c:pt>
                <c:pt idx="1">
                  <c:v>1</c:v>
                </c:pt>
                <c:pt idx="2">
                  <c:v>0.85106264428264189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01-4D54-B13A-24268EC0D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436799"/>
        <c:axId val="185432639"/>
      </c:barChart>
      <c:catAx>
        <c:axId val="185436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2639"/>
        <c:crosses val="autoZero"/>
        <c:auto val="1"/>
        <c:lblAlgn val="ctr"/>
        <c:lblOffset val="100"/>
        <c:noMultiLvlLbl val="0"/>
      </c:catAx>
      <c:valAx>
        <c:axId val="185432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3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18</xdr:col>
      <xdr:colOff>0</xdr:colOff>
      <xdr:row>16</xdr:row>
      <xdr:rowOff>33617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70223F-CB36-4926-89B2-E96B2521D2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16</xdr:row>
      <xdr:rowOff>123264</xdr:rowOff>
    </xdr:from>
    <xdr:to>
      <xdr:col>18</xdr:col>
      <xdr:colOff>0</xdr:colOff>
      <xdr:row>30</xdr:row>
      <xdr:rowOff>134471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696F4D-30D1-4393-BB87-086BD63887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30</xdr:row>
      <xdr:rowOff>257734</xdr:rowOff>
    </xdr:from>
    <xdr:to>
      <xdr:col>18</xdr:col>
      <xdr:colOff>0</xdr:colOff>
      <xdr:row>40</xdr:row>
      <xdr:rowOff>257733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626623-F0EB-4F95-B3AC-2C1A322539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19A04F5-736B-4792-A721-C3C5A7455278}">
  <we:reference id="wa200009404" version="1.0.0.8" store="es-ES" storeType="OMEX"/>
  <we:alternateReferences>
    <we:reference id="wa200009404" version="1.0.0.8" store="WA200009404" storeType="OMEX"/>
  </we:alternateReferences>
  <we:properties>
    <we:property name="claude.fileId" value="&quot;d6e54966-907b-4221-b006-7360d62f8c8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A81D-7289-4A90-BC5D-6374E20E892F}">
  <dimension ref="A1:Q165"/>
  <sheetViews>
    <sheetView workbookViewId="0">
      <selection activeCell="H8" sqref="H8"/>
    </sheetView>
  </sheetViews>
  <sheetFormatPr baseColWidth="10" defaultRowHeight="15" x14ac:dyDescent="0.25"/>
  <cols>
    <col min="1" max="1" width="9.28515625" bestFit="1" customWidth="1"/>
    <col min="3" max="3" width="10.140625" bestFit="1" customWidth="1"/>
    <col min="4" max="4" width="9.85546875" bestFit="1" customWidth="1"/>
    <col min="5" max="7" width="15.140625" bestFit="1" customWidth="1"/>
    <col min="8" max="8" width="14.85546875" bestFit="1" customWidth="1"/>
    <col min="9" max="9" width="6.28515625" bestFit="1" customWidth="1"/>
    <col min="10" max="10" width="4.5703125" bestFit="1" customWidth="1"/>
    <col min="11" max="12" width="15.140625" bestFit="1" customWidth="1"/>
    <col min="13" max="13" width="14.85546875" bestFit="1" customWidth="1"/>
    <col min="14" max="14" width="5.28515625" bestFit="1" customWidth="1"/>
    <col min="15" max="15" width="14.140625" bestFit="1" customWidth="1"/>
    <col min="16" max="16" width="15.140625" bestFit="1" customWidth="1"/>
    <col min="17" max="17" width="11.28515625" bestFit="1" customWidth="1"/>
  </cols>
  <sheetData>
    <row r="1" spans="1:17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20" x14ac:dyDescent="0.25">
      <c r="A2" s="3">
        <v>1</v>
      </c>
      <c r="B2" s="3" t="s">
        <v>17</v>
      </c>
      <c r="C2" s="4">
        <v>0.74</v>
      </c>
      <c r="D2" s="5">
        <v>0.85</v>
      </c>
      <c r="E2" s="6">
        <v>12556140202</v>
      </c>
      <c r="F2" s="7">
        <v>10793824937</v>
      </c>
      <c r="G2" s="7">
        <v>10409801282</v>
      </c>
      <c r="H2" s="7">
        <v>-1637757418</v>
      </c>
      <c r="I2" s="4">
        <v>-0.16</v>
      </c>
      <c r="J2" s="8">
        <v>0.86</v>
      </c>
      <c r="K2" s="7">
        <v>12334901565</v>
      </c>
      <c r="L2" s="7">
        <v>14275531937</v>
      </c>
      <c r="M2" s="7">
        <v>-1940630372</v>
      </c>
      <c r="N2" s="8">
        <v>6.7</v>
      </c>
      <c r="O2" s="7">
        <v>2227973238</v>
      </c>
      <c r="P2" s="7">
        <v>14309237080</v>
      </c>
      <c r="Q2" s="2"/>
    </row>
    <row r="3" spans="1:17" ht="75" x14ac:dyDescent="0.25">
      <c r="A3" s="3" t="s">
        <v>18</v>
      </c>
      <c r="B3" s="3" t="s">
        <v>19</v>
      </c>
      <c r="C3" s="4">
        <v>0.52</v>
      </c>
      <c r="D3" s="5">
        <v>1</v>
      </c>
      <c r="E3" s="6">
        <v>928071843</v>
      </c>
      <c r="F3" s="7">
        <v>807018994</v>
      </c>
      <c r="G3" s="7">
        <v>470440897</v>
      </c>
      <c r="H3" s="7">
        <v>-121052849</v>
      </c>
      <c r="I3" s="4">
        <v>-0.26</v>
      </c>
      <c r="J3" s="8">
        <v>0.8</v>
      </c>
      <c r="K3" s="7">
        <v>807018994</v>
      </c>
      <c r="L3" s="7">
        <v>1014679402</v>
      </c>
      <c r="M3" s="7">
        <v>-207660408</v>
      </c>
      <c r="N3" s="8">
        <v>1.56</v>
      </c>
      <c r="O3" s="7">
        <v>423185656</v>
      </c>
      <c r="P3" s="7">
        <v>1264649940</v>
      </c>
      <c r="Q3" s="2"/>
    </row>
    <row r="4" spans="1:17" x14ac:dyDescent="0.25">
      <c r="A4" s="9" t="s">
        <v>20</v>
      </c>
      <c r="B4" s="9" t="s">
        <v>21</v>
      </c>
      <c r="C4" s="10">
        <v>1</v>
      </c>
      <c r="D4" s="11">
        <v>1</v>
      </c>
      <c r="E4" s="12">
        <v>0</v>
      </c>
      <c r="F4" s="13">
        <v>0</v>
      </c>
      <c r="G4" s="13">
        <v>0</v>
      </c>
      <c r="H4" s="13">
        <v>0</v>
      </c>
      <c r="I4" s="10">
        <v>0</v>
      </c>
      <c r="J4" s="14">
        <v>0</v>
      </c>
      <c r="K4" s="13">
        <v>0</v>
      </c>
      <c r="L4" s="13">
        <v>0</v>
      </c>
      <c r="M4" s="13">
        <v>0</v>
      </c>
      <c r="N4" s="14">
        <v>0</v>
      </c>
      <c r="O4" s="13">
        <v>0</v>
      </c>
      <c r="P4" s="13">
        <v>0</v>
      </c>
      <c r="Q4" s="2"/>
    </row>
    <row r="5" spans="1:17" ht="60" x14ac:dyDescent="0.25">
      <c r="A5" s="9" t="s">
        <v>22</v>
      </c>
      <c r="B5" s="9" t="s">
        <v>23</v>
      </c>
      <c r="C5" s="10">
        <v>1</v>
      </c>
      <c r="D5" s="11">
        <v>1</v>
      </c>
      <c r="E5" s="15">
        <v>10098835</v>
      </c>
      <c r="F5" s="13">
        <v>8781596</v>
      </c>
      <c r="G5" s="13">
        <v>8781596</v>
      </c>
      <c r="H5" s="13">
        <v>-1317239</v>
      </c>
      <c r="I5" s="10">
        <v>-0.15</v>
      </c>
      <c r="J5" s="14">
        <v>0.87</v>
      </c>
      <c r="K5" s="13">
        <v>8781596</v>
      </c>
      <c r="L5" s="13">
        <v>10098835</v>
      </c>
      <c r="M5" s="13">
        <v>-1317239</v>
      </c>
      <c r="N5" s="14">
        <v>0</v>
      </c>
      <c r="O5" s="13">
        <v>0</v>
      </c>
      <c r="P5" s="13">
        <v>10098835</v>
      </c>
      <c r="Q5" s="9">
        <v>3</v>
      </c>
    </row>
    <row r="6" spans="1:17" ht="75" x14ac:dyDescent="0.25">
      <c r="A6" s="3" t="s">
        <v>20</v>
      </c>
      <c r="B6" s="3" t="s">
        <v>24</v>
      </c>
      <c r="C6" s="4">
        <v>0.52</v>
      </c>
      <c r="D6" s="5">
        <v>1</v>
      </c>
      <c r="E6" s="6">
        <v>464546407</v>
      </c>
      <c r="F6" s="7">
        <v>403953397</v>
      </c>
      <c r="G6" s="7">
        <v>210758293</v>
      </c>
      <c r="H6" s="7">
        <v>-60593010</v>
      </c>
      <c r="I6" s="4">
        <v>-0.28999999999999998</v>
      </c>
      <c r="J6" s="8">
        <v>0.78</v>
      </c>
      <c r="K6" s="7">
        <v>403953397</v>
      </c>
      <c r="L6" s="7">
        <v>520089999</v>
      </c>
      <c r="M6" s="7">
        <v>-116136602</v>
      </c>
      <c r="N6" s="8">
        <v>1.46</v>
      </c>
      <c r="O6" s="7">
        <v>248738697</v>
      </c>
      <c r="P6" s="7">
        <v>657741511</v>
      </c>
      <c r="Q6" s="2"/>
    </row>
    <row r="7" spans="1:17" ht="75" x14ac:dyDescent="0.25">
      <c r="A7" s="3" t="s">
        <v>25</v>
      </c>
      <c r="B7" s="3" t="s">
        <v>26</v>
      </c>
      <c r="C7" s="4">
        <v>0.06</v>
      </c>
      <c r="D7" s="5">
        <v>1</v>
      </c>
      <c r="E7" s="6">
        <v>242372039</v>
      </c>
      <c r="F7" s="7">
        <v>210758295</v>
      </c>
      <c r="G7" s="7">
        <v>17563191</v>
      </c>
      <c r="H7" s="7">
        <v>-31613744</v>
      </c>
      <c r="I7" s="4">
        <v>-1.8</v>
      </c>
      <c r="J7" s="8">
        <v>0.36</v>
      </c>
      <c r="K7" s="7">
        <v>210758295</v>
      </c>
      <c r="L7" s="7">
        <v>590123231</v>
      </c>
      <c r="M7" s="7">
        <v>-379364936</v>
      </c>
      <c r="N7" s="8">
        <v>1.2</v>
      </c>
      <c r="O7" s="7">
        <v>540946296</v>
      </c>
      <c r="P7" s="7">
        <v>435567143</v>
      </c>
      <c r="Q7" s="2"/>
    </row>
    <row r="8" spans="1:17" ht="120" x14ac:dyDescent="0.25">
      <c r="A8" s="9" t="s">
        <v>27</v>
      </c>
      <c r="B8" s="9" t="s">
        <v>28</v>
      </c>
      <c r="C8" s="10">
        <v>0</v>
      </c>
      <c r="D8" s="11">
        <v>1</v>
      </c>
      <c r="E8" s="12">
        <v>55543592</v>
      </c>
      <c r="F8" s="13">
        <v>48298776</v>
      </c>
      <c r="G8" s="13">
        <v>0</v>
      </c>
      <c r="H8" s="13">
        <v>-7244816</v>
      </c>
      <c r="I8" s="10">
        <v>0</v>
      </c>
      <c r="J8" s="14">
        <v>0</v>
      </c>
      <c r="K8" s="13">
        <v>48298776</v>
      </c>
      <c r="L8" s="13">
        <v>103842368</v>
      </c>
      <c r="M8" s="13">
        <v>-55543592</v>
      </c>
      <c r="N8" s="14">
        <v>1.18</v>
      </c>
      <c r="O8" s="13">
        <v>96597552</v>
      </c>
      <c r="P8" s="13">
        <v>103842368</v>
      </c>
      <c r="Q8" s="9">
        <v>4</v>
      </c>
    </row>
    <row r="9" spans="1:17" ht="105" x14ac:dyDescent="0.25">
      <c r="A9" s="9" t="s">
        <v>29</v>
      </c>
      <c r="B9" s="9" t="s">
        <v>30</v>
      </c>
      <c r="C9" s="10">
        <v>0</v>
      </c>
      <c r="D9" s="11">
        <v>1</v>
      </c>
      <c r="E9" s="12">
        <v>75741262</v>
      </c>
      <c r="F9" s="13">
        <v>65861967</v>
      </c>
      <c r="G9" s="13">
        <v>0</v>
      </c>
      <c r="H9" s="13">
        <v>-9879295</v>
      </c>
      <c r="I9" s="10">
        <v>0</v>
      </c>
      <c r="J9" s="14">
        <v>0</v>
      </c>
      <c r="K9" s="13">
        <v>65861967</v>
      </c>
      <c r="L9" s="13">
        <v>141603229</v>
      </c>
      <c r="M9" s="13">
        <v>-75741262</v>
      </c>
      <c r="N9" s="14">
        <v>1.18</v>
      </c>
      <c r="O9" s="13">
        <v>131723934</v>
      </c>
      <c r="P9" s="13">
        <v>141603229</v>
      </c>
      <c r="Q9" s="9">
        <v>7</v>
      </c>
    </row>
    <row r="10" spans="1:17" ht="75" x14ac:dyDescent="0.25">
      <c r="A10" s="9" t="s">
        <v>31</v>
      </c>
      <c r="B10" s="9" t="s">
        <v>32</v>
      </c>
      <c r="C10" s="10">
        <v>0</v>
      </c>
      <c r="D10" s="11">
        <v>1</v>
      </c>
      <c r="E10" s="12">
        <v>55543592</v>
      </c>
      <c r="F10" s="13">
        <v>48298776</v>
      </c>
      <c r="G10" s="13">
        <v>0</v>
      </c>
      <c r="H10" s="13">
        <v>-7244816</v>
      </c>
      <c r="I10" s="10">
        <v>0</v>
      </c>
      <c r="J10" s="14">
        <v>0</v>
      </c>
      <c r="K10" s="13">
        <v>48298776</v>
      </c>
      <c r="L10" s="13">
        <v>103842368</v>
      </c>
      <c r="M10" s="13">
        <v>-55543592</v>
      </c>
      <c r="N10" s="14">
        <v>1.18</v>
      </c>
      <c r="O10" s="13">
        <v>96597552</v>
      </c>
      <c r="P10" s="13">
        <v>103842368</v>
      </c>
      <c r="Q10" s="9">
        <v>8</v>
      </c>
    </row>
    <row r="11" spans="1:17" ht="90" x14ac:dyDescent="0.25">
      <c r="A11" s="9" t="s">
        <v>33</v>
      </c>
      <c r="B11" s="9" t="s">
        <v>34</v>
      </c>
      <c r="C11" s="10">
        <v>0</v>
      </c>
      <c r="D11" s="11">
        <v>1</v>
      </c>
      <c r="E11" s="12">
        <v>35345923</v>
      </c>
      <c r="F11" s="13">
        <v>30735585</v>
      </c>
      <c r="G11" s="13">
        <v>0</v>
      </c>
      <c r="H11" s="13">
        <v>-4610338</v>
      </c>
      <c r="I11" s="10">
        <v>0</v>
      </c>
      <c r="J11" s="14">
        <v>0</v>
      </c>
      <c r="K11" s="13">
        <v>30735585</v>
      </c>
      <c r="L11" s="13">
        <v>66081508</v>
      </c>
      <c r="M11" s="13">
        <v>-35345923</v>
      </c>
      <c r="N11" s="14">
        <v>1.18</v>
      </c>
      <c r="O11" s="13">
        <v>61471170</v>
      </c>
      <c r="P11" s="13">
        <v>66081508</v>
      </c>
      <c r="Q11" s="9">
        <v>8</v>
      </c>
    </row>
    <row r="12" spans="1:17" ht="105" x14ac:dyDescent="0.25">
      <c r="A12" s="9" t="s">
        <v>35</v>
      </c>
      <c r="B12" s="9" t="s">
        <v>36</v>
      </c>
      <c r="C12" s="10">
        <v>1</v>
      </c>
      <c r="D12" s="11">
        <v>1</v>
      </c>
      <c r="E12" s="12">
        <v>20197670</v>
      </c>
      <c r="F12" s="13">
        <v>17563191</v>
      </c>
      <c r="G12" s="13">
        <v>17563191</v>
      </c>
      <c r="H12" s="13">
        <v>-2634479</v>
      </c>
      <c r="I12" s="10">
        <v>-0.15</v>
      </c>
      <c r="J12" s="14">
        <v>0.87</v>
      </c>
      <c r="K12" s="13">
        <v>17563191</v>
      </c>
      <c r="L12" s="13">
        <v>20197670</v>
      </c>
      <c r="M12" s="13">
        <v>-2634479</v>
      </c>
      <c r="N12" s="14">
        <v>0</v>
      </c>
      <c r="O12" s="13">
        <v>0</v>
      </c>
      <c r="P12" s="13">
        <v>20197670</v>
      </c>
      <c r="Q12" s="9" t="s">
        <v>37</v>
      </c>
    </row>
    <row r="13" spans="1:17" ht="75" x14ac:dyDescent="0.25">
      <c r="A13" s="3" t="s">
        <v>38</v>
      </c>
      <c r="B13" s="3" t="s">
        <v>39</v>
      </c>
      <c r="C13" s="4">
        <v>1</v>
      </c>
      <c r="D13" s="5">
        <v>1</v>
      </c>
      <c r="E13" s="6">
        <v>106037766</v>
      </c>
      <c r="F13" s="7">
        <v>92206753</v>
      </c>
      <c r="G13" s="7">
        <v>92206753</v>
      </c>
      <c r="H13" s="7">
        <v>-13831013</v>
      </c>
      <c r="I13" s="4">
        <v>-0.15</v>
      </c>
      <c r="J13" s="8">
        <v>0.87</v>
      </c>
      <c r="K13" s="7">
        <v>92206753</v>
      </c>
      <c r="L13" s="7">
        <v>106037766</v>
      </c>
      <c r="M13" s="7">
        <v>-13831013</v>
      </c>
      <c r="N13" s="8">
        <v>0</v>
      </c>
      <c r="O13" s="7">
        <v>0</v>
      </c>
      <c r="P13" s="7">
        <v>106037766</v>
      </c>
      <c r="Q13" s="2"/>
    </row>
    <row r="14" spans="1:17" ht="120" x14ac:dyDescent="0.25">
      <c r="A14" s="9" t="s">
        <v>40</v>
      </c>
      <c r="B14" s="9" t="s">
        <v>41</v>
      </c>
      <c r="C14" s="10">
        <v>1</v>
      </c>
      <c r="D14" s="11">
        <v>1</v>
      </c>
      <c r="E14" s="12">
        <v>40395339</v>
      </c>
      <c r="F14" s="13">
        <v>35126382</v>
      </c>
      <c r="G14" s="13">
        <v>35126382</v>
      </c>
      <c r="H14" s="13">
        <v>-5268957</v>
      </c>
      <c r="I14" s="10">
        <v>-0.15</v>
      </c>
      <c r="J14" s="14">
        <v>0.87</v>
      </c>
      <c r="K14" s="13">
        <v>35126382</v>
      </c>
      <c r="L14" s="13">
        <v>40395339</v>
      </c>
      <c r="M14" s="13">
        <v>-5268957</v>
      </c>
      <c r="N14" s="14">
        <v>0</v>
      </c>
      <c r="O14" s="13">
        <v>0</v>
      </c>
      <c r="P14" s="13">
        <v>40395339</v>
      </c>
      <c r="Q14" s="9">
        <v>7</v>
      </c>
    </row>
    <row r="15" spans="1:17" ht="90" x14ac:dyDescent="0.25">
      <c r="A15" s="9" t="s">
        <v>42</v>
      </c>
      <c r="B15" s="9" t="s">
        <v>43</v>
      </c>
      <c r="C15" s="10">
        <v>1</v>
      </c>
      <c r="D15" s="11">
        <v>1</v>
      </c>
      <c r="E15" s="12">
        <v>25247087</v>
      </c>
      <c r="F15" s="13">
        <v>21953989</v>
      </c>
      <c r="G15" s="13">
        <v>21953989</v>
      </c>
      <c r="H15" s="13">
        <v>-3293098</v>
      </c>
      <c r="I15" s="10">
        <v>-0.15</v>
      </c>
      <c r="J15" s="14">
        <v>0.87</v>
      </c>
      <c r="K15" s="13">
        <v>21953989</v>
      </c>
      <c r="L15" s="13">
        <v>25247087</v>
      </c>
      <c r="M15" s="13">
        <v>-3293098</v>
      </c>
      <c r="N15" s="14">
        <v>0</v>
      </c>
      <c r="O15" s="13">
        <v>0</v>
      </c>
      <c r="P15" s="13">
        <v>25247087</v>
      </c>
      <c r="Q15" s="9">
        <v>13</v>
      </c>
    </row>
    <row r="16" spans="1:17" ht="75" x14ac:dyDescent="0.25">
      <c r="A16" s="9" t="s">
        <v>44</v>
      </c>
      <c r="B16" s="9" t="s">
        <v>45</v>
      </c>
      <c r="C16" s="10">
        <v>1</v>
      </c>
      <c r="D16" s="11">
        <v>1</v>
      </c>
      <c r="E16" s="12">
        <v>15148252</v>
      </c>
      <c r="F16" s="13">
        <v>13172393</v>
      </c>
      <c r="G16" s="13">
        <v>13172393</v>
      </c>
      <c r="H16" s="13">
        <v>-1975859</v>
      </c>
      <c r="I16" s="10">
        <v>-0.15</v>
      </c>
      <c r="J16" s="14">
        <v>0.87</v>
      </c>
      <c r="K16" s="13">
        <v>13172393</v>
      </c>
      <c r="L16" s="13">
        <v>15148252</v>
      </c>
      <c r="M16" s="13">
        <v>-1975859</v>
      </c>
      <c r="N16" s="14">
        <v>0</v>
      </c>
      <c r="O16" s="13">
        <v>0</v>
      </c>
      <c r="P16" s="13">
        <v>15148252</v>
      </c>
      <c r="Q16" s="9">
        <v>14</v>
      </c>
    </row>
    <row r="17" spans="1:17" ht="90" x14ac:dyDescent="0.25">
      <c r="A17" s="9" t="s">
        <v>46</v>
      </c>
      <c r="B17" s="9" t="s">
        <v>47</v>
      </c>
      <c r="C17" s="10">
        <v>1</v>
      </c>
      <c r="D17" s="11">
        <v>1</v>
      </c>
      <c r="E17" s="12">
        <v>25247087</v>
      </c>
      <c r="F17" s="13">
        <v>21953989</v>
      </c>
      <c r="G17" s="13">
        <v>21953989</v>
      </c>
      <c r="H17" s="13">
        <v>-3293098</v>
      </c>
      <c r="I17" s="10">
        <v>-0.15</v>
      </c>
      <c r="J17" s="14">
        <v>0.87</v>
      </c>
      <c r="K17" s="13">
        <v>21953989</v>
      </c>
      <c r="L17" s="13">
        <v>25247087</v>
      </c>
      <c r="M17" s="13">
        <v>-3293098</v>
      </c>
      <c r="N17" s="14">
        <v>0</v>
      </c>
      <c r="O17" s="13">
        <v>0</v>
      </c>
      <c r="P17" s="13">
        <v>25247087</v>
      </c>
      <c r="Q17" s="9" t="s">
        <v>48</v>
      </c>
    </row>
    <row r="18" spans="1:17" ht="75" x14ac:dyDescent="0.25">
      <c r="A18" s="3" t="s">
        <v>49</v>
      </c>
      <c r="B18" s="3" t="s">
        <v>50</v>
      </c>
      <c r="C18" s="4">
        <v>1</v>
      </c>
      <c r="D18" s="5">
        <v>1</v>
      </c>
      <c r="E18" s="6">
        <v>116136601</v>
      </c>
      <c r="F18" s="7">
        <v>100988349</v>
      </c>
      <c r="G18" s="7">
        <v>100988349</v>
      </c>
      <c r="H18" s="7">
        <v>-15148252</v>
      </c>
      <c r="I18" s="4">
        <v>-0.15</v>
      </c>
      <c r="J18" s="8">
        <v>0.87</v>
      </c>
      <c r="K18" s="7">
        <v>100988349</v>
      </c>
      <c r="L18" s="7">
        <v>116136601</v>
      </c>
      <c r="M18" s="7">
        <v>-15148252</v>
      </c>
      <c r="N18" s="8">
        <v>0</v>
      </c>
      <c r="O18" s="7">
        <v>0</v>
      </c>
      <c r="P18" s="7">
        <v>116136601</v>
      </c>
      <c r="Q18" s="2"/>
    </row>
    <row r="19" spans="1:17" ht="75" x14ac:dyDescent="0.25">
      <c r="A19" s="9" t="s">
        <v>51</v>
      </c>
      <c r="B19" s="9" t="s">
        <v>52</v>
      </c>
      <c r="C19" s="10">
        <v>1</v>
      </c>
      <c r="D19" s="11">
        <v>1</v>
      </c>
      <c r="E19" s="12">
        <v>25247087</v>
      </c>
      <c r="F19" s="13">
        <v>21953989</v>
      </c>
      <c r="G19" s="13">
        <v>21953989</v>
      </c>
      <c r="H19" s="13">
        <v>-3293098</v>
      </c>
      <c r="I19" s="10">
        <v>-0.15</v>
      </c>
      <c r="J19" s="14">
        <v>0.87</v>
      </c>
      <c r="K19" s="13">
        <v>21953989</v>
      </c>
      <c r="L19" s="13">
        <v>25247087</v>
      </c>
      <c r="M19" s="13">
        <v>-3293098</v>
      </c>
      <c r="N19" s="14">
        <v>0</v>
      </c>
      <c r="O19" s="13">
        <v>0</v>
      </c>
      <c r="P19" s="13">
        <v>25247087</v>
      </c>
      <c r="Q19" s="9">
        <v>4</v>
      </c>
    </row>
    <row r="20" spans="1:17" ht="90" x14ac:dyDescent="0.25">
      <c r="A20" s="9" t="s">
        <v>53</v>
      </c>
      <c r="B20" s="9" t="s">
        <v>54</v>
      </c>
      <c r="C20" s="10">
        <v>1</v>
      </c>
      <c r="D20" s="11">
        <v>1</v>
      </c>
      <c r="E20" s="12">
        <v>25247087</v>
      </c>
      <c r="F20" s="13">
        <v>21953989</v>
      </c>
      <c r="G20" s="13">
        <v>21953989</v>
      </c>
      <c r="H20" s="13">
        <v>-3293098</v>
      </c>
      <c r="I20" s="10">
        <v>-0.15</v>
      </c>
      <c r="J20" s="14">
        <v>0.87</v>
      </c>
      <c r="K20" s="13">
        <v>21953989</v>
      </c>
      <c r="L20" s="13">
        <v>25247087</v>
      </c>
      <c r="M20" s="13">
        <v>-3293098</v>
      </c>
      <c r="N20" s="14">
        <v>0</v>
      </c>
      <c r="O20" s="13">
        <v>0</v>
      </c>
      <c r="P20" s="13">
        <v>25247087</v>
      </c>
      <c r="Q20" s="9">
        <v>18</v>
      </c>
    </row>
    <row r="21" spans="1:17" ht="90" x14ac:dyDescent="0.25">
      <c r="A21" s="9" t="s">
        <v>55</v>
      </c>
      <c r="B21" s="9" t="s">
        <v>56</v>
      </c>
      <c r="C21" s="10">
        <v>1</v>
      </c>
      <c r="D21" s="11">
        <v>1</v>
      </c>
      <c r="E21" s="12">
        <v>25247087</v>
      </c>
      <c r="F21" s="13">
        <v>21953989</v>
      </c>
      <c r="G21" s="13">
        <v>21953989</v>
      </c>
      <c r="H21" s="13">
        <v>-3293098</v>
      </c>
      <c r="I21" s="10">
        <v>-0.15</v>
      </c>
      <c r="J21" s="14">
        <v>0.87</v>
      </c>
      <c r="K21" s="13">
        <v>21953989</v>
      </c>
      <c r="L21" s="13">
        <v>25247087</v>
      </c>
      <c r="M21" s="13">
        <v>-3293098</v>
      </c>
      <c r="N21" s="14">
        <v>0</v>
      </c>
      <c r="O21" s="13">
        <v>0</v>
      </c>
      <c r="P21" s="13">
        <v>25247087</v>
      </c>
      <c r="Q21" s="9">
        <v>19</v>
      </c>
    </row>
    <row r="22" spans="1:17" ht="90" x14ac:dyDescent="0.25">
      <c r="A22" s="9" t="s">
        <v>57</v>
      </c>
      <c r="B22" s="9" t="s">
        <v>58</v>
      </c>
      <c r="C22" s="10">
        <v>1</v>
      </c>
      <c r="D22" s="11">
        <v>1</v>
      </c>
      <c r="E22" s="12">
        <v>15148252</v>
      </c>
      <c r="F22" s="13">
        <v>13172393</v>
      </c>
      <c r="G22" s="13">
        <v>13172393</v>
      </c>
      <c r="H22" s="13">
        <v>-1975859</v>
      </c>
      <c r="I22" s="10">
        <v>-0.15</v>
      </c>
      <c r="J22" s="14">
        <v>0.87</v>
      </c>
      <c r="K22" s="13">
        <v>13172393</v>
      </c>
      <c r="L22" s="13">
        <v>15148252</v>
      </c>
      <c r="M22" s="13">
        <v>-1975859</v>
      </c>
      <c r="N22" s="14">
        <v>0</v>
      </c>
      <c r="O22" s="13">
        <v>0</v>
      </c>
      <c r="P22" s="13">
        <v>15148252</v>
      </c>
      <c r="Q22" s="9">
        <v>20</v>
      </c>
    </row>
    <row r="23" spans="1:17" ht="90" x14ac:dyDescent="0.25">
      <c r="A23" s="9" t="s">
        <v>59</v>
      </c>
      <c r="B23" s="9" t="s">
        <v>60</v>
      </c>
      <c r="C23" s="10">
        <v>1</v>
      </c>
      <c r="D23" s="11">
        <v>1</v>
      </c>
      <c r="E23" s="12">
        <v>25247087</v>
      </c>
      <c r="F23" s="13">
        <v>21953989</v>
      </c>
      <c r="G23" s="13">
        <v>21953989</v>
      </c>
      <c r="H23" s="13">
        <v>-3293098</v>
      </c>
      <c r="I23" s="10">
        <v>-0.15</v>
      </c>
      <c r="J23" s="14">
        <v>0.87</v>
      </c>
      <c r="K23" s="13">
        <v>21953989</v>
      </c>
      <c r="L23" s="13">
        <v>25247087</v>
      </c>
      <c r="M23" s="13">
        <v>-3293098</v>
      </c>
      <c r="N23" s="14">
        <v>0</v>
      </c>
      <c r="O23" s="13">
        <v>0</v>
      </c>
      <c r="P23" s="13">
        <v>25247087</v>
      </c>
      <c r="Q23" s="9">
        <v>20</v>
      </c>
    </row>
    <row r="24" spans="1:17" ht="90" x14ac:dyDescent="0.25">
      <c r="A24" s="3" t="s">
        <v>61</v>
      </c>
      <c r="B24" s="3" t="s">
        <v>62</v>
      </c>
      <c r="C24" s="4">
        <v>0.52</v>
      </c>
      <c r="D24" s="5">
        <v>1</v>
      </c>
      <c r="E24" s="6">
        <v>453426601</v>
      </c>
      <c r="F24" s="7">
        <v>394284001</v>
      </c>
      <c r="G24" s="7">
        <v>250901008</v>
      </c>
      <c r="H24" s="7">
        <v>-59142600</v>
      </c>
      <c r="I24" s="4">
        <v>-0.24</v>
      </c>
      <c r="J24" s="8">
        <v>0.81</v>
      </c>
      <c r="K24" s="7">
        <v>394284001</v>
      </c>
      <c r="L24" s="7">
        <v>487224963</v>
      </c>
      <c r="M24" s="7">
        <v>-92940962</v>
      </c>
      <c r="N24" s="8">
        <v>1.7</v>
      </c>
      <c r="O24" s="7">
        <v>177181355</v>
      </c>
      <c r="P24" s="7">
        <v>596809594</v>
      </c>
      <c r="Q24" s="2"/>
    </row>
    <row r="25" spans="1:17" ht="90" x14ac:dyDescent="0.25">
      <c r="A25" s="3" t="s">
        <v>63</v>
      </c>
      <c r="B25" s="3" t="s">
        <v>64</v>
      </c>
      <c r="C25" s="4">
        <v>1</v>
      </c>
      <c r="D25" s="5">
        <v>1</v>
      </c>
      <c r="E25" s="6">
        <v>186828446</v>
      </c>
      <c r="F25" s="7">
        <v>162459518</v>
      </c>
      <c r="G25" s="7">
        <v>162459518</v>
      </c>
      <c r="H25" s="7">
        <v>-24368928</v>
      </c>
      <c r="I25" s="4">
        <v>-0.15</v>
      </c>
      <c r="J25" s="8">
        <v>0.87</v>
      </c>
      <c r="K25" s="7">
        <v>162459518</v>
      </c>
      <c r="L25" s="7">
        <v>186828446</v>
      </c>
      <c r="M25" s="7">
        <v>-24368928</v>
      </c>
      <c r="N25" s="8">
        <v>0</v>
      </c>
      <c r="O25" s="7">
        <v>0</v>
      </c>
      <c r="P25" s="7">
        <v>186828446</v>
      </c>
      <c r="Q25" s="2"/>
    </row>
    <row r="26" spans="1:17" ht="90" x14ac:dyDescent="0.25">
      <c r="A26" s="9" t="s">
        <v>65</v>
      </c>
      <c r="B26" s="9" t="s">
        <v>66</v>
      </c>
      <c r="C26" s="10">
        <v>1</v>
      </c>
      <c r="D26" s="11">
        <v>1</v>
      </c>
      <c r="E26" s="12">
        <v>45444757</v>
      </c>
      <c r="F26" s="13">
        <v>39517180</v>
      </c>
      <c r="G26" s="13">
        <v>39517180</v>
      </c>
      <c r="H26" s="13">
        <v>-5927577</v>
      </c>
      <c r="I26" s="10">
        <v>-0.15</v>
      </c>
      <c r="J26" s="14">
        <v>0.87</v>
      </c>
      <c r="K26" s="13">
        <v>39517180</v>
      </c>
      <c r="L26" s="13">
        <v>45444757</v>
      </c>
      <c r="M26" s="13">
        <v>-5927577</v>
      </c>
      <c r="N26" s="14">
        <v>0</v>
      </c>
      <c r="O26" s="13">
        <v>0</v>
      </c>
      <c r="P26" s="13">
        <v>45444757</v>
      </c>
      <c r="Q26" s="9">
        <v>4</v>
      </c>
    </row>
    <row r="27" spans="1:17" ht="75" x14ac:dyDescent="0.25">
      <c r="A27" s="9" t="s">
        <v>67</v>
      </c>
      <c r="B27" s="9" t="s">
        <v>68</v>
      </c>
      <c r="C27" s="10">
        <v>1</v>
      </c>
      <c r="D27" s="11">
        <v>1</v>
      </c>
      <c r="E27" s="12">
        <v>55543592</v>
      </c>
      <c r="F27" s="13">
        <v>48298776</v>
      </c>
      <c r="G27" s="13">
        <v>48298776</v>
      </c>
      <c r="H27" s="13">
        <v>-7244816</v>
      </c>
      <c r="I27" s="10">
        <v>-0.15</v>
      </c>
      <c r="J27" s="14">
        <v>0.87</v>
      </c>
      <c r="K27" s="13">
        <v>48298776</v>
      </c>
      <c r="L27" s="13">
        <v>55543592</v>
      </c>
      <c r="M27" s="13">
        <v>-7244816</v>
      </c>
      <c r="N27" s="14">
        <v>0</v>
      </c>
      <c r="O27" s="13">
        <v>0</v>
      </c>
      <c r="P27" s="13">
        <v>55543592</v>
      </c>
      <c r="Q27" s="9">
        <v>25</v>
      </c>
    </row>
    <row r="28" spans="1:17" ht="75" x14ac:dyDescent="0.25">
      <c r="A28" s="9" t="s">
        <v>69</v>
      </c>
      <c r="B28" s="9" t="s">
        <v>70</v>
      </c>
      <c r="C28" s="10">
        <v>1</v>
      </c>
      <c r="D28" s="11">
        <v>1</v>
      </c>
      <c r="E28" s="12">
        <v>40395339</v>
      </c>
      <c r="F28" s="13">
        <v>35126382</v>
      </c>
      <c r="G28" s="13">
        <v>35126382</v>
      </c>
      <c r="H28" s="13">
        <v>-5268957</v>
      </c>
      <c r="I28" s="10">
        <v>-0.15</v>
      </c>
      <c r="J28" s="14">
        <v>0.87</v>
      </c>
      <c r="K28" s="13">
        <v>35126382</v>
      </c>
      <c r="L28" s="13">
        <v>40395339</v>
      </c>
      <c r="M28" s="13">
        <v>-5268957</v>
      </c>
      <c r="N28" s="14">
        <v>0</v>
      </c>
      <c r="O28" s="13">
        <v>0</v>
      </c>
      <c r="P28" s="13">
        <v>40395339</v>
      </c>
      <c r="Q28" s="9">
        <v>26</v>
      </c>
    </row>
    <row r="29" spans="1:17" ht="120" x14ac:dyDescent="0.25">
      <c r="A29" s="9" t="s">
        <v>71</v>
      </c>
      <c r="B29" s="9" t="s">
        <v>72</v>
      </c>
      <c r="C29" s="10">
        <v>1</v>
      </c>
      <c r="D29" s="11">
        <v>1</v>
      </c>
      <c r="E29" s="12">
        <v>45444757</v>
      </c>
      <c r="F29" s="13">
        <v>39517180</v>
      </c>
      <c r="G29" s="13">
        <v>39517180</v>
      </c>
      <c r="H29" s="13">
        <v>-5927577</v>
      </c>
      <c r="I29" s="10">
        <v>-0.15</v>
      </c>
      <c r="J29" s="14">
        <v>0.87</v>
      </c>
      <c r="K29" s="13">
        <v>39517180</v>
      </c>
      <c r="L29" s="13">
        <v>45444757</v>
      </c>
      <c r="M29" s="13">
        <v>-5927577</v>
      </c>
      <c r="N29" s="14">
        <v>0</v>
      </c>
      <c r="O29" s="13">
        <v>0</v>
      </c>
      <c r="P29" s="13">
        <v>45444757</v>
      </c>
      <c r="Q29" s="9">
        <v>26</v>
      </c>
    </row>
    <row r="30" spans="1:17" ht="90" x14ac:dyDescent="0.25">
      <c r="A30" s="3" t="s">
        <v>73</v>
      </c>
      <c r="B30" s="3" t="s">
        <v>74</v>
      </c>
      <c r="C30" s="4">
        <v>0.14000000000000001</v>
      </c>
      <c r="D30" s="5">
        <v>1</v>
      </c>
      <c r="E30" s="6">
        <v>186828447</v>
      </c>
      <c r="F30" s="7">
        <v>162459519</v>
      </c>
      <c r="G30" s="7">
        <v>21953989</v>
      </c>
      <c r="H30" s="7">
        <v>-24368928</v>
      </c>
      <c r="I30" s="4">
        <v>-1.1100000000000001</v>
      </c>
      <c r="J30" s="8">
        <v>0.47</v>
      </c>
      <c r="K30" s="7">
        <v>162459519</v>
      </c>
      <c r="L30" s="7">
        <v>342789586</v>
      </c>
      <c r="M30" s="7">
        <v>-180330067</v>
      </c>
      <c r="N30" s="8">
        <v>1.21</v>
      </c>
      <c r="O30" s="7">
        <v>296466669</v>
      </c>
      <c r="P30" s="7">
        <v>327333977</v>
      </c>
      <c r="Q30" s="2"/>
    </row>
    <row r="31" spans="1:17" ht="120" x14ac:dyDescent="0.25">
      <c r="A31" s="9" t="s">
        <v>75</v>
      </c>
      <c r="B31" s="9" t="s">
        <v>76</v>
      </c>
      <c r="C31" s="10">
        <v>0</v>
      </c>
      <c r="D31" s="11">
        <v>1</v>
      </c>
      <c r="E31" s="12">
        <v>75741262</v>
      </c>
      <c r="F31" s="13">
        <v>65861967</v>
      </c>
      <c r="G31" s="13">
        <v>0</v>
      </c>
      <c r="H31" s="13">
        <v>-9879295</v>
      </c>
      <c r="I31" s="10">
        <v>0</v>
      </c>
      <c r="J31" s="14">
        <v>0</v>
      </c>
      <c r="K31" s="13">
        <v>65861967</v>
      </c>
      <c r="L31" s="13">
        <v>141603229</v>
      </c>
      <c r="M31" s="13">
        <v>-75741262</v>
      </c>
      <c r="N31" s="14">
        <v>1.18</v>
      </c>
      <c r="O31" s="13">
        <v>131723934</v>
      </c>
      <c r="P31" s="13">
        <v>141603229</v>
      </c>
      <c r="Q31" s="9">
        <v>4</v>
      </c>
    </row>
    <row r="32" spans="1:17" ht="75" x14ac:dyDescent="0.25">
      <c r="A32" s="9" t="s">
        <v>77</v>
      </c>
      <c r="B32" s="9" t="s">
        <v>78</v>
      </c>
      <c r="C32" s="10">
        <v>0</v>
      </c>
      <c r="D32" s="11">
        <v>1</v>
      </c>
      <c r="E32" s="12">
        <v>60593010</v>
      </c>
      <c r="F32" s="13">
        <v>52689574</v>
      </c>
      <c r="G32" s="13">
        <v>0</v>
      </c>
      <c r="H32" s="13">
        <v>-7903436</v>
      </c>
      <c r="I32" s="10">
        <v>0</v>
      </c>
      <c r="J32" s="14">
        <v>0</v>
      </c>
      <c r="K32" s="13">
        <v>52689574</v>
      </c>
      <c r="L32" s="13">
        <v>113282584</v>
      </c>
      <c r="M32" s="13">
        <v>-60593010</v>
      </c>
      <c r="N32" s="14">
        <v>1.18</v>
      </c>
      <c r="O32" s="13">
        <v>105379148</v>
      </c>
      <c r="P32" s="13">
        <v>113282584</v>
      </c>
      <c r="Q32" s="9">
        <v>30</v>
      </c>
    </row>
    <row r="33" spans="1:17" ht="75" x14ac:dyDescent="0.25">
      <c r="A33" s="9" t="s">
        <v>79</v>
      </c>
      <c r="B33" s="9" t="s">
        <v>80</v>
      </c>
      <c r="C33" s="10">
        <v>0</v>
      </c>
      <c r="D33" s="11">
        <v>1</v>
      </c>
      <c r="E33" s="12">
        <v>25247087</v>
      </c>
      <c r="F33" s="13">
        <v>21953989</v>
      </c>
      <c r="G33" s="13">
        <v>0</v>
      </c>
      <c r="H33" s="13">
        <v>-3293098</v>
      </c>
      <c r="I33" s="10">
        <v>0</v>
      </c>
      <c r="J33" s="14">
        <v>0</v>
      </c>
      <c r="K33" s="13">
        <v>21953989</v>
      </c>
      <c r="L33" s="13">
        <v>47201076</v>
      </c>
      <c r="M33" s="13">
        <v>-25247087</v>
      </c>
      <c r="N33" s="14">
        <v>1.18</v>
      </c>
      <c r="O33" s="13">
        <v>43907978</v>
      </c>
      <c r="P33" s="13">
        <v>47201076</v>
      </c>
      <c r="Q33" s="9">
        <v>31</v>
      </c>
    </row>
    <row r="34" spans="1:17" ht="90" x14ac:dyDescent="0.25">
      <c r="A34" s="9" t="s">
        <v>81</v>
      </c>
      <c r="B34" s="9" t="s">
        <v>82</v>
      </c>
      <c r="C34" s="10">
        <v>1</v>
      </c>
      <c r="D34" s="11">
        <v>1</v>
      </c>
      <c r="E34" s="12">
        <v>25247087</v>
      </c>
      <c r="F34" s="13">
        <v>21953989</v>
      </c>
      <c r="G34" s="13">
        <v>21953989</v>
      </c>
      <c r="H34" s="13">
        <v>-3293098</v>
      </c>
      <c r="I34" s="10">
        <v>-0.15</v>
      </c>
      <c r="J34" s="14">
        <v>0.87</v>
      </c>
      <c r="K34" s="13">
        <v>21953989</v>
      </c>
      <c r="L34" s="13">
        <v>25247087</v>
      </c>
      <c r="M34" s="13">
        <v>-3293098</v>
      </c>
      <c r="N34" s="14">
        <v>0</v>
      </c>
      <c r="O34" s="13">
        <v>0</v>
      </c>
      <c r="P34" s="13">
        <v>25247087</v>
      </c>
      <c r="Q34" s="9" t="s">
        <v>83</v>
      </c>
    </row>
    <row r="35" spans="1:17" ht="90" x14ac:dyDescent="0.25">
      <c r="A35" s="3" t="s">
        <v>84</v>
      </c>
      <c r="B35" s="3" t="s">
        <v>85</v>
      </c>
      <c r="C35" s="4">
        <v>0.19</v>
      </c>
      <c r="D35" s="5">
        <v>1</v>
      </c>
      <c r="E35" s="6">
        <v>4028448</v>
      </c>
      <c r="F35" s="7">
        <v>3502998</v>
      </c>
      <c r="G35" s="7">
        <v>625535</v>
      </c>
      <c r="H35" s="7">
        <v>-525450</v>
      </c>
      <c r="I35" s="4">
        <v>-0.84</v>
      </c>
      <c r="J35" s="8">
        <v>0.54</v>
      </c>
      <c r="K35" s="7">
        <v>3502998</v>
      </c>
      <c r="L35" s="7">
        <v>6445518</v>
      </c>
      <c r="M35" s="7">
        <v>-2942520</v>
      </c>
      <c r="N35" s="8">
        <v>1.22</v>
      </c>
      <c r="O35" s="7">
        <v>5294533</v>
      </c>
      <c r="P35" s="7">
        <v>6905911</v>
      </c>
      <c r="Q35" s="2"/>
    </row>
    <row r="36" spans="1:17" ht="105" x14ac:dyDescent="0.25">
      <c r="A36" s="9" t="s">
        <v>86</v>
      </c>
      <c r="B36" s="9" t="s">
        <v>87</v>
      </c>
      <c r="C36" s="10">
        <v>0</v>
      </c>
      <c r="D36" s="11">
        <v>1</v>
      </c>
      <c r="E36" s="12">
        <v>1007113</v>
      </c>
      <c r="F36" s="13">
        <v>875750</v>
      </c>
      <c r="G36" s="13">
        <v>0</v>
      </c>
      <c r="H36" s="13">
        <v>-131363</v>
      </c>
      <c r="I36" s="10">
        <v>0</v>
      </c>
      <c r="J36" s="14">
        <v>0</v>
      </c>
      <c r="K36" s="13">
        <v>875750</v>
      </c>
      <c r="L36" s="13">
        <v>1882863</v>
      </c>
      <c r="M36" s="13">
        <v>-1007113</v>
      </c>
      <c r="N36" s="14">
        <v>1.18</v>
      </c>
      <c r="O36" s="13">
        <v>1751500</v>
      </c>
      <c r="P36" s="13">
        <v>1882863</v>
      </c>
      <c r="Q36" s="9">
        <v>4</v>
      </c>
    </row>
    <row r="37" spans="1:17" ht="60" x14ac:dyDescent="0.25">
      <c r="A37" s="9" t="s">
        <v>88</v>
      </c>
      <c r="B37" s="9" t="s">
        <v>89</v>
      </c>
      <c r="C37" s="10">
        <v>0</v>
      </c>
      <c r="D37" s="11">
        <v>1</v>
      </c>
      <c r="E37" s="12">
        <v>719365</v>
      </c>
      <c r="F37" s="13">
        <v>625535</v>
      </c>
      <c r="G37" s="13">
        <v>0</v>
      </c>
      <c r="H37" s="13">
        <v>-93830</v>
      </c>
      <c r="I37" s="10">
        <v>0</v>
      </c>
      <c r="J37" s="14">
        <v>0</v>
      </c>
      <c r="K37" s="13">
        <v>625535</v>
      </c>
      <c r="L37" s="13">
        <v>1344900</v>
      </c>
      <c r="M37" s="13">
        <v>-719365</v>
      </c>
      <c r="N37" s="14">
        <v>1.18</v>
      </c>
      <c r="O37" s="13">
        <v>1251070</v>
      </c>
      <c r="P37" s="13">
        <v>1344900</v>
      </c>
      <c r="Q37" s="9">
        <v>35</v>
      </c>
    </row>
    <row r="38" spans="1:17" ht="105" x14ac:dyDescent="0.25">
      <c r="A38" s="9" t="s">
        <v>90</v>
      </c>
      <c r="B38" s="9" t="s">
        <v>91</v>
      </c>
      <c r="C38" s="10">
        <v>0</v>
      </c>
      <c r="D38" s="11">
        <v>1</v>
      </c>
      <c r="E38" s="12">
        <v>1582605</v>
      </c>
      <c r="F38" s="13">
        <v>1376178</v>
      </c>
      <c r="G38" s="13">
        <v>0</v>
      </c>
      <c r="H38" s="13">
        <v>-206427</v>
      </c>
      <c r="I38" s="10">
        <v>0</v>
      </c>
      <c r="J38" s="14">
        <v>0</v>
      </c>
      <c r="K38" s="13">
        <v>1376178</v>
      </c>
      <c r="L38" s="13">
        <v>2958783</v>
      </c>
      <c r="M38" s="13">
        <v>-1582605</v>
      </c>
      <c r="N38" s="14">
        <v>1.18</v>
      </c>
      <c r="O38" s="13">
        <v>2752356</v>
      </c>
      <c r="P38" s="13">
        <v>2958783</v>
      </c>
      <c r="Q38" s="9">
        <v>36</v>
      </c>
    </row>
    <row r="39" spans="1:17" ht="105" x14ac:dyDescent="0.25">
      <c r="A39" s="9" t="s">
        <v>92</v>
      </c>
      <c r="B39" s="9" t="s">
        <v>93</v>
      </c>
      <c r="C39" s="10">
        <v>1</v>
      </c>
      <c r="D39" s="11">
        <v>1</v>
      </c>
      <c r="E39" s="12">
        <v>719365</v>
      </c>
      <c r="F39" s="13">
        <v>625535</v>
      </c>
      <c r="G39" s="13">
        <v>625535</v>
      </c>
      <c r="H39" s="13">
        <v>-93830</v>
      </c>
      <c r="I39" s="10">
        <v>-0.15</v>
      </c>
      <c r="J39" s="14">
        <v>0.87</v>
      </c>
      <c r="K39" s="13">
        <v>625535</v>
      </c>
      <c r="L39" s="13">
        <v>719365</v>
      </c>
      <c r="M39" s="13">
        <v>-93830</v>
      </c>
      <c r="N39" s="14">
        <v>0</v>
      </c>
      <c r="O39" s="13">
        <v>0</v>
      </c>
      <c r="P39" s="13">
        <v>719365</v>
      </c>
      <c r="Q39" s="9">
        <v>37</v>
      </c>
    </row>
    <row r="40" spans="1:17" ht="90" x14ac:dyDescent="0.25">
      <c r="A40" s="3" t="s">
        <v>94</v>
      </c>
      <c r="B40" s="3" t="s">
        <v>95</v>
      </c>
      <c r="C40" s="4">
        <v>1</v>
      </c>
      <c r="D40" s="5">
        <v>1</v>
      </c>
      <c r="E40" s="6">
        <v>75741261</v>
      </c>
      <c r="F40" s="7">
        <v>65861966</v>
      </c>
      <c r="G40" s="7">
        <v>65861966</v>
      </c>
      <c r="H40" s="7">
        <v>-9879295</v>
      </c>
      <c r="I40" s="4">
        <v>-0.15</v>
      </c>
      <c r="J40" s="8">
        <v>0.87</v>
      </c>
      <c r="K40" s="7">
        <v>65861966</v>
      </c>
      <c r="L40" s="7">
        <v>75741261</v>
      </c>
      <c r="M40" s="7">
        <v>-9879295</v>
      </c>
      <c r="N40" s="8">
        <v>0</v>
      </c>
      <c r="O40" s="7">
        <v>0</v>
      </c>
      <c r="P40" s="7">
        <v>75741261</v>
      </c>
      <c r="Q40" s="2"/>
    </row>
    <row r="41" spans="1:17" ht="75" x14ac:dyDescent="0.25">
      <c r="A41" s="9" t="s">
        <v>96</v>
      </c>
      <c r="B41" s="9" t="s">
        <v>97</v>
      </c>
      <c r="C41" s="10">
        <v>1</v>
      </c>
      <c r="D41" s="11">
        <v>1</v>
      </c>
      <c r="E41" s="12">
        <v>25247087</v>
      </c>
      <c r="F41" s="13">
        <v>21953989</v>
      </c>
      <c r="G41" s="13">
        <v>21953989</v>
      </c>
      <c r="H41" s="13">
        <v>-3293098</v>
      </c>
      <c r="I41" s="10">
        <v>-0.15</v>
      </c>
      <c r="J41" s="14">
        <v>0.87</v>
      </c>
      <c r="K41" s="13">
        <v>21953989</v>
      </c>
      <c r="L41" s="13">
        <v>25247087</v>
      </c>
      <c r="M41" s="13">
        <v>-3293098</v>
      </c>
      <c r="N41" s="14">
        <v>0</v>
      </c>
      <c r="O41" s="13">
        <v>0</v>
      </c>
      <c r="P41" s="13">
        <v>25247087</v>
      </c>
      <c r="Q41" s="9">
        <v>4</v>
      </c>
    </row>
    <row r="42" spans="1:17" ht="75" x14ac:dyDescent="0.25">
      <c r="A42" s="9" t="s">
        <v>98</v>
      </c>
      <c r="B42" s="9" t="s">
        <v>99</v>
      </c>
      <c r="C42" s="10">
        <v>1</v>
      </c>
      <c r="D42" s="11">
        <v>1</v>
      </c>
      <c r="E42" s="12">
        <v>20197670</v>
      </c>
      <c r="F42" s="13">
        <v>17563191</v>
      </c>
      <c r="G42" s="13">
        <v>17563191</v>
      </c>
      <c r="H42" s="13">
        <v>-2634479</v>
      </c>
      <c r="I42" s="10">
        <v>-0.15</v>
      </c>
      <c r="J42" s="14">
        <v>0.87</v>
      </c>
      <c r="K42" s="13">
        <v>17563191</v>
      </c>
      <c r="L42" s="13">
        <v>20197670</v>
      </c>
      <c r="M42" s="13">
        <v>-2634479</v>
      </c>
      <c r="N42" s="14">
        <v>0</v>
      </c>
      <c r="O42" s="13">
        <v>0</v>
      </c>
      <c r="P42" s="13">
        <v>20197670</v>
      </c>
      <c r="Q42" s="9">
        <v>40</v>
      </c>
    </row>
    <row r="43" spans="1:17" ht="75" x14ac:dyDescent="0.25">
      <c r="A43" s="9" t="s">
        <v>100</v>
      </c>
      <c r="B43" s="9" t="s">
        <v>101</v>
      </c>
      <c r="C43" s="10">
        <v>1</v>
      </c>
      <c r="D43" s="11">
        <v>1</v>
      </c>
      <c r="E43" s="12">
        <v>15148252</v>
      </c>
      <c r="F43" s="13">
        <v>13172393</v>
      </c>
      <c r="G43" s="13">
        <v>13172393</v>
      </c>
      <c r="H43" s="13">
        <v>-1975859</v>
      </c>
      <c r="I43" s="10">
        <v>-0.15</v>
      </c>
      <c r="J43" s="14">
        <v>0.87</v>
      </c>
      <c r="K43" s="13">
        <v>13172393</v>
      </c>
      <c r="L43" s="13">
        <v>15148252</v>
      </c>
      <c r="M43" s="13">
        <v>-1975859</v>
      </c>
      <c r="N43" s="14">
        <v>0</v>
      </c>
      <c r="O43" s="13">
        <v>0</v>
      </c>
      <c r="P43" s="13">
        <v>15148252</v>
      </c>
      <c r="Q43" s="9">
        <v>41</v>
      </c>
    </row>
    <row r="44" spans="1:17" ht="75" x14ac:dyDescent="0.25">
      <c r="A44" s="9" t="s">
        <v>102</v>
      </c>
      <c r="B44" s="9" t="s">
        <v>103</v>
      </c>
      <c r="C44" s="10">
        <v>1</v>
      </c>
      <c r="D44" s="11">
        <v>1</v>
      </c>
      <c r="E44" s="12">
        <v>15148252</v>
      </c>
      <c r="F44" s="13">
        <v>13172393</v>
      </c>
      <c r="G44" s="13">
        <v>13172393</v>
      </c>
      <c r="H44" s="13">
        <v>-1975859</v>
      </c>
      <c r="I44" s="10">
        <v>-0.15</v>
      </c>
      <c r="J44" s="14">
        <v>0.87</v>
      </c>
      <c r="K44" s="13">
        <v>13172393</v>
      </c>
      <c r="L44" s="13">
        <v>15148252</v>
      </c>
      <c r="M44" s="13">
        <v>-1975859</v>
      </c>
      <c r="N44" s="14">
        <v>0</v>
      </c>
      <c r="O44" s="13">
        <v>0</v>
      </c>
      <c r="P44" s="13">
        <v>15148252</v>
      </c>
      <c r="Q44" s="9">
        <v>42</v>
      </c>
    </row>
    <row r="45" spans="1:17" ht="60" x14ac:dyDescent="0.25">
      <c r="A45" s="9" t="s">
        <v>104</v>
      </c>
      <c r="B45" s="9" t="s">
        <v>105</v>
      </c>
      <c r="C45" s="10">
        <v>1</v>
      </c>
      <c r="D45" s="11">
        <v>1</v>
      </c>
      <c r="E45" s="12">
        <v>0</v>
      </c>
      <c r="F45" s="13">
        <v>0</v>
      </c>
      <c r="G45" s="13">
        <v>0</v>
      </c>
      <c r="H45" s="13">
        <v>0</v>
      </c>
      <c r="I45" s="10">
        <v>0</v>
      </c>
      <c r="J45" s="14">
        <v>0</v>
      </c>
      <c r="K45" s="13">
        <v>0</v>
      </c>
      <c r="L45" s="13">
        <v>0</v>
      </c>
      <c r="M45" s="13">
        <v>0</v>
      </c>
      <c r="N45" s="14">
        <v>0</v>
      </c>
      <c r="O45" s="13">
        <v>0</v>
      </c>
      <c r="P45" s="13">
        <v>0</v>
      </c>
      <c r="Q45" s="9">
        <v>4</v>
      </c>
    </row>
    <row r="46" spans="1:17" ht="60" x14ac:dyDescent="0.25">
      <c r="A46" s="3" t="s">
        <v>106</v>
      </c>
      <c r="B46" s="3" t="s">
        <v>107</v>
      </c>
      <c r="C46" s="4">
        <v>1</v>
      </c>
      <c r="D46" s="5">
        <v>1</v>
      </c>
      <c r="E46" s="6">
        <v>1004834079</v>
      </c>
      <c r="F46" s="7">
        <v>873768764</v>
      </c>
      <c r="G46" s="7">
        <v>873768764</v>
      </c>
      <c r="H46" s="7">
        <v>-131065315</v>
      </c>
      <c r="I46" s="4">
        <v>-0.15</v>
      </c>
      <c r="J46" s="8">
        <v>0.87</v>
      </c>
      <c r="K46" s="7">
        <v>873768764</v>
      </c>
      <c r="L46" s="7">
        <v>1004834079</v>
      </c>
      <c r="M46" s="7">
        <v>-131065315</v>
      </c>
      <c r="N46" s="8">
        <v>0</v>
      </c>
      <c r="O46" s="7">
        <v>0</v>
      </c>
      <c r="P46" s="7">
        <v>1004834079</v>
      </c>
      <c r="Q46" s="2"/>
    </row>
    <row r="47" spans="1:17" ht="75" x14ac:dyDescent="0.25">
      <c r="A47" s="3" t="s">
        <v>108</v>
      </c>
      <c r="B47" s="3" t="s">
        <v>109</v>
      </c>
      <c r="C47" s="4">
        <v>1</v>
      </c>
      <c r="D47" s="5">
        <v>1</v>
      </c>
      <c r="E47" s="6">
        <v>414052233</v>
      </c>
      <c r="F47" s="7">
        <v>360045420</v>
      </c>
      <c r="G47" s="7">
        <v>360045420</v>
      </c>
      <c r="H47" s="7">
        <v>-54006813</v>
      </c>
      <c r="I47" s="4">
        <v>-0.15</v>
      </c>
      <c r="J47" s="8">
        <v>0.87</v>
      </c>
      <c r="K47" s="7">
        <v>360045420</v>
      </c>
      <c r="L47" s="7">
        <v>414052233</v>
      </c>
      <c r="M47" s="7">
        <v>-54006813</v>
      </c>
      <c r="N47" s="8">
        <v>0</v>
      </c>
      <c r="O47" s="7">
        <v>0</v>
      </c>
      <c r="P47" s="7">
        <v>414052233</v>
      </c>
      <c r="Q47" s="2"/>
    </row>
    <row r="48" spans="1:17" ht="105" x14ac:dyDescent="0.25">
      <c r="A48" s="3" t="s">
        <v>110</v>
      </c>
      <c r="B48" s="3" t="s">
        <v>111</v>
      </c>
      <c r="C48" s="4">
        <v>1</v>
      </c>
      <c r="D48" s="5">
        <v>1</v>
      </c>
      <c r="E48" s="6">
        <v>227223787</v>
      </c>
      <c r="F48" s="7">
        <v>197585902</v>
      </c>
      <c r="G48" s="7">
        <v>197585902</v>
      </c>
      <c r="H48" s="7">
        <v>-29637885</v>
      </c>
      <c r="I48" s="4">
        <v>-0.15</v>
      </c>
      <c r="J48" s="8">
        <v>0.87</v>
      </c>
      <c r="K48" s="7">
        <v>197585902</v>
      </c>
      <c r="L48" s="7">
        <v>227223787</v>
      </c>
      <c r="M48" s="7">
        <v>-29637885</v>
      </c>
      <c r="N48" s="8">
        <v>0</v>
      </c>
      <c r="O48" s="7">
        <v>0</v>
      </c>
      <c r="P48" s="7">
        <v>227223787</v>
      </c>
      <c r="Q48" s="2"/>
    </row>
    <row r="49" spans="1:17" ht="120" x14ac:dyDescent="0.25">
      <c r="A49" s="9" t="s">
        <v>112</v>
      </c>
      <c r="B49" s="9" t="s">
        <v>113</v>
      </c>
      <c r="C49" s="10">
        <v>1</v>
      </c>
      <c r="D49" s="11">
        <v>1</v>
      </c>
      <c r="E49" s="12">
        <v>55543592</v>
      </c>
      <c r="F49" s="13">
        <v>48298776</v>
      </c>
      <c r="G49" s="13">
        <v>48298776</v>
      </c>
      <c r="H49" s="13">
        <v>-7244816</v>
      </c>
      <c r="I49" s="10">
        <v>-0.15</v>
      </c>
      <c r="J49" s="14">
        <v>0.87</v>
      </c>
      <c r="K49" s="13">
        <v>48298776</v>
      </c>
      <c r="L49" s="13">
        <v>55543592</v>
      </c>
      <c r="M49" s="13">
        <v>-7244816</v>
      </c>
      <c r="N49" s="14">
        <v>0</v>
      </c>
      <c r="O49" s="13">
        <v>0</v>
      </c>
      <c r="P49" s="13">
        <v>55543592</v>
      </c>
      <c r="Q49" s="9" t="s">
        <v>114</v>
      </c>
    </row>
    <row r="50" spans="1:17" ht="75" x14ac:dyDescent="0.25">
      <c r="A50" s="9" t="s">
        <v>115</v>
      </c>
      <c r="B50" s="9" t="s">
        <v>116</v>
      </c>
      <c r="C50" s="10">
        <v>1</v>
      </c>
      <c r="D50" s="11">
        <v>1</v>
      </c>
      <c r="E50" s="12">
        <v>50494175</v>
      </c>
      <c r="F50" s="13">
        <v>43907978</v>
      </c>
      <c r="G50" s="13">
        <v>43907978</v>
      </c>
      <c r="H50" s="13">
        <v>-6586197</v>
      </c>
      <c r="I50" s="10">
        <v>-0.15</v>
      </c>
      <c r="J50" s="14">
        <v>0.87</v>
      </c>
      <c r="K50" s="13">
        <v>43907978</v>
      </c>
      <c r="L50" s="13">
        <v>50494175</v>
      </c>
      <c r="M50" s="13">
        <v>-6586197</v>
      </c>
      <c r="N50" s="14">
        <v>0</v>
      </c>
      <c r="O50" s="13">
        <v>0</v>
      </c>
      <c r="P50" s="13">
        <v>50494175</v>
      </c>
      <c r="Q50" s="9">
        <v>48</v>
      </c>
    </row>
    <row r="51" spans="1:17" ht="105" x14ac:dyDescent="0.25">
      <c r="A51" s="9" t="s">
        <v>117</v>
      </c>
      <c r="B51" s="9" t="s">
        <v>118</v>
      </c>
      <c r="C51" s="10">
        <v>1</v>
      </c>
      <c r="D51" s="11">
        <v>1</v>
      </c>
      <c r="E51" s="12">
        <v>50494175</v>
      </c>
      <c r="F51" s="13">
        <v>43907978</v>
      </c>
      <c r="G51" s="13">
        <v>43907978</v>
      </c>
      <c r="H51" s="13">
        <v>-6586197</v>
      </c>
      <c r="I51" s="10">
        <v>-0.15</v>
      </c>
      <c r="J51" s="14">
        <v>0.87</v>
      </c>
      <c r="K51" s="13">
        <v>43907978</v>
      </c>
      <c r="L51" s="13">
        <v>50494175</v>
      </c>
      <c r="M51" s="13">
        <v>-6586197</v>
      </c>
      <c r="N51" s="14">
        <v>0</v>
      </c>
      <c r="O51" s="13">
        <v>0</v>
      </c>
      <c r="P51" s="13">
        <v>50494175</v>
      </c>
      <c r="Q51" s="9">
        <v>49</v>
      </c>
    </row>
    <row r="52" spans="1:17" ht="105" x14ac:dyDescent="0.25">
      <c r="A52" s="9" t="s">
        <v>119</v>
      </c>
      <c r="B52" s="9" t="s">
        <v>120</v>
      </c>
      <c r="C52" s="10">
        <v>1</v>
      </c>
      <c r="D52" s="11">
        <v>1</v>
      </c>
      <c r="E52" s="12">
        <v>35345923</v>
      </c>
      <c r="F52" s="13">
        <v>30735585</v>
      </c>
      <c r="G52" s="13">
        <v>30735585</v>
      </c>
      <c r="H52" s="13">
        <v>-4610338</v>
      </c>
      <c r="I52" s="10">
        <v>-0.15</v>
      </c>
      <c r="J52" s="14">
        <v>0.87</v>
      </c>
      <c r="K52" s="13">
        <v>30735585</v>
      </c>
      <c r="L52" s="13">
        <v>35345923</v>
      </c>
      <c r="M52" s="13">
        <v>-4610338</v>
      </c>
      <c r="N52" s="14">
        <v>0</v>
      </c>
      <c r="O52" s="13">
        <v>0</v>
      </c>
      <c r="P52" s="13">
        <v>35345923</v>
      </c>
      <c r="Q52" s="9">
        <v>49</v>
      </c>
    </row>
    <row r="53" spans="1:17" ht="120" x14ac:dyDescent="0.25">
      <c r="A53" s="9" t="s">
        <v>121</v>
      </c>
      <c r="B53" s="9" t="s">
        <v>122</v>
      </c>
      <c r="C53" s="10">
        <v>1</v>
      </c>
      <c r="D53" s="11">
        <v>1</v>
      </c>
      <c r="E53" s="12">
        <v>35345923</v>
      </c>
      <c r="F53" s="13">
        <v>30735585</v>
      </c>
      <c r="G53" s="13">
        <v>30735585</v>
      </c>
      <c r="H53" s="13">
        <v>-4610338</v>
      </c>
      <c r="I53" s="10">
        <v>-0.15</v>
      </c>
      <c r="J53" s="14">
        <v>0.87</v>
      </c>
      <c r="K53" s="13">
        <v>30735585</v>
      </c>
      <c r="L53" s="13">
        <v>35345923</v>
      </c>
      <c r="M53" s="13">
        <v>-4610338</v>
      </c>
      <c r="N53" s="14">
        <v>0</v>
      </c>
      <c r="O53" s="13">
        <v>0</v>
      </c>
      <c r="P53" s="13">
        <v>35345923</v>
      </c>
      <c r="Q53" s="9">
        <v>48</v>
      </c>
    </row>
    <row r="54" spans="1:17" ht="90" x14ac:dyDescent="0.25">
      <c r="A54" s="3" t="s">
        <v>123</v>
      </c>
      <c r="B54" s="3" t="s">
        <v>124</v>
      </c>
      <c r="C54" s="4">
        <v>1</v>
      </c>
      <c r="D54" s="5">
        <v>1</v>
      </c>
      <c r="E54" s="6">
        <v>186828446</v>
      </c>
      <c r="F54" s="7">
        <v>162459518</v>
      </c>
      <c r="G54" s="7">
        <v>162459518</v>
      </c>
      <c r="H54" s="7">
        <v>-24368928</v>
      </c>
      <c r="I54" s="4">
        <v>-0.15</v>
      </c>
      <c r="J54" s="8">
        <v>0.87</v>
      </c>
      <c r="K54" s="7">
        <v>162459518</v>
      </c>
      <c r="L54" s="7">
        <v>186828446</v>
      </c>
      <c r="M54" s="7">
        <v>-24368928</v>
      </c>
      <c r="N54" s="8">
        <v>0</v>
      </c>
      <c r="O54" s="7">
        <v>0</v>
      </c>
      <c r="P54" s="7">
        <v>186828446</v>
      </c>
      <c r="Q54" s="2"/>
    </row>
    <row r="55" spans="1:17" ht="90" x14ac:dyDescent="0.25">
      <c r="A55" s="9" t="s">
        <v>125</v>
      </c>
      <c r="B55" s="9" t="s">
        <v>126</v>
      </c>
      <c r="C55" s="10">
        <v>1</v>
      </c>
      <c r="D55" s="11">
        <v>1</v>
      </c>
      <c r="E55" s="12">
        <v>45444757</v>
      </c>
      <c r="F55" s="13">
        <v>39517180</v>
      </c>
      <c r="G55" s="13">
        <v>39517180</v>
      </c>
      <c r="H55" s="13">
        <v>-5927577</v>
      </c>
      <c r="I55" s="10">
        <v>-0.15</v>
      </c>
      <c r="J55" s="14">
        <v>0.87</v>
      </c>
      <c r="K55" s="13">
        <v>39517180</v>
      </c>
      <c r="L55" s="13">
        <v>45444757</v>
      </c>
      <c r="M55" s="13">
        <v>-5927577</v>
      </c>
      <c r="N55" s="14">
        <v>0</v>
      </c>
      <c r="O55" s="13">
        <v>0</v>
      </c>
      <c r="P55" s="13">
        <v>45444757</v>
      </c>
      <c r="Q55" s="9">
        <v>50</v>
      </c>
    </row>
    <row r="56" spans="1:17" ht="75" x14ac:dyDescent="0.25">
      <c r="A56" s="9" t="s">
        <v>127</v>
      </c>
      <c r="B56" s="9" t="s">
        <v>128</v>
      </c>
      <c r="C56" s="10">
        <v>1</v>
      </c>
      <c r="D56" s="11">
        <v>1</v>
      </c>
      <c r="E56" s="12">
        <v>40395339</v>
      </c>
      <c r="F56" s="13">
        <v>35126382</v>
      </c>
      <c r="G56" s="13">
        <v>35126382</v>
      </c>
      <c r="H56" s="13">
        <v>-5268957</v>
      </c>
      <c r="I56" s="10">
        <v>-0.15</v>
      </c>
      <c r="J56" s="14">
        <v>0.87</v>
      </c>
      <c r="K56" s="13">
        <v>35126382</v>
      </c>
      <c r="L56" s="13">
        <v>40395339</v>
      </c>
      <c r="M56" s="13">
        <v>-5268957</v>
      </c>
      <c r="N56" s="14">
        <v>0</v>
      </c>
      <c r="O56" s="13">
        <v>0</v>
      </c>
      <c r="P56" s="13">
        <v>40395339</v>
      </c>
      <c r="Q56" s="9">
        <v>54</v>
      </c>
    </row>
    <row r="57" spans="1:17" ht="75" x14ac:dyDescent="0.25">
      <c r="A57" s="9" t="s">
        <v>129</v>
      </c>
      <c r="B57" s="9" t="s">
        <v>130</v>
      </c>
      <c r="C57" s="10">
        <v>1</v>
      </c>
      <c r="D57" s="11">
        <v>1</v>
      </c>
      <c r="E57" s="12">
        <v>40395339</v>
      </c>
      <c r="F57" s="13">
        <v>35126382</v>
      </c>
      <c r="G57" s="13">
        <v>35126382</v>
      </c>
      <c r="H57" s="13">
        <v>-5268957</v>
      </c>
      <c r="I57" s="10">
        <v>-0.15</v>
      </c>
      <c r="J57" s="14">
        <v>0.87</v>
      </c>
      <c r="K57" s="13">
        <v>35126382</v>
      </c>
      <c r="L57" s="13">
        <v>40395339</v>
      </c>
      <c r="M57" s="13">
        <v>-5268957</v>
      </c>
      <c r="N57" s="14">
        <v>0</v>
      </c>
      <c r="O57" s="13">
        <v>0</v>
      </c>
      <c r="P57" s="13">
        <v>40395339</v>
      </c>
      <c r="Q57" s="9">
        <v>55</v>
      </c>
    </row>
    <row r="58" spans="1:17" ht="75" x14ac:dyDescent="0.25">
      <c r="A58" s="9" t="s">
        <v>131</v>
      </c>
      <c r="B58" s="9" t="s">
        <v>132</v>
      </c>
      <c r="C58" s="10">
        <v>1</v>
      </c>
      <c r="D58" s="11">
        <v>1</v>
      </c>
      <c r="E58" s="12">
        <v>25247087</v>
      </c>
      <c r="F58" s="13">
        <v>21953989</v>
      </c>
      <c r="G58" s="13">
        <v>21953989</v>
      </c>
      <c r="H58" s="13">
        <v>-3293098</v>
      </c>
      <c r="I58" s="10">
        <v>-0.15</v>
      </c>
      <c r="J58" s="14">
        <v>0.87</v>
      </c>
      <c r="K58" s="13">
        <v>21953989</v>
      </c>
      <c r="L58" s="13">
        <v>25247087</v>
      </c>
      <c r="M58" s="13">
        <v>-3293098</v>
      </c>
      <c r="N58" s="14">
        <v>0</v>
      </c>
      <c r="O58" s="13">
        <v>0</v>
      </c>
      <c r="P58" s="13">
        <v>25247087</v>
      </c>
      <c r="Q58" s="9">
        <v>55</v>
      </c>
    </row>
    <row r="59" spans="1:17" ht="120" x14ac:dyDescent="0.25">
      <c r="A59" s="9" t="s">
        <v>133</v>
      </c>
      <c r="B59" s="9" t="s">
        <v>134</v>
      </c>
      <c r="C59" s="10">
        <v>1</v>
      </c>
      <c r="D59" s="11">
        <v>1</v>
      </c>
      <c r="E59" s="12">
        <v>35345923</v>
      </c>
      <c r="F59" s="13">
        <v>30735585</v>
      </c>
      <c r="G59" s="13">
        <v>30735585</v>
      </c>
      <c r="H59" s="13">
        <v>-4610338</v>
      </c>
      <c r="I59" s="10">
        <v>-0.15</v>
      </c>
      <c r="J59" s="14">
        <v>0.87</v>
      </c>
      <c r="K59" s="13">
        <v>30735585</v>
      </c>
      <c r="L59" s="13">
        <v>35345923</v>
      </c>
      <c r="M59" s="13">
        <v>-4610338</v>
      </c>
      <c r="N59" s="14">
        <v>0</v>
      </c>
      <c r="O59" s="13">
        <v>0</v>
      </c>
      <c r="P59" s="13">
        <v>35345923</v>
      </c>
      <c r="Q59" s="9">
        <v>56</v>
      </c>
    </row>
    <row r="60" spans="1:17" ht="75" x14ac:dyDescent="0.25">
      <c r="A60" s="3" t="s">
        <v>135</v>
      </c>
      <c r="B60" s="3" t="s">
        <v>136</v>
      </c>
      <c r="C60" s="4">
        <v>1</v>
      </c>
      <c r="D60" s="5">
        <v>1</v>
      </c>
      <c r="E60" s="6">
        <v>570584176</v>
      </c>
      <c r="F60" s="7">
        <v>496160153</v>
      </c>
      <c r="G60" s="7">
        <v>496160153</v>
      </c>
      <c r="H60" s="7">
        <v>-74424023</v>
      </c>
      <c r="I60" s="4">
        <v>-0.15</v>
      </c>
      <c r="J60" s="8">
        <v>0.87</v>
      </c>
      <c r="K60" s="7">
        <v>496160153</v>
      </c>
      <c r="L60" s="7">
        <v>570584176</v>
      </c>
      <c r="M60" s="7">
        <v>-74424023</v>
      </c>
      <c r="N60" s="8">
        <v>0</v>
      </c>
      <c r="O60" s="7">
        <v>0</v>
      </c>
      <c r="P60" s="7">
        <v>570584176</v>
      </c>
      <c r="Q60" s="2"/>
    </row>
    <row r="61" spans="1:17" ht="90" x14ac:dyDescent="0.25">
      <c r="A61" s="3" t="s">
        <v>137</v>
      </c>
      <c r="B61" s="3" t="s">
        <v>138</v>
      </c>
      <c r="C61" s="4">
        <v>1</v>
      </c>
      <c r="D61" s="5">
        <v>1</v>
      </c>
      <c r="E61" s="6">
        <v>171680194</v>
      </c>
      <c r="F61" s="7">
        <v>149287125</v>
      </c>
      <c r="G61" s="7">
        <v>149287125</v>
      </c>
      <c r="H61" s="7">
        <v>-22393069</v>
      </c>
      <c r="I61" s="4">
        <v>-0.15</v>
      </c>
      <c r="J61" s="8">
        <v>0.87</v>
      </c>
      <c r="K61" s="7">
        <v>149287125</v>
      </c>
      <c r="L61" s="7">
        <v>171680194</v>
      </c>
      <c r="M61" s="7">
        <v>-22393069</v>
      </c>
      <c r="N61" s="8">
        <v>0</v>
      </c>
      <c r="O61" s="7">
        <v>0</v>
      </c>
      <c r="P61" s="7">
        <v>171680194</v>
      </c>
      <c r="Q61" s="2"/>
    </row>
    <row r="62" spans="1:17" ht="75" x14ac:dyDescent="0.25">
      <c r="A62" s="9" t="s">
        <v>139</v>
      </c>
      <c r="B62" s="9" t="s">
        <v>140</v>
      </c>
      <c r="C62" s="10">
        <v>1</v>
      </c>
      <c r="D62" s="11">
        <v>1</v>
      </c>
      <c r="E62" s="12">
        <v>50494175</v>
      </c>
      <c r="F62" s="13">
        <v>43907978</v>
      </c>
      <c r="G62" s="13">
        <v>43907978</v>
      </c>
      <c r="H62" s="13">
        <v>-6586197</v>
      </c>
      <c r="I62" s="10">
        <v>-0.15</v>
      </c>
      <c r="J62" s="14">
        <v>0.87</v>
      </c>
      <c r="K62" s="13">
        <v>43907978</v>
      </c>
      <c r="L62" s="13">
        <v>50494175</v>
      </c>
      <c r="M62" s="13">
        <v>-6586197</v>
      </c>
      <c r="N62" s="14">
        <v>0</v>
      </c>
      <c r="O62" s="13">
        <v>0</v>
      </c>
      <c r="P62" s="13">
        <v>50494175</v>
      </c>
      <c r="Q62" s="9">
        <v>50</v>
      </c>
    </row>
    <row r="63" spans="1:17" ht="120" x14ac:dyDescent="0.25">
      <c r="A63" s="9" t="s">
        <v>141</v>
      </c>
      <c r="B63" s="9" t="s">
        <v>142</v>
      </c>
      <c r="C63" s="10">
        <v>1</v>
      </c>
      <c r="D63" s="11">
        <v>1</v>
      </c>
      <c r="E63" s="12">
        <v>40395339</v>
      </c>
      <c r="F63" s="13">
        <v>35126382</v>
      </c>
      <c r="G63" s="13">
        <v>35126382</v>
      </c>
      <c r="H63" s="13">
        <v>-5268957</v>
      </c>
      <c r="I63" s="10">
        <v>-0.15</v>
      </c>
      <c r="J63" s="14">
        <v>0.87</v>
      </c>
      <c r="K63" s="13">
        <v>35126382</v>
      </c>
      <c r="L63" s="13">
        <v>40395339</v>
      </c>
      <c r="M63" s="13">
        <v>-5268957</v>
      </c>
      <c r="N63" s="14">
        <v>0</v>
      </c>
      <c r="O63" s="13">
        <v>0</v>
      </c>
      <c r="P63" s="13">
        <v>40395339</v>
      </c>
      <c r="Q63" s="9">
        <v>61</v>
      </c>
    </row>
    <row r="64" spans="1:17" ht="105" x14ac:dyDescent="0.25">
      <c r="A64" s="9" t="s">
        <v>143</v>
      </c>
      <c r="B64" s="9" t="s">
        <v>144</v>
      </c>
      <c r="C64" s="10">
        <v>1</v>
      </c>
      <c r="D64" s="11">
        <v>1</v>
      </c>
      <c r="E64" s="12">
        <v>25247087</v>
      </c>
      <c r="F64" s="13">
        <v>21953989</v>
      </c>
      <c r="G64" s="13">
        <v>21953989</v>
      </c>
      <c r="H64" s="13">
        <v>-3293098</v>
      </c>
      <c r="I64" s="10">
        <v>-0.15</v>
      </c>
      <c r="J64" s="14">
        <v>0.87</v>
      </c>
      <c r="K64" s="13">
        <v>21953989</v>
      </c>
      <c r="L64" s="13">
        <v>25247087</v>
      </c>
      <c r="M64" s="13">
        <v>-3293098</v>
      </c>
      <c r="N64" s="14">
        <v>0</v>
      </c>
      <c r="O64" s="13">
        <v>0</v>
      </c>
      <c r="P64" s="13">
        <v>25247087</v>
      </c>
      <c r="Q64" s="9">
        <v>62</v>
      </c>
    </row>
    <row r="65" spans="1:17" ht="90" x14ac:dyDescent="0.25">
      <c r="A65" s="9" t="s">
        <v>145</v>
      </c>
      <c r="B65" s="9" t="s">
        <v>146</v>
      </c>
      <c r="C65" s="10">
        <v>1</v>
      </c>
      <c r="D65" s="11">
        <v>1</v>
      </c>
      <c r="E65" s="12">
        <v>30296505</v>
      </c>
      <c r="F65" s="13">
        <v>26344787</v>
      </c>
      <c r="G65" s="13">
        <v>26344787</v>
      </c>
      <c r="H65" s="13">
        <v>-3951718</v>
      </c>
      <c r="I65" s="10">
        <v>-0.15</v>
      </c>
      <c r="J65" s="14">
        <v>0.87</v>
      </c>
      <c r="K65" s="13">
        <v>26344787</v>
      </c>
      <c r="L65" s="13">
        <v>30296505</v>
      </c>
      <c r="M65" s="13">
        <v>-3951718</v>
      </c>
      <c r="N65" s="14">
        <v>0</v>
      </c>
      <c r="O65" s="13">
        <v>0</v>
      </c>
      <c r="P65" s="13">
        <v>30296505</v>
      </c>
      <c r="Q65" s="9">
        <v>62</v>
      </c>
    </row>
    <row r="66" spans="1:17" ht="90" x14ac:dyDescent="0.25">
      <c r="A66" s="9" t="s">
        <v>147</v>
      </c>
      <c r="B66" s="9" t="s">
        <v>148</v>
      </c>
      <c r="C66" s="10">
        <v>1</v>
      </c>
      <c r="D66" s="11">
        <v>1</v>
      </c>
      <c r="E66" s="12">
        <v>25247087</v>
      </c>
      <c r="F66" s="13">
        <v>21953989</v>
      </c>
      <c r="G66" s="13">
        <v>21953989</v>
      </c>
      <c r="H66" s="13">
        <v>-3293098</v>
      </c>
      <c r="I66" s="10">
        <v>-0.15</v>
      </c>
      <c r="J66" s="14">
        <v>0.87</v>
      </c>
      <c r="K66" s="13">
        <v>21953989</v>
      </c>
      <c r="L66" s="13">
        <v>25247087</v>
      </c>
      <c r="M66" s="13">
        <v>-3293098</v>
      </c>
      <c r="N66" s="14">
        <v>0</v>
      </c>
      <c r="O66" s="13">
        <v>0</v>
      </c>
      <c r="P66" s="13">
        <v>25247087</v>
      </c>
      <c r="Q66" s="9">
        <v>63</v>
      </c>
    </row>
    <row r="67" spans="1:17" ht="120" x14ac:dyDescent="0.25">
      <c r="A67" s="3" t="s">
        <v>149</v>
      </c>
      <c r="B67" s="3" t="s">
        <v>150</v>
      </c>
      <c r="C67" s="4">
        <v>1</v>
      </c>
      <c r="D67" s="5">
        <v>1</v>
      </c>
      <c r="E67" s="6">
        <v>237322623</v>
      </c>
      <c r="F67" s="7">
        <v>206367498</v>
      </c>
      <c r="G67" s="7">
        <v>206367498</v>
      </c>
      <c r="H67" s="7">
        <v>-30955125</v>
      </c>
      <c r="I67" s="4">
        <v>-0.15</v>
      </c>
      <c r="J67" s="8">
        <v>0.87</v>
      </c>
      <c r="K67" s="7">
        <v>206367498</v>
      </c>
      <c r="L67" s="7">
        <v>237322623</v>
      </c>
      <c r="M67" s="7">
        <v>-30955125</v>
      </c>
      <c r="N67" s="8">
        <v>0</v>
      </c>
      <c r="O67" s="7">
        <v>0</v>
      </c>
      <c r="P67" s="7">
        <v>237322623</v>
      </c>
      <c r="Q67" s="2"/>
    </row>
    <row r="68" spans="1:17" ht="90" x14ac:dyDescent="0.25">
      <c r="A68" s="9" t="s">
        <v>151</v>
      </c>
      <c r="B68" s="9" t="s">
        <v>152</v>
      </c>
      <c r="C68" s="10">
        <v>1</v>
      </c>
      <c r="D68" s="11">
        <v>1</v>
      </c>
      <c r="E68" s="12">
        <v>60593010</v>
      </c>
      <c r="F68" s="13">
        <v>52689574</v>
      </c>
      <c r="G68" s="13">
        <v>52689574</v>
      </c>
      <c r="H68" s="13">
        <v>-7903436</v>
      </c>
      <c r="I68" s="10">
        <v>-0.15</v>
      </c>
      <c r="J68" s="14">
        <v>0.87</v>
      </c>
      <c r="K68" s="13">
        <v>52689574</v>
      </c>
      <c r="L68" s="13">
        <v>60593010</v>
      </c>
      <c r="M68" s="13">
        <v>-7903436</v>
      </c>
      <c r="N68" s="14">
        <v>0</v>
      </c>
      <c r="O68" s="13">
        <v>0</v>
      </c>
      <c r="P68" s="13">
        <v>60593010</v>
      </c>
      <c r="Q68" s="9">
        <v>56</v>
      </c>
    </row>
    <row r="69" spans="1:17" ht="90" x14ac:dyDescent="0.25">
      <c r="A69" s="9" t="s">
        <v>153</v>
      </c>
      <c r="B69" s="9" t="s">
        <v>154</v>
      </c>
      <c r="C69" s="10">
        <v>1</v>
      </c>
      <c r="D69" s="11">
        <v>1</v>
      </c>
      <c r="E69" s="12">
        <v>60593010</v>
      </c>
      <c r="F69" s="13">
        <v>52689574</v>
      </c>
      <c r="G69" s="13">
        <v>52689574</v>
      </c>
      <c r="H69" s="13">
        <v>-7903436</v>
      </c>
      <c r="I69" s="10">
        <v>-0.15</v>
      </c>
      <c r="J69" s="14">
        <v>0.87</v>
      </c>
      <c r="K69" s="13">
        <v>52689574</v>
      </c>
      <c r="L69" s="13">
        <v>60593010</v>
      </c>
      <c r="M69" s="13">
        <v>-7903436</v>
      </c>
      <c r="N69" s="14">
        <v>0</v>
      </c>
      <c r="O69" s="13">
        <v>0</v>
      </c>
      <c r="P69" s="13">
        <v>60593010</v>
      </c>
      <c r="Q69" s="9">
        <v>56</v>
      </c>
    </row>
    <row r="70" spans="1:17" ht="75" x14ac:dyDescent="0.25">
      <c r="A70" s="9" t="s">
        <v>155</v>
      </c>
      <c r="B70" s="9" t="s">
        <v>156</v>
      </c>
      <c r="C70" s="10">
        <v>1</v>
      </c>
      <c r="D70" s="11">
        <v>1</v>
      </c>
      <c r="E70" s="12">
        <v>55543592</v>
      </c>
      <c r="F70" s="13">
        <v>48298776</v>
      </c>
      <c r="G70" s="13">
        <v>48298776</v>
      </c>
      <c r="H70" s="13">
        <v>-7244816</v>
      </c>
      <c r="I70" s="10">
        <v>-0.15</v>
      </c>
      <c r="J70" s="14">
        <v>0.87</v>
      </c>
      <c r="K70" s="13">
        <v>48298776</v>
      </c>
      <c r="L70" s="13">
        <v>55543592</v>
      </c>
      <c r="M70" s="13">
        <v>-7244816</v>
      </c>
      <c r="N70" s="14">
        <v>0</v>
      </c>
      <c r="O70" s="13">
        <v>0</v>
      </c>
      <c r="P70" s="13">
        <v>55543592</v>
      </c>
      <c r="Q70" s="9" t="s">
        <v>157</v>
      </c>
    </row>
    <row r="71" spans="1:17" ht="105" x14ac:dyDescent="0.25">
      <c r="A71" s="9" t="s">
        <v>158</v>
      </c>
      <c r="B71" s="9" t="s">
        <v>159</v>
      </c>
      <c r="C71" s="10">
        <v>1</v>
      </c>
      <c r="D71" s="11">
        <v>1</v>
      </c>
      <c r="E71" s="12">
        <v>30296505</v>
      </c>
      <c r="F71" s="13">
        <v>26344787</v>
      </c>
      <c r="G71" s="13">
        <v>26344787</v>
      </c>
      <c r="H71" s="13">
        <v>-3951718</v>
      </c>
      <c r="I71" s="10">
        <v>-0.15</v>
      </c>
      <c r="J71" s="14">
        <v>0.87</v>
      </c>
      <c r="K71" s="13">
        <v>26344787</v>
      </c>
      <c r="L71" s="13">
        <v>30296505</v>
      </c>
      <c r="M71" s="13">
        <v>-3951718</v>
      </c>
      <c r="N71" s="14">
        <v>0</v>
      </c>
      <c r="O71" s="13">
        <v>0</v>
      </c>
      <c r="P71" s="13">
        <v>30296505</v>
      </c>
      <c r="Q71" s="9">
        <v>69</v>
      </c>
    </row>
    <row r="72" spans="1:17" ht="105" x14ac:dyDescent="0.25">
      <c r="A72" s="9" t="s">
        <v>160</v>
      </c>
      <c r="B72" s="9" t="s">
        <v>161</v>
      </c>
      <c r="C72" s="10">
        <v>1</v>
      </c>
      <c r="D72" s="11">
        <v>1</v>
      </c>
      <c r="E72" s="12">
        <v>30296505</v>
      </c>
      <c r="F72" s="13">
        <v>26344787</v>
      </c>
      <c r="G72" s="13">
        <v>26344787</v>
      </c>
      <c r="H72" s="13">
        <v>-3951718</v>
      </c>
      <c r="I72" s="10">
        <v>-0.15</v>
      </c>
      <c r="J72" s="14">
        <v>0.87</v>
      </c>
      <c r="K72" s="13">
        <v>26344787</v>
      </c>
      <c r="L72" s="13">
        <v>30296505</v>
      </c>
      <c r="M72" s="13">
        <v>-3951718</v>
      </c>
      <c r="N72" s="14">
        <v>0</v>
      </c>
      <c r="O72" s="13">
        <v>0</v>
      </c>
      <c r="P72" s="13">
        <v>30296505</v>
      </c>
      <c r="Q72" s="9">
        <v>70</v>
      </c>
    </row>
    <row r="73" spans="1:17" ht="90" x14ac:dyDescent="0.25">
      <c r="A73" s="3" t="s">
        <v>162</v>
      </c>
      <c r="B73" s="3" t="s">
        <v>163</v>
      </c>
      <c r="C73" s="4">
        <v>1</v>
      </c>
      <c r="D73" s="5">
        <v>1</v>
      </c>
      <c r="E73" s="6">
        <v>161581360</v>
      </c>
      <c r="F73" s="7">
        <v>140505530</v>
      </c>
      <c r="G73" s="7">
        <v>140505530</v>
      </c>
      <c r="H73" s="7">
        <v>-21075830</v>
      </c>
      <c r="I73" s="4">
        <v>-0.15</v>
      </c>
      <c r="J73" s="8">
        <v>0.87</v>
      </c>
      <c r="K73" s="7">
        <v>140505530</v>
      </c>
      <c r="L73" s="7">
        <v>161581360</v>
      </c>
      <c r="M73" s="7">
        <v>-21075830</v>
      </c>
      <c r="N73" s="8">
        <v>0</v>
      </c>
      <c r="O73" s="7">
        <v>0</v>
      </c>
      <c r="P73" s="7">
        <v>161581360</v>
      </c>
      <c r="Q73" s="2"/>
    </row>
    <row r="74" spans="1:17" ht="90" x14ac:dyDescent="0.25">
      <c r="A74" s="9" t="s">
        <v>164</v>
      </c>
      <c r="B74" s="9" t="s">
        <v>165</v>
      </c>
      <c r="C74" s="10">
        <v>1</v>
      </c>
      <c r="D74" s="11">
        <v>1</v>
      </c>
      <c r="E74" s="12">
        <v>50494175</v>
      </c>
      <c r="F74" s="13">
        <v>43907978</v>
      </c>
      <c r="G74" s="13">
        <v>43907978</v>
      </c>
      <c r="H74" s="13">
        <v>-6586197</v>
      </c>
      <c r="I74" s="10">
        <v>-0.15</v>
      </c>
      <c r="J74" s="14">
        <v>0.87</v>
      </c>
      <c r="K74" s="13">
        <v>43907978</v>
      </c>
      <c r="L74" s="13">
        <v>50494175</v>
      </c>
      <c r="M74" s="13">
        <v>-6586197</v>
      </c>
      <c r="N74" s="14">
        <v>0</v>
      </c>
      <c r="O74" s="13">
        <v>0</v>
      </c>
      <c r="P74" s="13">
        <v>50494175</v>
      </c>
      <c r="Q74" s="9">
        <v>63</v>
      </c>
    </row>
    <row r="75" spans="1:17" ht="75" x14ac:dyDescent="0.25">
      <c r="A75" s="9" t="s">
        <v>166</v>
      </c>
      <c r="B75" s="9" t="s">
        <v>167</v>
      </c>
      <c r="C75" s="10">
        <v>1</v>
      </c>
      <c r="D75" s="11">
        <v>1</v>
      </c>
      <c r="E75" s="12">
        <v>35345923</v>
      </c>
      <c r="F75" s="13">
        <v>30735585</v>
      </c>
      <c r="G75" s="13">
        <v>30735585</v>
      </c>
      <c r="H75" s="13">
        <v>-4610338</v>
      </c>
      <c r="I75" s="10">
        <v>-0.15</v>
      </c>
      <c r="J75" s="14">
        <v>0.87</v>
      </c>
      <c r="K75" s="13">
        <v>30735585</v>
      </c>
      <c r="L75" s="13">
        <v>35345923</v>
      </c>
      <c r="M75" s="13">
        <v>-4610338</v>
      </c>
      <c r="N75" s="14">
        <v>0</v>
      </c>
      <c r="O75" s="13">
        <v>0</v>
      </c>
      <c r="P75" s="13">
        <v>35345923</v>
      </c>
      <c r="Q75" s="9">
        <v>73</v>
      </c>
    </row>
    <row r="76" spans="1:17" ht="105" x14ac:dyDescent="0.25">
      <c r="A76" s="9" t="s">
        <v>168</v>
      </c>
      <c r="B76" s="9" t="s">
        <v>169</v>
      </c>
      <c r="C76" s="10">
        <v>1</v>
      </c>
      <c r="D76" s="11">
        <v>1</v>
      </c>
      <c r="E76" s="12">
        <v>25247087</v>
      </c>
      <c r="F76" s="13">
        <v>21953989</v>
      </c>
      <c r="G76" s="13">
        <v>21953989</v>
      </c>
      <c r="H76" s="13">
        <v>-3293098</v>
      </c>
      <c r="I76" s="10">
        <v>-0.15</v>
      </c>
      <c r="J76" s="14">
        <v>0.87</v>
      </c>
      <c r="K76" s="13">
        <v>21953989</v>
      </c>
      <c r="L76" s="13">
        <v>25247087</v>
      </c>
      <c r="M76" s="13">
        <v>-3293098</v>
      </c>
      <c r="N76" s="14">
        <v>0</v>
      </c>
      <c r="O76" s="13">
        <v>0</v>
      </c>
      <c r="P76" s="13">
        <v>25247087</v>
      </c>
      <c r="Q76" s="9">
        <v>74</v>
      </c>
    </row>
    <row r="77" spans="1:17" ht="105" x14ac:dyDescent="0.25">
      <c r="A77" s="9" t="s">
        <v>170</v>
      </c>
      <c r="B77" s="9" t="s">
        <v>171</v>
      </c>
      <c r="C77" s="10">
        <v>1</v>
      </c>
      <c r="D77" s="11">
        <v>1</v>
      </c>
      <c r="E77" s="12">
        <v>25247087</v>
      </c>
      <c r="F77" s="13">
        <v>21953989</v>
      </c>
      <c r="G77" s="13">
        <v>21953989</v>
      </c>
      <c r="H77" s="13">
        <v>-3293098</v>
      </c>
      <c r="I77" s="10">
        <v>-0.15</v>
      </c>
      <c r="J77" s="14">
        <v>0.87</v>
      </c>
      <c r="K77" s="13">
        <v>21953989</v>
      </c>
      <c r="L77" s="13">
        <v>25247087</v>
      </c>
      <c r="M77" s="13">
        <v>-3293098</v>
      </c>
      <c r="N77" s="14">
        <v>0</v>
      </c>
      <c r="O77" s="13">
        <v>0</v>
      </c>
      <c r="P77" s="13">
        <v>25247087</v>
      </c>
      <c r="Q77" s="9">
        <v>75</v>
      </c>
    </row>
    <row r="78" spans="1:17" ht="90" x14ac:dyDescent="0.25">
      <c r="A78" s="9" t="s">
        <v>172</v>
      </c>
      <c r="B78" s="9" t="s">
        <v>173</v>
      </c>
      <c r="C78" s="10">
        <v>1</v>
      </c>
      <c r="D78" s="11">
        <v>1</v>
      </c>
      <c r="E78" s="12">
        <v>25247087</v>
      </c>
      <c r="F78" s="13">
        <v>21953989</v>
      </c>
      <c r="G78" s="13">
        <v>21953989</v>
      </c>
      <c r="H78" s="13">
        <v>-3293098</v>
      </c>
      <c r="I78" s="10">
        <v>-0.15</v>
      </c>
      <c r="J78" s="14">
        <v>0.87</v>
      </c>
      <c r="K78" s="13">
        <v>21953989</v>
      </c>
      <c r="L78" s="13">
        <v>25247087</v>
      </c>
      <c r="M78" s="13">
        <v>-3293098</v>
      </c>
      <c r="N78" s="14">
        <v>0</v>
      </c>
      <c r="O78" s="13">
        <v>0</v>
      </c>
      <c r="P78" s="13">
        <v>25247087</v>
      </c>
      <c r="Q78" s="9">
        <v>76</v>
      </c>
    </row>
    <row r="79" spans="1:17" ht="105" x14ac:dyDescent="0.25">
      <c r="A79" s="9" t="s">
        <v>174</v>
      </c>
      <c r="B79" s="9" t="s">
        <v>175</v>
      </c>
      <c r="C79" s="10">
        <v>1</v>
      </c>
      <c r="D79" s="11">
        <v>1</v>
      </c>
      <c r="E79" s="12">
        <v>20197670</v>
      </c>
      <c r="F79" s="13">
        <v>17563191</v>
      </c>
      <c r="G79" s="13">
        <v>17563191</v>
      </c>
      <c r="H79" s="13">
        <v>-2634479</v>
      </c>
      <c r="I79" s="10">
        <v>-0.15</v>
      </c>
      <c r="J79" s="14">
        <v>0.87</v>
      </c>
      <c r="K79" s="13">
        <v>17563191</v>
      </c>
      <c r="L79" s="13">
        <v>20197670</v>
      </c>
      <c r="M79" s="13">
        <v>-2634479</v>
      </c>
      <c r="N79" s="14">
        <v>0</v>
      </c>
      <c r="O79" s="13">
        <v>0</v>
      </c>
      <c r="P79" s="13">
        <v>20197670</v>
      </c>
      <c r="Q79" s="9" t="s">
        <v>176</v>
      </c>
    </row>
    <row r="80" spans="1:17" ht="135" x14ac:dyDescent="0.25">
      <c r="A80" s="9" t="s">
        <v>177</v>
      </c>
      <c r="B80" s="9" t="s">
        <v>178</v>
      </c>
      <c r="C80" s="10">
        <v>1</v>
      </c>
      <c r="D80" s="11">
        <v>1</v>
      </c>
      <c r="E80" s="12">
        <v>0</v>
      </c>
      <c r="F80" s="13">
        <v>0</v>
      </c>
      <c r="G80" s="13">
        <v>0</v>
      </c>
      <c r="H80" s="13">
        <v>0</v>
      </c>
      <c r="I80" s="10">
        <v>0</v>
      </c>
      <c r="J80" s="14">
        <v>0</v>
      </c>
      <c r="K80" s="13">
        <v>0</v>
      </c>
      <c r="L80" s="13">
        <v>0</v>
      </c>
      <c r="M80" s="13">
        <v>0</v>
      </c>
      <c r="N80" s="14">
        <v>0</v>
      </c>
      <c r="O80" s="13">
        <v>0</v>
      </c>
      <c r="P80" s="13">
        <v>0</v>
      </c>
      <c r="Q80" s="9" t="s">
        <v>179</v>
      </c>
    </row>
    <row r="81" spans="1:17" ht="60" x14ac:dyDescent="0.25">
      <c r="A81" s="9" t="s">
        <v>180</v>
      </c>
      <c r="B81" s="9" t="s">
        <v>181</v>
      </c>
      <c r="C81" s="10">
        <v>1</v>
      </c>
      <c r="D81" s="11">
        <v>1</v>
      </c>
      <c r="E81" s="12">
        <v>0</v>
      </c>
      <c r="F81" s="13">
        <v>0</v>
      </c>
      <c r="G81" s="13">
        <v>0</v>
      </c>
      <c r="H81" s="13">
        <v>0</v>
      </c>
      <c r="I81" s="10">
        <v>0</v>
      </c>
      <c r="J81" s="14">
        <v>0</v>
      </c>
      <c r="K81" s="13">
        <v>0</v>
      </c>
      <c r="L81" s="13">
        <v>0</v>
      </c>
      <c r="M81" s="13">
        <v>0</v>
      </c>
      <c r="N81" s="14">
        <v>0</v>
      </c>
      <c r="O81" s="13">
        <v>0</v>
      </c>
      <c r="P81" s="13">
        <v>0</v>
      </c>
      <c r="Q81" s="9">
        <v>78</v>
      </c>
    </row>
    <row r="82" spans="1:17" ht="60" x14ac:dyDescent="0.25">
      <c r="A82" s="3" t="s">
        <v>182</v>
      </c>
      <c r="B82" s="3" t="s">
        <v>183</v>
      </c>
      <c r="C82" s="4">
        <v>0.87</v>
      </c>
      <c r="D82" s="5">
        <v>0.87</v>
      </c>
      <c r="E82" s="6">
        <v>10623234280</v>
      </c>
      <c r="F82" s="7">
        <v>9113037179</v>
      </c>
      <c r="G82" s="7">
        <v>9065591621</v>
      </c>
      <c r="H82" s="7">
        <v>-1385639254</v>
      </c>
      <c r="I82" s="4">
        <v>-0.15</v>
      </c>
      <c r="J82" s="8">
        <v>0.87</v>
      </c>
      <c r="K82" s="7">
        <v>10197470837</v>
      </c>
      <c r="L82" s="7">
        <v>11756113281</v>
      </c>
      <c r="M82" s="7">
        <v>-1558642444</v>
      </c>
      <c r="N82" s="8">
        <v>-4.46</v>
      </c>
      <c r="O82" s="7">
        <v>1304882407</v>
      </c>
      <c r="P82" s="7">
        <v>11583110091</v>
      </c>
      <c r="Q82" s="2"/>
    </row>
    <row r="83" spans="1:17" ht="90" x14ac:dyDescent="0.25">
      <c r="A83" s="3" t="s">
        <v>184</v>
      </c>
      <c r="B83" s="3" t="s">
        <v>185</v>
      </c>
      <c r="C83" s="4">
        <v>1</v>
      </c>
      <c r="D83" s="5">
        <v>1</v>
      </c>
      <c r="E83" s="6">
        <v>3980817037</v>
      </c>
      <c r="F83" s="7">
        <v>3461580032</v>
      </c>
      <c r="G83" s="7">
        <v>3461580032</v>
      </c>
      <c r="H83" s="7">
        <v>-519237005</v>
      </c>
      <c r="I83" s="4">
        <v>-0.15</v>
      </c>
      <c r="J83" s="8">
        <v>0.87</v>
      </c>
      <c r="K83" s="7">
        <v>3461580032</v>
      </c>
      <c r="L83" s="7">
        <v>3980817037</v>
      </c>
      <c r="M83" s="7">
        <v>-519237005</v>
      </c>
      <c r="N83" s="8">
        <v>0</v>
      </c>
      <c r="O83" s="7">
        <v>0</v>
      </c>
      <c r="P83" s="7">
        <v>3980817037</v>
      </c>
      <c r="Q83" s="2"/>
    </row>
    <row r="84" spans="1:17" ht="90" x14ac:dyDescent="0.25">
      <c r="A84" s="3" t="s">
        <v>186</v>
      </c>
      <c r="B84" s="3" t="s">
        <v>187</v>
      </c>
      <c r="C84" s="4">
        <v>1</v>
      </c>
      <c r="D84" s="5">
        <v>1</v>
      </c>
      <c r="E84" s="6">
        <v>3042315225</v>
      </c>
      <c r="F84" s="7">
        <v>2645491500</v>
      </c>
      <c r="G84" s="7">
        <v>2645491500</v>
      </c>
      <c r="H84" s="7">
        <v>-396823725</v>
      </c>
      <c r="I84" s="4">
        <v>-0.15</v>
      </c>
      <c r="J84" s="8">
        <v>0.87</v>
      </c>
      <c r="K84" s="7">
        <v>2645491500</v>
      </c>
      <c r="L84" s="7">
        <v>3042315225</v>
      </c>
      <c r="M84" s="7">
        <v>-396823725</v>
      </c>
      <c r="N84" s="8">
        <v>0</v>
      </c>
      <c r="O84" s="7">
        <v>0</v>
      </c>
      <c r="P84" s="7">
        <v>3042315225</v>
      </c>
      <c r="Q84" s="2"/>
    </row>
    <row r="85" spans="1:17" ht="90" x14ac:dyDescent="0.25">
      <c r="A85" s="9" t="s">
        <v>188</v>
      </c>
      <c r="B85" s="9" t="s">
        <v>189</v>
      </c>
      <c r="C85" s="10">
        <v>1</v>
      </c>
      <c r="D85" s="11">
        <v>1</v>
      </c>
      <c r="E85" s="12">
        <v>162948224</v>
      </c>
      <c r="F85" s="13">
        <v>141694108</v>
      </c>
      <c r="G85" s="13">
        <v>141694108</v>
      </c>
      <c r="H85" s="13">
        <v>-21254116</v>
      </c>
      <c r="I85" s="10">
        <v>-0.15</v>
      </c>
      <c r="J85" s="14">
        <v>0.87</v>
      </c>
      <c r="K85" s="13">
        <v>141694108</v>
      </c>
      <c r="L85" s="13">
        <v>162948224</v>
      </c>
      <c r="M85" s="13">
        <v>-21254116</v>
      </c>
      <c r="N85" s="14">
        <v>0</v>
      </c>
      <c r="O85" s="13">
        <v>0</v>
      </c>
      <c r="P85" s="13">
        <v>162948224</v>
      </c>
      <c r="Q85" s="9">
        <v>78</v>
      </c>
    </row>
    <row r="86" spans="1:17" ht="105" x14ac:dyDescent="0.25">
      <c r="A86" s="9" t="s">
        <v>190</v>
      </c>
      <c r="B86" s="9" t="s">
        <v>191</v>
      </c>
      <c r="C86" s="10">
        <v>1</v>
      </c>
      <c r="D86" s="11">
        <v>1</v>
      </c>
      <c r="E86" s="12">
        <v>122211168</v>
      </c>
      <c r="F86" s="13">
        <v>106270581</v>
      </c>
      <c r="G86" s="13">
        <v>106270581</v>
      </c>
      <c r="H86" s="13">
        <v>-15940587</v>
      </c>
      <c r="I86" s="10">
        <v>-0.15</v>
      </c>
      <c r="J86" s="14">
        <v>0.87</v>
      </c>
      <c r="K86" s="13">
        <v>106270581</v>
      </c>
      <c r="L86" s="13">
        <v>122211168</v>
      </c>
      <c r="M86" s="13">
        <v>-15940587</v>
      </c>
      <c r="N86" s="14">
        <v>0</v>
      </c>
      <c r="O86" s="13">
        <v>0</v>
      </c>
      <c r="P86" s="13">
        <v>122211168</v>
      </c>
      <c r="Q86" s="9">
        <v>84</v>
      </c>
    </row>
    <row r="87" spans="1:17" ht="120" x14ac:dyDescent="0.25">
      <c r="A87" s="9" t="s">
        <v>192</v>
      </c>
      <c r="B87" s="9" t="s">
        <v>193</v>
      </c>
      <c r="C87" s="10">
        <v>1</v>
      </c>
      <c r="D87" s="11">
        <v>1</v>
      </c>
      <c r="E87" s="12">
        <v>162948224</v>
      </c>
      <c r="F87" s="13">
        <v>141694108</v>
      </c>
      <c r="G87" s="13">
        <v>141694108</v>
      </c>
      <c r="H87" s="13">
        <v>-21254116</v>
      </c>
      <c r="I87" s="10">
        <v>-0.15</v>
      </c>
      <c r="J87" s="14">
        <v>0.87</v>
      </c>
      <c r="K87" s="13">
        <v>141694108</v>
      </c>
      <c r="L87" s="13">
        <v>162948224</v>
      </c>
      <c r="M87" s="13">
        <v>-21254116</v>
      </c>
      <c r="N87" s="14">
        <v>0</v>
      </c>
      <c r="O87" s="13">
        <v>0</v>
      </c>
      <c r="P87" s="13">
        <v>162948224</v>
      </c>
      <c r="Q87" s="9">
        <v>85</v>
      </c>
    </row>
    <row r="88" spans="1:17" ht="90" x14ac:dyDescent="0.25">
      <c r="A88" s="9" t="s">
        <v>194</v>
      </c>
      <c r="B88" s="9" t="s">
        <v>195</v>
      </c>
      <c r="C88" s="10">
        <v>1</v>
      </c>
      <c r="D88" s="11">
        <v>1</v>
      </c>
      <c r="E88" s="12">
        <v>285159394</v>
      </c>
      <c r="F88" s="13">
        <v>247964690</v>
      </c>
      <c r="G88" s="13">
        <v>247964690</v>
      </c>
      <c r="H88" s="13">
        <v>-37194704</v>
      </c>
      <c r="I88" s="10">
        <v>-0.15</v>
      </c>
      <c r="J88" s="14">
        <v>0.87</v>
      </c>
      <c r="K88" s="13">
        <v>247964690</v>
      </c>
      <c r="L88" s="13">
        <v>285159394</v>
      </c>
      <c r="M88" s="13">
        <v>-37194704</v>
      </c>
      <c r="N88" s="14">
        <v>0</v>
      </c>
      <c r="O88" s="13">
        <v>0</v>
      </c>
      <c r="P88" s="13">
        <v>285159394</v>
      </c>
      <c r="Q88" s="9">
        <v>86</v>
      </c>
    </row>
    <row r="89" spans="1:17" ht="75" x14ac:dyDescent="0.25">
      <c r="A89" s="9" t="s">
        <v>196</v>
      </c>
      <c r="B89" s="9" t="s">
        <v>197</v>
      </c>
      <c r="C89" s="10">
        <v>1</v>
      </c>
      <c r="D89" s="11">
        <v>1</v>
      </c>
      <c r="E89" s="12">
        <v>142095274</v>
      </c>
      <c r="F89" s="13">
        <v>123561108</v>
      </c>
      <c r="G89" s="13">
        <v>123561108</v>
      </c>
      <c r="H89" s="13">
        <v>-18534166</v>
      </c>
      <c r="I89" s="10">
        <v>-0.15</v>
      </c>
      <c r="J89" s="14">
        <v>0.87</v>
      </c>
      <c r="K89" s="13">
        <v>123561108</v>
      </c>
      <c r="L89" s="13">
        <v>142095274</v>
      </c>
      <c r="M89" s="13">
        <v>-18534166</v>
      </c>
      <c r="N89" s="14">
        <v>0</v>
      </c>
      <c r="O89" s="13">
        <v>0</v>
      </c>
      <c r="P89" s="13">
        <v>142095274</v>
      </c>
      <c r="Q89" s="9">
        <v>87</v>
      </c>
    </row>
    <row r="90" spans="1:17" ht="90" x14ac:dyDescent="0.25">
      <c r="A90" s="9" t="s">
        <v>198</v>
      </c>
      <c r="B90" s="9" t="s">
        <v>199</v>
      </c>
      <c r="C90" s="10">
        <v>1</v>
      </c>
      <c r="D90" s="11">
        <v>1</v>
      </c>
      <c r="E90" s="12">
        <v>177619094</v>
      </c>
      <c r="F90" s="13">
        <v>154451386</v>
      </c>
      <c r="G90" s="13">
        <v>154451386</v>
      </c>
      <c r="H90" s="13">
        <v>-23167708</v>
      </c>
      <c r="I90" s="10">
        <v>-0.15</v>
      </c>
      <c r="J90" s="14">
        <v>0.87</v>
      </c>
      <c r="K90" s="13">
        <v>154451386</v>
      </c>
      <c r="L90" s="13">
        <v>177619094</v>
      </c>
      <c r="M90" s="13">
        <v>-23167708</v>
      </c>
      <c r="N90" s="14">
        <v>0</v>
      </c>
      <c r="O90" s="13">
        <v>0</v>
      </c>
      <c r="P90" s="13">
        <v>177619094</v>
      </c>
      <c r="Q90" s="9">
        <v>88</v>
      </c>
    </row>
    <row r="91" spans="1:17" ht="90" x14ac:dyDescent="0.25">
      <c r="A91" s="9" t="s">
        <v>200</v>
      </c>
      <c r="B91" s="9" t="s">
        <v>201</v>
      </c>
      <c r="C91" s="10">
        <v>1</v>
      </c>
      <c r="D91" s="11">
        <v>1</v>
      </c>
      <c r="E91" s="12">
        <v>195381003</v>
      </c>
      <c r="F91" s="13">
        <v>169896524</v>
      </c>
      <c r="G91" s="13">
        <v>169896524</v>
      </c>
      <c r="H91" s="13">
        <v>-25484479</v>
      </c>
      <c r="I91" s="10">
        <v>-0.15</v>
      </c>
      <c r="J91" s="14">
        <v>0.87</v>
      </c>
      <c r="K91" s="13">
        <v>169896524</v>
      </c>
      <c r="L91" s="13">
        <v>195381003</v>
      </c>
      <c r="M91" s="13">
        <v>-25484479</v>
      </c>
      <c r="N91" s="14">
        <v>0</v>
      </c>
      <c r="O91" s="13">
        <v>0</v>
      </c>
      <c r="P91" s="13">
        <v>195381003</v>
      </c>
      <c r="Q91" s="9">
        <v>88</v>
      </c>
    </row>
    <row r="92" spans="1:17" ht="90" x14ac:dyDescent="0.25">
      <c r="A92" s="9" t="s">
        <v>202</v>
      </c>
      <c r="B92" s="9" t="s">
        <v>203</v>
      </c>
      <c r="C92" s="10">
        <v>1</v>
      </c>
      <c r="D92" s="11">
        <v>1</v>
      </c>
      <c r="E92" s="12">
        <v>230904821</v>
      </c>
      <c r="F92" s="13">
        <v>200786801</v>
      </c>
      <c r="G92" s="13">
        <v>200786801</v>
      </c>
      <c r="H92" s="13">
        <v>-30118020</v>
      </c>
      <c r="I92" s="10">
        <v>-0.15</v>
      </c>
      <c r="J92" s="14">
        <v>0.87</v>
      </c>
      <c r="K92" s="13">
        <v>200786801</v>
      </c>
      <c r="L92" s="13">
        <v>230904821</v>
      </c>
      <c r="M92" s="13">
        <v>-30118020</v>
      </c>
      <c r="N92" s="14">
        <v>0</v>
      </c>
      <c r="O92" s="13">
        <v>0</v>
      </c>
      <c r="P92" s="13">
        <v>230904821</v>
      </c>
      <c r="Q92" s="9" t="s">
        <v>204</v>
      </c>
    </row>
    <row r="93" spans="1:17" ht="90" x14ac:dyDescent="0.25">
      <c r="A93" s="9" t="s">
        <v>205</v>
      </c>
      <c r="B93" s="9" t="s">
        <v>206</v>
      </c>
      <c r="C93" s="10">
        <v>1</v>
      </c>
      <c r="D93" s="11">
        <v>1</v>
      </c>
      <c r="E93" s="12">
        <v>213142913</v>
      </c>
      <c r="F93" s="13">
        <v>185341663</v>
      </c>
      <c r="G93" s="13">
        <v>185341663</v>
      </c>
      <c r="H93" s="13">
        <v>-27801250</v>
      </c>
      <c r="I93" s="10">
        <v>-0.15</v>
      </c>
      <c r="J93" s="14">
        <v>0.87</v>
      </c>
      <c r="K93" s="13">
        <v>185341663</v>
      </c>
      <c r="L93" s="13">
        <v>213142913</v>
      </c>
      <c r="M93" s="13">
        <v>-27801250</v>
      </c>
      <c r="N93" s="14">
        <v>0</v>
      </c>
      <c r="O93" s="13">
        <v>0</v>
      </c>
      <c r="P93" s="13">
        <v>213142913</v>
      </c>
      <c r="Q93" s="9">
        <v>91</v>
      </c>
    </row>
    <row r="94" spans="1:17" ht="90" x14ac:dyDescent="0.25">
      <c r="A94" s="9" t="s">
        <v>207</v>
      </c>
      <c r="B94" s="9" t="s">
        <v>208</v>
      </c>
      <c r="C94" s="10">
        <v>1</v>
      </c>
      <c r="D94" s="11">
        <v>1</v>
      </c>
      <c r="E94" s="12">
        <v>195381003</v>
      </c>
      <c r="F94" s="13">
        <v>169896524</v>
      </c>
      <c r="G94" s="13">
        <v>169896524</v>
      </c>
      <c r="H94" s="13">
        <v>-25484479</v>
      </c>
      <c r="I94" s="10">
        <v>-0.15</v>
      </c>
      <c r="J94" s="14">
        <v>0.87</v>
      </c>
      <c r="K94" s="13">
        <v>169896524</v>
      </c>
      <c r="L94" s="13">
        <v>195381003</v>
      </c>
      <c r="M94" s="13">
        <v>-25484479</v>
      </c>
      <c r="N94" s="14">
        <v>0</v>
      </c>
      <c r="O94" s="13">
        <v>0</v>
      </c>
      <c r="P94" s="13">
        <v>195381003</v>
      </c>
      <c r="Q94" s="9">
        <v>88</v>
      </c>
    </row>
    <row r="95" spans="1:17" ht="105" x14ac:dyDescent="0.25">
      <c r="A95" s="9" t="s">
        <v>209</v>
      </c>
      <c r="B95" s="9" t="s">
        <v>210</v>
      </c>
      <c r="C95" s="10">
        <v>1</v>
      </c>
      <c r="D95" s="11">
        <v>1</v>
      </c>
      <c r="E95" s="12">
        <v>177619094</v>
      </c>
      <c r="F95" s="13">
        <v>154451386</v>
      </c>
      <c r="G95" s="13">
        <v>154451386</v>
      </c>
      <c r="H95" s="13">
        <v>-23167708</v>
      </c>
      <c r="I95" s="10">
        <v>-0.15</v>
      </c>
      <c r="J95" s="14">
        <v>0.87</v>
      </c>
      <c r="K95" s="13">
        <v>154451386</v>
      </c>
      <c r="L95" s="13">
        <v>177619094</v>
      </c>
      <c r="M95" s="13">
        <v>-23167708</v>
      </c>
      <c r="N95" s="14">
        <v>0</v>
      </c>
      <c r="O95" s="13">
        <v>0</v>
      </c>
      <c r="P95" s="13">
        <v>177619094</v>
      </c>
      <c r="Q95" s="9">
        <v>93</v>
      </c>
    </row>
    <row r="96" spans="1:17" ht="60" x14ac:dyDescent="0.25">
      <c r="A96" s="9" t="s">
        <v>211</v>
      </c>
      <c r="B96" s="9" t="s">
        <v>212</v>
      </c>
      <c r="C96" s="10">
        <v>1</v>
      </c>
      <c r="D96" s="11">
        <v>1</v>
      </c>
      <c r="E96" s="12">
        <v>142095274</v>
      </c>
      <c r="F96" s="13">
        <v>123561108</v>
      </c>
      <c r="G96" s="13">
        <v>123561108</v>
      </c>
      <c r="H96" s="13">
        <v>-18534166</v>
      </c>
      <c r="I96" s="10">
        <v>-0.15</v>
      </c>
      <c r="J96" s="14">
        <v>0.87</v>
      </c>
      <c r="K96" s="13">
        <v>123561108</v>
      </c>
      <c r="L96" s="13">
        <v>142095274</v>
      </c>
      <c r="M96" s="13">
        <v>-18534166</v>
      </c>
      <c r="N96" s="14">
        <v>0</v>
      </c>
      <c r="O96" s="13">
        <v>0</v>
      </c>
      <c r="P96" s="13">
        <v>142095274</v>
      </c>
      <c r="Q96" s="9" t="s">
        <v>213</v>
      </c>
    </row>
    <row r="97" spans="1:17" ht="105" x14ac:dyDescent="0.25">
      <c r="A97" s="9" t="s">
        <v>214</v>
      </c>
      <c r="B97" s="9" t="s">
        <v>215</v>
      </c>
      <c r="C97" s="10">
        <v>1</v>
      </c>
      <c r="D97" s="11">
        <v>1</v>
      </c>
      <c r="E97" s="12">
        <v>142095274</v>
      </c>
      <c r="F97" s="13">
        <v>123561108</v>
      </c>
      <c r="G97" s="13">
        <v>123561108</v>
      </c>
      <c r="H97" s="13">
        <v>-18534166</v>
      </c>
      <c r="I97" s="10">
        <v>-0.15</v>
      </c>
      <c r="J97" s="14">
        <v>0.87</v>
      </c>
      <c r="K97" s="13">
        <v>123561108</v>
      </c>
      <c r="L97" s="13">
        <v>142095274</v>
      </c>
      <c r="M97" s="13">
        <v>-18534166</v>
      </c>
      <c r="N97" s="14">
        <v>0</v>
      </c>
      <c r="O97" s="13">
        <v>0</v>
      </c>
      <c r="P97" s="13">
        <v>142095274</v>
      </c>
      <c r="Q97" s="9">
        <v>95</v>
      </c>
    </row>
    <row r="98" spans="1:17" ht="120" x14ac:dyDescent="0.25">
      <c r="A98" s="9" t="s">
        <v>216</v>
      </c>
      <c r="B98" s="9" t="s">
        <v>217</v>
      </c>
      <c r="C98" s="10">
        <v>1</v>
      </c>
      <c r="D98" s="11">
        <v>1</v>
      </c>
      <c r="E98" s="12">
        <v>124333366</v>
      </c>
      <c r="F98" s="13">
        <v>108115970</v>
      </c>
      <c r="G98" s="13">
        <v>108115970</v>
      </c>
      <c r="H98" s="13">
        <v>-16217396</v>
      </c>
      <c r="I98" s="10">
        <v>-0.15</v>
      </c>
      <c r="J98" s="14">
        <v>0.87</v>
      </c>
      <c r="K98" s="13">
        <v>108115970</v>
      </c>
      <c r="L98" s="13">
        <v>124333366</v>
      </c>
      <c r="M98" s="13">
        <v>-16217396</v>
      </c>
      <c r="N98" s="14">
        <v>0</v>
      </c>
      <c r="O98" s="13">
        <v>0</v>
      </c>
      <c r="P98" s="13">
        <v>124333366</v>
      </c>
      <c r="Q98" s="9">
        <v>96</v>
      </c>
    </row>
    <row r="99" spans="1:17" ht="135" x14ac:dyDescent="0.25">
      <c r="A99" s="9" t="s">
        <v>218</v>
      </c>
      <c r="B99" s="9" t="s">
        <v>219</v>
      </c>
      <c r="C99" s="10">
        <v>1</v>
      </c>
      <c r="D99" s="11">
        <v>1</v>
      </c>
      <c r="E99" s="12">
        <v>106571456</v>
      </c>
      <c r="F99" s="13">
        <v>92670831</v>
      </c>
      <c r="G99" s="13">
        <v>92670831</v>
      </c>
      <c r="H99" s="13">
        <v>-13900625</v>
      </c>
      <c r="I99" s="10">
        <v>-0.15</v>
      </c>
      <c r="J99" s="14">
        <v>0.87</v>
      </c>
      <c r="K99" s="13">
        <v>92670831</v>
      </c>
      <c r="L99" s="13">
        <v>106571456</v>
      </c>
      <c r="M99" s="13">
        <v>-13900625</v>
      </c>
      <c r="N99" s="14">
        <v>0</v>
      </c>
      <c r="O99" s="13">
        <v>0</v>
      </c>
      <c r="P99" s="13">
        <v>106571456</v>
      </c>
      <c r="Q99" s="9">
        <v>90</v>
      </c>
    </row>
    <row r="100" spans="1:17" ht="135" x14ac:dyDescent="0.25">
      <c r="A100" s="9" t="s">
        <v>220</v>
      </c>
      <c r="B100" s="9" t="s">
        <v>221</v>
      </c>
      <c r="C100" s="10">
        <v>1</v>
      </c>
      <c r="D100" s="11">
        <v>1</v>
      </c>
      <c r="E100" s="12">
        <v>124333366</v>
      </c>
      <c r="F100" s="13">
        <v>108115970</v>
      </c>
      <c r="G100" s="13">
        <v>108115970</v>
      </c>
      <c r="H100" s="13">
        <v>-16217396</v>
      </c>
      <c r="I100" s="10">
        <v>-0.15</v>
      </c>
      <c r="J100" s="14">
        <v>0.87</v>
      </c>
      <c r="K100" s="13">
        <v>108115970</v>
      </c>
      <c r="L100" s="13">
        <v>124333366</v>
      </c>
      <c r="M100" s="13">
        <v>-16217396</v>
      </c>
      <c r="N100" s="14">
        <v>0</v>
      </c>
      <c r="O100" s="13">
        <v>0</v>
      </c>
      <c r="P100" s="13">
        <v>124333366</v>
      </c>
      <c r="Q100" s="9">
        <v>91</v>
      </c>
    </row>
    <row r="101" spans="1:17" ht="90" x14ac:dyDescent="0.25">
      <c r="A101" s="9" t="s">
        <v>222</v>
      </c>
      <c r="B101" s="9" t="s">
        <v>223</v>
      </c>
      <c r="C101" s="10">
        <v>1</v>
      </c>
      <c r="D101" s="11">
        <v>1</v>
      </c>
      <c r="E101" s="12">
        <v>124333366</v>
      </c>
      <c r="F101" s="13">
        <v>108115970</v>
      </c>
      <c r="G101" s="13">
        <v>108115970</v>
      </c>
      <c r="H101" s="13">
        <v>-16217396</v>
      </c>
      <c r="I101" s="10">
        <v>-0.15</v>
      </c>
      <c r="J101" s="14">
        <v>0.87</v>
      </c>
      <c r="K101" s="13">
        <v>108115970</v>
      </c>
      <c r="L101" s="13">
        <v>124333366</v>
      </c>
      <c r="M101" s="13">
        <v>-16217396</v>
      </c>
      <c r="N101" s="14">
        <v>0</v>
      </c>
      <c r="O101" s="13">
        <v>0</v>
      </c>
      <c r="P101" s="13">
        <v>124333366</v>
      </c>
      <c r="Q101" s="9">
        <v>92</v>
      </c>
    </row>
    <row r="102" spans="1:17" ht="105" x14ac:dyDescent="0.25">
      <c r="A102" s="9" t="s">
        <v>224</v>
      </c>
      <c r="B102" s="9" t="s">
        <v>225</v>
      </c>
      <c r="C102" s="10">
        <v>1</v>
      </c>
      <c r="D102" s="11">
        <v>1</v>
      </c>
      <c r="E102" s="12">
        <v>124333366</v>
      </c>
      <c r="F102" s="13">
        <v>108115970</v>
      </c>
      <c r="G102" s="13">
        <v>108115970</v>
      </c>
      <c r="H102" s="13">
        <v>-16217396</v>
      </c>
      <c r="I102" s="10">
        <v>-0.15</v>
      </c>
      <c r="J102" s="14">
        <v>0.87</v>
      </c>
      <c r="K102" s="13">
        <v>108115970</v>
      </c>
      <c r="L102" s="13">
        <v>124333366</v>
      </c>
      <c r="M102" s="13">
        <v>-16217396</v>
      </c>
      <c r="N102" s="14">
        <v>0</v>
      </c>
      <c r="O102" s="13">
        <v>0</v>
      </c>
      <c r="P102" s="13">
        <v>124333366</v>
      </c>
      <c r="Q102" s="9" t="s">
        <v>226</v>
      </c>
    </row>
    <row r="103" spans="1:17" ht="75" x14ac:dyDescent="0.25">
      <c r="A103" s="9" t="s">
        <v>227</v>
      </c>
      <c r="B103" s="9" t="s">
        <v>228</v>
      </c>
      <c r="C103" s="10">
        <v>1</v>
      </c>
      <c r="D103" s="11">
        <v>1</v>
      </c>
      <c r="E103" s="12">
        <v>88809548</v>
      </c>
      <c r="F103" s="13">
        <v>77225694</v>
      </c>
      <c r="G103" s="13">
        <v>77225694</v>
      </c>
      <c r="H103" s="13">
        <v>-11583854</v>
      </c>
      <c r="I103" s="10">
        <v>-0.15</v>
      </c>
      <c r="J103" s="14">
        <v>0.87</v>
      </c>
      <c r="K103" s="13">
        <v>77225694</v>
      </c>
      <c r="L103" s="13">
        <v>88809548</v>
      </c>
      <c r="M103" s="13">
        <v>-11583854</v>
      </c>
      <c r="N103" s="14">
        <v>0</v>
      </c>
      <c r="O103" s="13">
        <v>0</v>
      </c>
      <c r="P103" s="13">
        <v>88809548</v>
      </c>
      <c r="Q103" s="9" t="s">
        <v>229</v>
      </c>
    </row>
    <row r="104" spans="1:17" ht="135" x14ac:dyDescent="0.25">
      <c r="A104" s="3" t="s">
        <v>230</v>
      </c>
      <c r="B104" s="3" t="s">
        <v>231</v>
      </c>
      <c r="C104" s="4">
        <v>1</v>
      </c>
      <c r="D104" s="5">
        <v>1</v>
      </c>
      <c r="E104" s="6">
        <v>938501812</v>
      </c>
      <c r="F104" s="7">
        <v>816088532</v>
      </c>
      <c r="G104" s="7">
        <v>816088532</v>
      </c>
      <c r="H104" s="7">
        <v>-122413280</v>
      </c>
      <c r="I104" s="4">
        <v>-0.15</v>
      </c>
      <c r="J104" s="8">
        <v>0.87</v>
      </c>
      <c r="K104" s="7">
        <v>816088532</v>
      </c>
      <c r="L104" s="7">
        <v>938501812</v>
      </c>
      <c r="M104" s="7">
        <v>-122413280</v>
      </c>
      <c r="N104" s="8">
        <v>0</v>
      </c>
      <c r="O104" s="7">
        <v>0</v>
      </c>
      <c r="P104" s="7">
        <v>938501812</v>
      </c>
      <c r="Q104" s="2"/>
    </row>
    <row r="105" spans="1:17" ht="105" x14ac:dyDescent="0.25">
      <c r="A105" s="9" t="s">
        <v>232</v>
      </c>
      <c r="B105" s="9" t="s">
        <v>233</v>
      </c>
      <c r="C105" s="10">
        <v>1</v>
      </c>
      <c r="D105" s="11">
        <v>1</v>
      </c>
      <c r="E105" s="12">
        <v>159068104</v>
      </c>
      <c r="F105" s="13">
        <v>138320090</v>
      </c>
      <c r="G105" s="13">
        <v>138320090</v>
      </c>
      <c r="H105" s="13">
        <v>-20748014</v>
      </c>
      <c r="I105" s="10">
        <v>-0.15</v>
      </c>
      <c r="J105" s="14">
        <v>0.87</v>
      </c>
      <c r="K105" s="13">
        <v>138320090</v>
      </c>
      <c r="L105" s="13">
        <v>159068104</v>
      </c>
      <c r="M105" s="13">
        <v>-20748014</v>
      </c>
      <c r="N105" s="14">
        <v>0</v>
      </c>
      <c r="O105" s="13">
        <v>0</v>
      </c>
      <c r="P105" s="13">
        <v>159068104</v>
      </c>
      <c r="Q105" s="9">
        <v>88</v>
      </c>
    </row>
    <row r="106" spans="1:17" ht="90" x14ac:dyDescent="0.25">
      <c r="A106" s="9" t="s">
        <v>234</v>
      </c>
      <c r="B106" s="9" t="s">
        <v>235</v>
      </c>
      <c r="C106" s="10">
        <v>1</v>
      </c>
      <c r="D106" s="11">
        <v>1</v>
      </c>
      <c r="E106" s="12">
        <v>95440862</v>
      </c>
      <c r="F106" s="13">
        <v>82992054</v>
      </c>
      <c r="G106" s="13">
        <v>82992054</v>
      </c>
      <c r="H106" s="13">
        <v>-12448808</v>
      </c>
      <c r="I106" s="10">
        <v>-0.15</v>
      </c>
      <c r="J106" s="14">
        <v>0.87</v>
      </c>
      <c r="K106" s="13">
        <v>82992054</v>
      </c>
      <c r="L106" s="13">
        <v>95440862</v>
      </c>
      <c r="M106" s="13">
        <v>-12448808</v>
      </c>
      <c r="N106" s="14">
        <v>0</v>
      </c>
      <c r="O106" s="13">
        <v>0</v>
      </c>
      <c r="P106" s="13">
        <v>95440862</v>
      </c>
      <c r="Q106" s="9">
        <v>104</v>
      </c>
    </row>
    <row r="107" spans="1:17" ht="105" x14ac:dyDescent="0.25">
      <c r="A107" s="9" t="s">
        <v>236</v>
      </c>
      <c r="B107" s="9" t="s">
        <v>237</v>
      </c>
      <c r="C107" s="10">
        <v>1</v>
      </c>
      <c r="D107" s="11">
        <v>1</v>
      </c>
      <c r="E107" s="12">
        <v>174974914</v>
      </c>
      <c r="F107" s="13">
        <v>152152099</v>
      </c>
      <c r="G107" s="13">
        <v>152152099</v>
      </c>
      <c r="H107" s="13">
        <v>-22822815</v>
      </c>
      <c r="I107" s="10">
        <v>-0.15</v>
      </c>
      <c r="J107" s="14">
        <v>0.87</v>
      </c>
      <c r="K107" s="13">
        <v>152152099</v>
      </c>
      <c r="L107" s="13">
        <v>174974914</v>
      </c>
      <c r="M107" s="13">
        <v>-22822815</v>
      </c>
      <c r="N107" s="14">
        <v>0</v>
      </c>
      <c r="O107" s="13">
        <v>0</v>
      </c>
      <c r="P107" s="13">
        <v>174974914</v>
      </c>
      <c r="Q107" s="9">
        <v>105</v>
      </c>
    </row>
    <row r="108" spans="1:17" ht="90" x14ac:dyDescent="0.25">
      <c r="A108" s="9" t="s">
        <v>238</v>
      </c>
      <c r="B108" s="9" t="s">
        <v>239</v>
      </c>
      <c r="C108" s="10">
        <v>1</v>
      </c>
      <c r="D108" s="11">
        <v>1</v>
      </c>
      <c r="E108" s="12">
        <v>159068104</v>
      </c>
      <c r="F108" s="13">
        <v>138320090</v>
      </c>
      <c r="G108" s="13">
        <v>138320090</v>
      </c>
      <c r="H108" s="13">
        <v>-20748014</v>
      </c>
      <c r="I108" s="10">
        <v>-0.15</v>
      </c>
      <c r="J108" s="14">
        <v>0.87</v>
      </c>
      <c r="K108" s="13">
        <v>138320090</v>
      </c>
      <c r="L108" s="13">
        <v>159068104</v>
      </c>
      <c r="M108" s="13">
        <v>-20748014</v>
      </c>
      <c r="N108" s="14">
        <v>0</v>
      </c>
      <c r="O108" s="13">
        <v>0</v>
      </c>
      <c r="P108" s="13">
        <v>159068104</v>
      </c>
      <c r="Q108" s="9">
        <v>105</v>
      </c>
    </row>
    <row r="109" spans="1:17" ht="60" x14ac:dyDescent="0.25">
      <c r="A109" s="9" t="s">
        <v>240</v>
      </c>
      <c r="B109" s="9" t="s">
        <v>241</v>
      </c>
      <c r="C109" s="10">
        <v>1</v>
      </c>
      <c r="D109" s="11">
        <v>1</v>
      </c>
      <c r="E109" s="12">
        <v>95440862</v>
      </c>
      <c r="F109" s="13">
        <v>82992054</v>
      </c>
      <c r="G109" s="13">
        <v>82992054</v>
      </c>
      <c r="H109" s="13">
        <v>-12448808</v>
      </c>
      <c r="I109" s="10">
        <v>-0.15</v>
      </c>
      <c r="J109" s="14">
        <v>0.87</v>
      </c>
      <c r="K109" s="13">
        <v>82992054</v>
      </c>
      <c r="L109" s="13">
        <v>95440862</v>
      </c>
      <c r="M109" s="13">
        <v>-12448808</v>
      </c>
      <c r="N109" s="14">
        <v>0</v>
      </c>
      <c r="O109" s="13">
        <v>0</v>
      </c>
      <c r="P109" s="13">
        <v>95440862</v>
      </c>
      <c r="Q109" s="9" t="s">
        <v>242</v>
      </c>
    </row>
    <row r="110" spans="1:17" ht="60" x14ac:dyDescent="0.25">
      <c r="A110" s="9" t="s">
        <v>243</v>
      </c>
      <c r="B110" s="9" t="s">
        <v>244</v>
      </c>
      <c r="C110" s="10">
        <v>1</v>
      </c>
      <c r="D110" s="11">
        <v>1</v>
      </c>
      <c r="E110" s="12">
        <v>111347673</v>
      </c>
      <c r="F110" s="13">
        <v>96824063</v>
      </c>
      <c r="G110" s="13">
        <v>96824063</v>
      </c>
      <c r="H110" s="13">
        <v>-14523610</v>
      </c>
      <c r="I110" s="10">
        <v>-0.15</v>
      </c>
      <c r="J110" s="14">
        <v>0.87</v>
      </c>
      <c r="K110" s="13">
        <v>96824063</v>
      </c>
      <c r="L110" s="13">
        <v>111347673</v>
      </c>
      <c r="M110" s="13">
        <v>-14523610</v>
      </c>
      <c r="N110" s="14">
        <v>0</v>
      </c>
      <c r="O110" s="13">
        <v>0</v>
      </c>
      <c r="P110" s="13">
        <v>111347673</v>
      </c>
      <c r="Q110" s="9">
        <v>108</v>
      </c>
    </row>
    <row r="111" spans="1:17" ht="120" x14ac:dyDescent="0.25">
      <c r="A111" s="9" t="s">
        <v>245</v>
      </c>
      <c r="B111" s="9" t="s">
        <v>246</v>
      </c>
      <c r="C111" s="10">
        <v>1</v>
      </c>
      <c r="D111" s="11">
        <v>1</v>
      </c>
      <c r="E111" s="12">
        <v>79534052</v>
      </c>
      <c r="F111" s="13">
        <v>69160045</v>
      </c>
      <c r="G111" s="13">
        <v>69160045</v>
      </c>
      <c r="H111" s="13">
        <v>-10374007</v>
      </c>
      <c r="I111" s="10">
        <v>-0.15</v>
      </c>
      <c r="J111" s="14">
        <v>0.87</v>
      </c>
      <c r="K111" s="13">
        <v>69160045</v>
      </c>
      <c r="L111" s="13">
        <v>79534052</v>
      </c>
      <c r="M111" s="13">
        <v>-10374007</v>
      </c>
      <c r="N111" s="14">
        <v>0</v>
      </c>
      <c r="O111" s="13">
        <v>0</v>
      </c>
      <c r="P111" s="13">
        <v>79534052</v>
      </c>
      <c r="Q111" s="9">
        <v>108</v>
      </c>
    </row>
    <row r="112" spans="1:17" ht="105" x14ac:dyDescent="0.25">
      <c r="A112" s="9" t="s">
        <v>247</v>
      </c>
      <c r="B112" s="9" t="s">
        <v>248</v>
      </c>
      <c r="C112" s="10">
        <v>1</v>
      </c>
      <c r="D112" s="11">
        <v>1</v>
      </c>
      <c r="E112" s="12">
        <v>63627243</v>
      </c>
      <c r="F112" s="13">
        <v>55328037</v>
      </c>
      <c r="G112" s="13">
        <v>55328037</v>
      </c>
      <c r="H112" s="13">
        <v>-8299206</v>
      </c>
      <c r="I112" s="10">
        <v>-0.15</v>
      </c>
      <c r="J112" s="14">
        <v>0.87</v>
      </c>
      <c r="K112" s="13">
        <v>55328037</v>
      </c>
      <c r="L112" s="13">
        <v>63627243</v>
      </c>
      <c r="M112" s="13">
        <v>-8299206</v>
      </c>
      <c r="N112" s="14">
        <v>0</v>
      </c>
      <c r="O112" s="13">
        <v>0</v>
      </c>
      <c r="P112" s="13">
        <v>63627243</v>
      </c>
      <c r="Q112" s="9">
        <v>108</v>
      </c>
    </row>
    <row r="113" spans="1:17" ht="75" x14ac:dyDescent="0.25">
      <c r="A113" s="3" t="s">
        <v>249</v>
      </c>
      <c r="B113" s="3" t="s">
        <v>250</v>
      </c>
      <c r="C113" s="4">
        <v>1</v>
      </c>
      <c r="D113" s="5">
        <v>1</v>
      </c>
      <c r="E113" s="6">
        <v>5416782004</v>
      </c>
      <c r="F113" s="7">
        <v>4538241816</v>
      </c>
      <c r="G113" s="7">
        <v>4538241816</v>
      </c>
      <c r="H113" s="7">
        <v>-706536783</v>
      </c>
      <c r="I113" s="4">
        <v>-0.16</v>
      </c>
      <c r="J113" s="8">
        <v>0.87</v>
      </c>
      <c r="K113" s="7">
        <v>4710245221</v>
      </c>
      <c r="L113" s="7">
        <v>5443560377</v>
      </c>
      <c r="M113" s="7">
        <v>-733315156</v>
      </c>
      <c r="N113" s="8">
        <v>-0.32</v>
      </c>
      <c r="O113" s="7">
        <v>198781778</v>
      </c>
      <c r="P113" s="7">
        <v>5416782004</v>
      </c>
      <c r="Q113" s="2"/>
    </row>
    <row r="114" spans="1:17" ht="105" x14ac:dyDescent="0.25">
      <c r="A114" s="3" t="s">
        <v>251</v>
      </c>
      <c r="B114" s="3" t="s">
        <v>252</v>
      </c>
      <c r="C114" s="4">
        <v>1</v>
      </c>
      <c r="D114" s="5">
        <v>1</v>
      </c>
      <c r="E114" s="6">
        <v>3406623021</v>
      </c>
      <c r="F114" s="7">
        <v>2962280888</v>
      </c>
      <c r="G114" s="7">
        <v>2962280888</v>
      </c>
      <c r="H114" s="7">
        <v>-444342133</v>
      </c>
      <c r="I114" s="4">
        <v>-0.15</v>
      </c>
      <c r="J114" s="8">
        <v>0.87</v>
      </c>
      <c r="K114" s="7">
        <v>2962280888</v>
      </c>
      <c r="L114" s="7">
        <v>3406623021</v>
      </c>
      <c r="M114" s="7">
        <v>-444342133</v>
      </c>
      <c r="N114" s="8">
        <v>0</v>
      </c>
      <c r="O114" s="7">
        <v>0</v>
      </c>
      <c r="P114" s="7">
        <v>3406623021</v>
      </c>
      <c r="Q114" s="2"/>
    </row>
    <row r="115" spans="1:17" ht="90" x14ac:dyDescent="0.25">
      <c r="A115" s="9" t="s">
        <v>253</v>
      </c>
      <c r="B115" s="9" t="s">
        <v>254</v>
      </c>
      <c r="C115" s="10">
        <v>1</v>
      </c>
      <c r="D115" s="11">
        <v>1</v>
      </c>
      <c r="E115" s="12">
        <v>384618728</v>
      </c>
      <c r="F115" s="13">
        <v>334451068</v>
      </c>
      <c r="G115" s="13">
        <v>334451068</v>
      </c>
      <c r="H115" s="13">
        <v>-50167660</v>
      </c>
      <c r="I115" s="10">
        <v>-0.15</v>
      </c>
      <c r="J115" s="14">
        <v>0.87</v>
      </c>
      <c r="K115" s="13">
        <v>334451068</v>
      </c>
      <c r="L115" s="13">
        <v>384618728</v>
      </c>
      <c r="M115" s="13">
        <v>-50167660</v>
      </c>
      <c r="N115" s="14">
        <v>0</v>
      </c>
      <c r="O115" s="13">
        <v>0</v>
      </c>
      <c r="P115" s="13">
        <v>384618728</v>
      </c>
      <c r="Q115" s="9" t="s">
        <v>255</v>
      </c>
    </row>
    <row r="116" spans="1:17" ht="90" x14ac:dyDescent="0.25">
      <c r="A116" s="9" t="s">
        <v>256</v>
      </c>
      <c r="B116" s="9" t="s">
        <v>257</v>
      </c>
      <c r="C116" s="10">
        <v>1</v>
      </c>
      <c r="D116" s="11">
        <v>1</v>
      </c>
      <c r="E116" s="12">
        <v>274727663</v>
      </c>
      <c r="F116" s="13">
        <v>238893620</v>
      </c>
      <c r="G116" s="13">
        <v>238893620</v>
      </c>
      <c r="H116" s="13">
        <v>-35834043</v>
      </c>
      <c r="I116" s="10">
        <v>-0.15</v>
      </c>
      <c r="J116" s="14">
        <v>0.87</v>
      </c>
      <c r="K116" s="13">
        <v>238893620</v>
      </c>
      <c r="L116" s="13">
        <v>274727663</v>
      </c>
      <c r="M116" s="13">
        <v>-35834043</v>
      </c>
      <c r="N116" s="14">
        <v>0</v>
      </c>
      <c r="O116" s="13">
        <v>0</v>
      </c>
      <c r="P116" s="13">
        <v>274727663</v>
      </c>
      <c r="Q116" s="9">
        <v>114</v>
      </c>
    </row>
    <row r="117" spans="1:17" ht="120" x14ac:dyDescent="0.25">
      <c r="A117" s="9" t="s">
        <v>258</v>
      </c>
      <c r="B117" s="9" t="s">
        <v>259</v>
      </c>
      <c r="C117" s="10">
        <v>1</v>
      </c>
      <c r="D117" s="11">
        <v>1</v>
      </c>
      <c r="E117" s="12">
        <v>439564261</v>
      </c>
      <c r="F117" s="13">
        <v>382229792</v>
      </c>
      <c r="G117" s="13">
        <v>382229792</v>
      </c>
      <c r="H117" s="13">
        <v>-57334469</v>
      </c>
      <c r="I117" s="10">
        <v>-0.15</v>
      </c>
      <c r="J117" s="14">
        <v>0.87</v>
      </c>
      <c r="K117" s="13">
        <v>382229792</v>
      </c>
      <c r="L117" s="13">
        <v>439564261</v>
      </c>
      <c r="M117" s="13">
        <v>-57334469</v>
      </c>
      <c r="N117" s="14">
        <v>0</v>
      </c>
      <c r="O117" s="13">
        <v>0</v>
      </c>
      <c r="P117" s="13">
        <v>439564261</v>
      </c>
      <c r="Q117" s="9">
        <v>114</v>
      </c>
    </row>
    <row r="118" spans="1:17" ht="120" x14ac:dyDescent="0.25">
      <c r="A118" s="9" t="s">
        <v>260</v>
      </c>
      <c r="B118" s="9" t="s">
        <v>261</v>
      </c>
      <c r="C118" s="10">
        <v>1</v>
      </c>
      <c r="D118" s="11">
        <v>1</v>
      </c>
      <c r="E118" s="12">
        <v>384618728</v>
      </c>
      <c r="F118" s="13">
        <v>334451068</v>
      </c>
      <c r="G118" s="13">
        <v>334451068</v>
      </c>
      <c r="H118" s="13">
        <v>-50167660</v>
      </c>
      <c r="I118" s="10">
        <v>-0.15</v>
      </c>
      <c r="J118" s="14">
        <v>0.87</v>
      </c>
      <c r="K118" s="13">
        <v>334451068</v>
      </c>
      <c r="L118" s="13">
        <v>384618728</v>
      </c>
      <c r="M118" s="13">
        <v>-50167660</v>
      </c>
      <c r="N118" s="14">
        <v>0</v>
      </c>
      <c r="O118" s="13">
        <v>0</v>
      </c>
      <c r="P118" s="13">
        <v>384618728</v>
      </c>
      <c r="Q118" s="9" t="s">
        <v>262</v>
      </c>
    </row>
    <row r="119" spans="1:17" ht="120" x14ac:dyDescent="0.25">
      <c r="A119" s="9" t="s">
        <v>263</v>
      </c>
      <c r="B119" s="9" t="s">
        <v>264</v>
      </c>
      <c r="C119" s="10">
        <v>1</v>
      </c>
      <c r="D119" s="11">
        <v>1</v>
      </c>
      <c r="E119" s="12">
        <v>439564261</v>
      </c>
      <c r="F119" s="13">
        <v>382229792</v>
      </c>
      <c r="G119" s="13">
        <v>382229792</v>
      </c>
      <c r="H119" s="13">
        <v>-57334469</v>
      </c>
      <c r="I119" s="10">
        <v>-0.15</v>
      </c>
      <c r="J119" s="14">
        <v>0.87</v>
      </c>
      <c r="K119" s="13">
        <v>382229792</v>
      </c>
      <c r="L119" s="13">
        <v>439564261</v>
      </c>
      <c r="M119" s="13">
        <v>-57334469</v>
      </c>
      <c r="N119" s="14">
        <v>0</v>
      </c>
      <c r="O119" s="13">
        <v>0</v>
      </c>
      <c r="P119" s="13">
        <v>439564261</v>
      </c>
      <c r="Q119" s="9">
        <v>116</v>
      </c>
    </row>
    <row r="120" spans="1:17" ht="105" x14ac:dyDescent="0.25">
      <c r="A120" s="9" t="s">
        <v>265</v>
      </c>
      <c r="B120" s="9" t="s">
        <v>266</v>
      </c>
      <c r="C120" s="10">
        <v>1</v>
      </c>
      <c r="D120" s="11">
        <v>1</v>
      </c>
      <c r="E120" s="12">
        <v>329673196</v>
      </c>
      <c r="F120" s="13">
        <v>286672344</v>
      </c>
      <c r="G120" s="13">
        <v>286672344</v>
      </c>
      <c r="H120" s="13">
        <v>-43000852</v>
      </c>
      <c r="I120" s="10">
        <v>-0.15</v>
      </c>
      <c r="J120" s="14">
        <v>0.87</v>
      </c>
      <c r="K120" s="13">
        <v>286672344</v>
      </c>
      <c r="L120" s="13">
        <v>329673196</v>
      </c>
      <c r="M120" s="13">
        <v>-43000852</v>
      </c>
      <c r="N120" s="14">
        <v>0</v>
      </c>
      <c r="O120" s="13">
        <v>0</v>
      </c>
      <c r="P120" s="13">
        <v>329673196</v>
      </c>
      <c r="Q120" s="9" t="s">
        <v>267</v>
      </c>
    </row>
    <row r="121" spans="1:17" ht="90" x14ac:dyDescent="0.25">
      <c r="A121" s="9" t="s">
        <v>268</v>
      </c>
      <c r="B121" s="9" t="s">
        <v>269</v>
      </c>
      <c r="C121" s="10">
        <v>1</v>
      </c>
      <c r="D121" s="11">
        <v>1</v>
      </c>
      <c r="E121" s="12">
        <v>164836598</v>
      </c>
      <c r="F121" s="13">
        <v>143336172</v>
      </c>
      <c r="G121" s="13">
        <v>143336172</v>
      </c>
      <c r="H121" s="13">
        <v>-21500426</v>
      </c>
      <c r="I121" s="10">
        <v>-0.15</v>
      </c>
      <c r="J121" s="14">
        <v>0.87</v>
      </c>
      <c r="K121" s="13">
        <v>143336172</v>
      </c>
      <c r="L121" s="13">
        <v>164836598</v>
      </c>
      <c r="M121" s="13">
        <v>-21500426</v>
      </c>
      <c r="N121" s="14">
        <v>0</v>
      </c>
      <c r="O121" s="13">
        <v>0</v>
      </c>
      <c r="P121" s="13">
        <v>164836598</v>
      </c>
      <c r="Q121" s="9">
        <v>119</v>
      </c>
    </row>
    <row r="122" spans="1:17" ht="105" x14ac:dyDescent="0.25">
      <c r="A122" s="9" t="s">
        <v>270</v>
      </c>
      <c r="B122" s="9" t="s">
        <v>271</v>
      </c>
      <c r="C122" s="10">
        <v>1</v>
      </c>
      <c r="D122" s="11">
        <v>1</v>
      </c>
      <c r="E122" s="12">
        <v>329673196</v>
      </c>
      <c r="F122" s="13">
        <v>286672344</v>
      </c>
      <c r="G122" s="13">
        <v>286672344</v>
      </c>
      <c r="H122" s="13">
        <v>-43000852</v>
      </c>
      <c r="I122" s="10">
        <v>-0.15</v>
      </c>
      <c r="J122" s="14">
        <v>0.87</v>
      </c>
      <c r="K122" s="13">
        <v>286672344</v>
      </c>
      <c r="L122" s="13">
        <v>329673196</v>
      </c>
      <c r="M122" s="13">
        <v>-43000852</v>
      </c>
      <c r="N122" s="14">
        <v>0</v>
      </c>
      <c r="O122" s="13">
        <v>0</v>
      </c>
      <c r="P122" s="13">
        <v>329673196</v>
      </c>
      <c r="Q122" s="9">
        <v>117</v>
      </c>
    </row>
    <row r="123" spans="1:17" ht="105" x14ac:dyDescent="0.25">
      <c r="A123" s="9" t="s">
        <v>272</v>
      </c>
      <c r="B123" s="9" t="s">
        <v>273</v>
      </c>
      <c r="C123" s="10">
        <v>1</v>
      </c>
      <c r="D123" s="11">
        <v>1</v>
      </c>
      <c r="E123" s="12">
        <v>274727663</v>
      </c>
      <c r="F123" s="13">
        <v>238893620</v>
      </c>
      <c r="G123" s="13">
        <v>238893620</v>
      </c>
      <c r="H123" s="13">
        <v>-35834043</v>
      </c>
      <c r="I123" s="10">
        <v>-0.15</v>
      </c>
      <c r="J123" s="14">
        <v>0.87</v>
      </c>
      <c r="K123" s="13">
        <v>238893620</v>
      </c>
      <c r="L123" s="13">
        <v>274727663</v>
      </c>
      <c r="M123" s="13">
        <v>-35834043</v>
      </c>
      <c r="N123" s="14">
        <v>0</v>
      </c>
      <c r="O123" s="13">
        <v>0</v>
      </c>
      <c r="P123" s="13">
        <v>274727663</v>
      </c>
      <c r="Q123" s="9">
        <v>121</v>
      </c>
    </row>
    <row r="124" spans="1:17" ht="75" x14ac:dyDescent="0.25">
      <c r="A124" s="9" t="s">
        <v>274</v>
      </c>
      <c r="B124" s="9" t="s">
        <v>275</v>
      </c>
      <c r="C124" s="10">
        <v>1</v>
      </c>
      <c r="D124" s="11">
        <v>1</v>
      </c>
      <c r="E124" s="12">
        <v>384618728</v>
      </c>
      <c r="F124" s="13">
        <v>334451068</v>
      </c>
      <c r="G124" s="13">
        <v>334451068</v>
      </c>
      <c r="H124" s="13">
        <v>-50167660</v>
      </c>
      <c r="I124" s="10">
        <v>-0.15</v>
      </c>
      <c r="J124" s="14">
        <v>0.87</v>
      </c>
      <c r="K124" s="13">
        <v>334451068</v>
      </c>
      <c r="L124" s="13">
        <v>384618728</v>
      </c>
      <c r="M124" s="13">
        <v>-50167660</v>
      </c>
      <c r="N124" s="14">
        <v>0</v>
      </c>
      <c r="O124" s="13">
        <v>0</v>
      </c>
      <c r="P124" s="13">
        <v>384618728</v>
      </c>
      <c r="Q124" s="9">
        <v>119</v>
      </c>
    </row>
    <row r="125" spans="1:17" ht="105" x14ac:dyDescent="0.25">
      <c r="A125" s="3" t="s">
        <v>276</v>
      </c>
      <c r="B125" s="3" t="s">
        <v>277</v>
      </c>
      <c r="C125" s="4">
        <v>1</v>
      </c>
      <c r="D125" s="5">
        <v>1</v>
      </c>
      <c r="E125" s="6">
        <v>1538474911</v>
      </c>
      <c r="F125" s="7">
        <v>1165800865</v>
      </c>
      <c r="G125" s="7">
        <v>1165800865</v>
      </c>
      <c r="H125" s="7">
        <v>-200670641</v>
      </c>
      <c r="I125" s="4">
        <v>-0.17</v>
      </c>
      <c r="J125" s="8">
        <v>0.85</v>
      </c>
      <c r="K125" s="7">
        <v>1337804270</v>
      </c>
      <c r="L125" s="7">
        <v>1568082054</v>
      </c>
      <c r="M125" s="7">
        <v>-230277784</v>
      </c>
      <c r="N125" s="8">
        <v>-6</v>
      </c>
      <c r="O125" s="7">
        <v>201610549</v>
      </c>
      <c r="P125" s="7">
        <v>1538474911</v>
      </c>
      <c r="Q125" s="2"/>
    </row>
    <row r="126" spans="1:17" ht="105" x14ac:dyDescent="0.25">
      <c r="A126" s="9" t="s">
        <v>278</v>
      </c>
      <c r="B126" s="9" t="s">
        <v>279</v>
      </c>
      <c r="C126" s="10">
        <v>1</v>
      </c>
      <c r="D126" s="11">
        <v>1</v>
      </c>
      <c r="E126" s="12">
        <v>164836598</v>
      </c>
      <c r="F126" s="13">
        <v>143336172</v>
      </c>
      <c r="G126" s="13">
        <v>143336172</v>
      </c>
      <c r="H126" s="13">
        <v>-21500426</v>
      </c>
      <c r="I126" s="10">
        <v>-0.15</v>
      </c>
      <c r="J126" s="14">
        <v>0.87</v>
      </c>
      <c r="K126" s="13">
        <v>143336172</v>
      </c>
      <c r="L126" s="13">
        <v>164836598</v>
      </c>
      <c r="M126" s="13">
        <v>-21500426</v>
      </c>
      <c r="N126" s="14">
        <v>0</v>
      </c>
      <c r="O126" s="13">
        <v>0</v>
      </c>
      <c r="P126" s="13">
        <v>164836598</v>
      </c>
      <c r="Q126" s="9">
        <v>120</v>
      </c>
    </row>
    <row r="127" spans="1:17" ht="75" x14ac:dyDescent="0.25">
      <c r="A127" s="9" t="s">
        <v>280</v>
      </c>
      <c r="B127" s="9" t="s">
        <v>281</v>
      </c>
      <c r="C127" s="10">
        <v>1</v>
      </c>
      <c r="D127" s="11">
        <v>1</v>
      </c>
      <c r="E127" s="12">
        <v>384618728</v>
      </c>
      <c r="F127" s="13">
        <v>334451068</v>
      </c>
      <c r="G127" s="13">
        <v>334451068</v>
      </c>
      <c r="H127" s="13">
        <v>-50167660</v>
      </c>
      <c r="I127" s="10">
        <v>-0.15</v>
      </c>
      <c r="J127" s="14">
        <v>0.87</v>
      </c>
      <c r="K127" s="13">
        <v>334451068</v>
      </c>
      <c r="L127" s="13">
        <v>384618728</v>
      </c>
      <c r="M127" s="13">
        <v>-50167660</v>
      </c>
      <c r="N127" s="14">
        <v>0</v>
      </c>
      <c r="O127" s="13">
        <v>0</v>
      </c>
      <c r="P127" s="13">
        <v>384618728</v>
      </c>
      <c r="Q127" s="9">
        <v>125</v>
      </c>
    </row>
    <row r="128" spans="1:17" ht="90" x14ac:dyDescent="0.25">
      <c r="A128" s="9" t="s">
        <v>282</v>
      </c>
      <c r="B128" s="9" t="s">
        <v>283</v>
      </c>
      <c r="C128" s="10">
        <v>1</v>
      </c>
      <c r="D128" s="11">
        <v>1</v>
      </c>
      <c r="E128" s="12">
        <v>384618728</v>
      </c>
      <c r="F128" s="13">
        <v>334451068</v>
      </c>
      <c r="G128" s="13">
        <v>334451068</v>
      </c>
      <c r="H128" s="13">
        <v>-50167660</v>
      </c>
      <c r="I128" s="10">
        <v>-0.15</v>
      </c>
      <c r="J128" s="14">
        <v>0.87</v>
      </c>
      <c r="K128" s="13">
        <v>334451068</v>
      </c>
      <c r="L128" s="13">
        <v>384618728</v>
      </c>
      <c r="M128" s="13">
        <v>-50167660</v>
      </c>
      <c r="N128" s="14">
        <v>0</v>
      </c>
      <c r="O128" s="13">
        <v>0</v>
      </c>
      <c r="P128" s="13">
        <v>384618728</v>
      </c>
      <c r="Q128" s="9">
        <v>126</v>
      </c>
    </row>
    <row r="129" spans="1:17" ht="105" x14ac:dyDescent="0.25">
      <c r="A129" s="9" t="s">
        <v>284</v>
      </c>
      <c r="B129" s="9" t="s">
        <v>285</v>
      </c>
      <c r="C129" s="10">
        <v>1</v>
      </c>
      <c r="D129" s="11">
        <v>1</v>
      </c>
      <c r="E129" s="12">
        <v>274727663</v>
      </c>
      <c r="F129" s="13">
        <v>238893620</v>
      </c>
      <c r="G129" s="13">
        <v>238893620</v>
      </c>
      <c r="H129" s="13">
        <v>-35834043</v>
      </c>
      <c r="I129" s="10">
        <v>-0.15</v>
      </c>
      <c r="J129" s="14">
        <v>0.87</v>
      </c>
      <c r="K129" s="13">
        <v>238893620</v>
      </c>
      <c r="L129" s="13">
        <v>274727663</v>
      </c>
      <c r="M129" s="13">
        <v>-35834043</v>
      </c>
      <c r="N129" s="14">
        <v>0</v>
      </c>
      <c r="O129" s="13">
        <v>0</v>
      </c>
      <c r="P129" s="13">
        <v>274727663</v>
      </c>
      <c r="Q129" s="9">
        <v>127</v>
      </c>
    </row>
    <row r="130" spans="1:17" ht="90" x14ac:dyDescent="0.25">
      <c r="A130" s="9" t="s">
        <v>286</v>
      </c>
      <c r="B130" s="9" t="s">
        <v>287</v>
      </c>
      <c r="C130" s="10">
        <v>1</v>
      </c>
      <c r="D130" s="11">
        <v>1</v>
      </c>
      <c r="E130" s="12">
        <v>164836598</v>
      </c>
      <c r="F130" s="13">
        <v>57334469</v>
      </c>
      <c r="G130" s="13">
        <v>57334469</v>
      </c>
      <c r="H130" s="13">
        <v>-21500426</v>
      </c>
      <c r="I130" s="10">
        <v>-0.38</v>
      </c>
      <c r="J130" s="14">
        <v>0.73</v>
      </c>
      <c r="K130" s="13">
        <v>143336172</v>
      </c>
      <c r="L130" s="13">
        <v>197087237</v>
      </c>
      <c r="M130" s="13">
        <v>-53751065</v>
      </c>
      <c r="N130" s="14">
        <v>1.33</v>
      </c>
      <c r="O130" s="13">
        <v>118252342</v>
      </c>
      <c r="P130" s="13">
        <v>164836598</v>
      </c>
      <c r="Q130" s="9">
        <v>128</v>
      </c>
    </row>
    <row r="131" spans="1:17" ht="60" x14ac:dyDescent="0.25">
      <c r="A131" s="9" t="s">
        <v>288</v>
      </c>
      <c r="B131" s="9" t="s">
        <v>289</v>
      </c>
      <c r="C131" s="10">
        <v>1</v>
      </c>
      <c r="D131" s="11">
        <v>1</v>
      </c>
      <c r="E131" s="12">
        <v>164836596</v>
      </c>
      <c r="F131" s="13">
        <v>57334468</v>
      </c>
      <c r="G131" s="13">
        <v>57334468</v>
      </c>
      <c r="H131" s="13">
        <v>-21500426</v>
      </c>
      <c r="I131" s="10">
        <v>-0.38</v>
      </c>
      <c r="J131" s="14">
        <v>0.73</v>
      </c>
      <c r="K131" s="13">
        <v>143336170</v>
      </c>
      <c r="L131" s="13">
        <v>197087234</v>
      </c>
      <c r="M131" s="13">
        <v>-53751064</v>
      </c>
      <c r="N131" s="14">
        <v>1.33</v>
      </c>
      <c r="O131" s="13">
        <v>118252340</v>
      </c>
      <c r="P131" s="13">
        <v>164836596</v>
      </c>
      <c r="Q131" s="9">
        <v>128</v>
      </c>
    </row>
    <row r="132" spans="1:17" ht="135" x14ac:dyDescent="0.25">
      <c r="A132" s="3" t="s">
        <v>290</v>
      </c>
      <c r="B132" s="3" t="s">
        <v>291</v>
      </c>
      <c r="C132" s="4">
        <v>1</v>
      </c>
      <c r="D132" s="5">
        <v>1</v>
      </c>
      <c r="E132" s="6">
        <v>471684073</v>
      </c>
      <c r="F132" s="7">
        <v>410160063</v>
      </c>
      <c r="G132" s="7">
        <v>410160063</v>
      </c>
      <c r="H132" s="7">
        <v>-61524010</v>
      </c>
      <c r="I132" s="4">
        <v>-0.15</v>
      </c>
      <c r="J132" s="8">
        <v>0.87</v>
      </c>
      <c r="K132" s="7">
        <v>410160063</v>
      </c>
      <c r="L132" s="7">
        <v>471684073</v>
      </c>
      <c r="M132" s="7">
        <v>-61524010</v>
      </c>
      <c r="N132" s="8">
        <v>0</v>
      </c>
      <c r="O132" s="7">
        <v>0</v>
      </c>
      <c r="P132" s="7">
        <v>471684073</v>
      </c>
      <c r="Q132" s="2"/>
    </row>
    <row r="133" spans="1:17" ht="105" x14ac:dyDescent="0.25">
      <c r="A133" s="9" t="s">
        <v>292</v>
      </c>
      <c r="B133" s="9" t="s">
        <v>293</v>
      </c>
      <c r="C133" s="10">
        <v>1</v>
      </c>
      <c r="D133" s="11">
        <v>1</v>
      </c>
      <c r="E133" s="12">
        <v>107813503</v>
      </c>
      <c r="F133" s="13">
        <v>93750872</v>
      </c>
      <c r="G133" s="13">
        <v>93750872</v>
      </c>
      <c r="H133" s="13">
        <v>-14062631</v>
      </c>
      <c r="I133" s="10">
        <v>-0.15</v>
      </c>
      <c r="J133" s="14">
        <v>0.87</v>
      </c>
      <c r="K133" s="13">
        <v>93750872</v>
      </c>
      <c r="L133" s="13">
        <v>107813503</v>
      </c>
      <c r="M133" s="13">
        <v>-14062631</v>
      </c>
      <c r="N133" s="14">
        <v>0</v>
      </c>
      <c r="O133" s="13">
        <v>0</v>
      </c>
      <c r="P133" s="13">
        <v>107813503</v>
      </c>
      <c r="Q133" s="9">
        <v>88</v>
      </c>
    </row>
    <row r="134" spans="1:17" ht="105" x14ac:dyDescent="0.25">
      <c r="A134" s="9" t="s">
        <v>294</v>
      </c>
      <c r="B134" s="9" t="s">
        <v>295</v>
      </c>
      <c r="C134" s="10">
        <v>1</v>
      </c>
      <c r="D134" s="11">
        <v>1</v>
      </c>
      <c r="E134" s="12">
        <v>67383439</v>
      </c>
      <c r="F134" s="13">
        <v>58594295</v>
      </c>
      <c r="G134" s="13">
        <v>58594295</v>
      </c>
      <c r="H134" s="13">
        <v>-8789144</v>
      </c>
      <c r="I134" s="10">
        <v>-0.15</v>
      </c>
      <c r="J134" s="14">
        <v>0.87</v>
      </c>
      <c r="K134" s="13">
        <v>58594295</v>
      </c>
      <c r="L134" s="13">
        <v>67383439</v>
      </c>
      <c r="M134" s="13">
        <v>-8789144</v>
      </c>
      <c r="N134" s="14">
        <v>0</v>
      </c>
      <c r="O134" s="13">
        <v>0</v>
      </c>
      <c r="P134" s="13">
        <v>67383439</v>
      </c>
      <c r="Q134" s="9">
        <v>132</v>
      </c>
    </row>
    <row r="135" spans="1:17" ht="105" x14ac:dyDescent="0.25">
      <c r="A135" s="9" t="s">
        <v>296</v>
      </c>
      <c r="B135" s="9" t="s">
        <v>297</v>
      </c>
      <c r="C135" s="10">
        <v>1</v>
      </c>
      <c r="D135" s="11">
        <v>1</v>
      </c>
      <c r="E135" s="12">
        <v>101075158</v>
      </c>
      <c r="F135" s="13">
        <v>87891442</v>
      </c>
      <c r="G135" s="13">
        <v>87891442</v>
      </c>
      <c r="H135" s="13">
        <v>-13183716</v>
      </c>
      <c r="I135" s="10">
        <v>-0.15</v>
      </c>
      <c r="J135" s="14">
        <v>0.87</v>
      </c>
      <c r="K135" s="13">
        <v>87891442</v>
      </c>
      <c r="L135" s="13">
        <v>101075158</v>
      </c>
      <c r="M135" s="13">
        <v>-13183716</v>
      </c>
      <c r="N135" s="14">
        <v>0</v>
      </c>
      <c r="O135" s="13">
        <v>0</v>
      </c>
      <c r="P135" s="13">
        <v>101075158</v>
      </c>
      <c r="Q135" s="9">
        <v>133</v>
      </c>
    </row>
    <row r="136" spans="1:17" ht="75" x14ac:dyDescent="0.25">
      <c r="A136" s="9" t="s">
        <v>298</v>
      </c>
      <c r="B136" s="9" t="s">
        <v>299</v>
      </c>
      <c r="C136" s="10">
        <v>1</v>
      </c>
      <c r="D136" s="11">
        <v>1</v>
      </c>
      <c r="E136" s="12">
        <v>80860127</v>
      </c>
      <c r="F136" s="13">
        <v>70313154</v>
      </c>
      <c r="G136" s="13">
        <v>70313154</v>
      </c>
      <c r="H136" s="13">
        <v>-10546973</v>
      </c>
      <c r="I136" s="10">
        <v>-0.15</v>
      </c>
      <c r="J136" s="14">
        <v>0.87</v>
      </c>
      <c r="K136" s="13">
        <v>70313154</v>
      </c>
      <c r="L136" s="13">
        <v>80860127</v>
      </c>
      <c r="M136" s="13">
        <v>-10546973</v>
      </c>
      <c r="N136" s="14">
        <v>0</v>
      </c>
      <c r="O136" s="13">
        <v>0</v>
      </c>
      <c r="P136" s="13">
        <v>80860127</v>
      </c>
      <c r="Q136" s="9">
        <v>134</v>
      </c>
    </row>
    <row r="137" spans="1:17" ht="75" x14ac:dyDescent="0.25">
      <c r="A137" s="9" t="s">
        <v>300</v>
      </c>
      <c r="B137" s="9" t="s">
        <v>301</v>
      </c>
      <c r="C137" s="10">
        <v>1</v>
      </c>
      <c r="D137" s="11">
        <v>1</v>
      </c>
      <c r="E137" s="12">
        <v>33691719</v>
      </c>
      <c r="F137" s="13">
        <v>29297147</v>
      </c>
      <c r="G137" s="13">
        <v>29297147</v>
      </c>
      <c r="H137" s="13">
        <v>-4394572</v>
      </c>
      <c r="I137" s="10">
        <v>-0.15</v>
      </c>
      <c r="J137" s="14">
        <v>0.87</v>
      </c>
      <c r="K137" s="13">
        <v>29297147</v>
      </c>
      <c r="L137" s="13">
        <v>33691719</v>
      </c>
      <c r="M137" s="13">
        <v>-4394572</v>
      </c>
      <c r="N137" s="14">
        <v>0</v>
      </c>
      <c r="O137" s="13">
        <v>0</v>
      </c>
      <c r="P137" s="13">
        <v>33691719</v>
      </c>
      <c r="Q137" s="9">
        <v>135</v>
      </c>
    </row>
    <row r="138" spans="1:17" ht="75" x14ac:dyDescent="0.25">
      <c r="A138" s="9" t="s">
        <v>302</v>
      </c>
      <c r="B138" s="9" t="s">
        <v>303</v>
      </c>
      <c r="C138" s="10">
        <v>1</v>
      </c>
      <c r="D138" s="11">
        <v>1</v>
      </c>
      <c r="E138" s="12">
        <v>33691719</v>
      </c>
      <c r="F138" s="13">
        <v>29297147</v>
      </c>
      <c r="G138" s="13">
        <v>29297147</v>
      </c>
      <c r="H138" s="13">
        <v>-4394572</v>
      </c>
      <c r="I138" s="10">
        <v>-0.15</v>
      </c>
      <c r="J138" s="14">
        <v>0.87</v>
      </c>
      <c r="K138" s="13">
        <v>29297147</v>
      </c>
      <c r="L138" s="13">
        <v>33691719</v>
      </c>
      <c r="M138" s="13">
        <v>-4394572</v>
      </c>
      <c r="N138" s="14">
        <v>0</v>
      </c>
      <c r="O138" s="13">
        <v>0</v>
      </c>
      <c r="P138" s="13">
        <v>33691719</v>
      </c>
      <c r="Q138" s="9">
        <v>135</v>
      </c>
    </row>
    <row r="139" spans="1:17" ht="90" x14ac:dyDescent="0.25">
      <c r="A139" s="9" t="s">
        <v>304</v>
      </c>
      <c r="B139" s="9" t="s">
        <v>305</v>
      </c>
      <c r="C139" s="10">
        <v>1</v>
      </c>
      <c r="D139" s="11">
        <v>1</v>
      </c>
      <c r="E139" s="12">
        <v>47168407</v>
      </c>
      <c r="F139" s="13">
        <v>41016006</v>
      </c>
      <c r="G139" s="13">
        <v>41016006</v>
      </c>
      <c r="H139" s="13">
        <v>-6152401</v>
      </c>
      <c r="I139" s="10">
        <v>-0.15</v>
      </c>
      <c r="J139" s="14">
        <v>0.87</v>
      </c>
      <c r="K139" s="13">
        <v>41016006</v>
      </c>
      <c r="L139" s="13">
        <v>47168407</v>
      </c>
      <c r="M139" s="13">
        <v>-6152401</v>
      </c>
      <c r="N139" s="14">
        <v>0</v>
      </c>
      <c r="O139" s="13">
        <v>0</v>
      </c>
      <c r="P139" s="13">
        <v>47168407</v>
      </c>
      <c r="Q139" s="9">
        <v>133</v>
      </c>
    </row>
    <row r="140" spans="1:17" ht="75" x14ac:dyDescent="0.25">
      <c r="A140" s="3" t="s">
        <v>306</v>
      </c>
      <c r="B140" s="3" t="s">
        <v>307</v>
      </c>
      <c r="C140" s="4">
        <v>0.73</v>
      </c>
      <c r="D140" s="5">
        <v>0.73</v>
      </c>
      <c r="E140" s="6">
        <v>1225635239</v>
      </c>
      <c r="F140" s="7">
        <v>1113215331</v>
      </c>
      <c r="G140" s="7">
        <v>1065769773</v>
      </c>
      <c r="H140" s="7">
        <v>-159865466</v>
      </c>
      <c r="I140" s="4">
        <v>-0.15</v>
      </c>
      <c r="J140" s="8">
        <v>0.87</v>
      </c>
      <c r="K140" s="7">
        <v>1654578953</v>
      </c>
      <c r="L140" s="7">
        <v>1902765796</v>
      </c>
      <c r="M140" s="7">
        <v>-248186843</v>
      </c>
      <c r="N140" s="8">
        <v>1.37</v>
      </c>
      <c r="O140" s="7">
        <v>677130557</v>
      </c>
      <c r="P140" s="7">
        <v>1814444419</v>
      </c>
      <c r="Q140" s="2"/>
    </row>
    <row r="141" spans="1:17" ht="90" x14ac:dyDescent="0.25">
      <c r="A141" s="3" t="s">
        <v>308</v>
      </c>
      <c r="B141" s="3" t="s">
        <v>309</v>
      </c>
      <c r="C141" s="4">
        <v>0.56000000000000005</v>
      </c>
      <c r="D141" s="5">
        <v>0.56000000000000005</v>
      </c>
      <c r="E141" s="6">
        <v>716131390</v>
      </c>
      <c r="F141" s="7">
        <v>670168506</v>
      </c>
      <c r="G141" s="7">
        <v>622722948</v>
      </c>
      <c r="H141" s="7">
        <v>-93408442</v>
      </c>
      <c r="I141" s="4">
        <v>-0.15</v>
      </c>
      <c r="J141" s="8">
        <v>0.87</v>
      </c>
      <c r="K141" s="7">
        <v>1156485475</v>
      </c>
      <c r="L141" s="7">
        <v>1329958296</v>
      </c>
      <c r="M141" s="7">
        <v>-173472821</v>
      </c>
      <c r="N141" s="8">
        <v>1.21</v>
      </c>
      <c r="O141" s="7">
        <v>613826906</v>
      </c>
      <c r="P141" s="7">
        <v>1249893917</v>
      </c>
      <c r="Q141" s="2"/>
    </row>
    <row r="142" spans="1:17" ht="105" x14ac:dyDescent="0.25">
      <c r="A142" s="9" t="s">
        <v>310</v>
      </c>
      <c r="B142" s="9" t="s">
        <v>311</v>
      </c>
      <c r="C142" s="10">
        <v>1</v>
      </c>
      <c r="D142" s="11">
        <v>1</v>
      </c>
      <c r="E142" s="12">
        <v>204608968</v>
      </c>
      <c r="F142" s="13">
        <v>177920842</v>
      </c>
      <c r="G142" s="13">
        <v>177920842</v>
      </c>
      <c r="H142" s="13">
        <v>-26688126</v>
      </c>
      <c r="I142" s="10">
        <v>-0.15</v>
      </c>
      <c r="J142" s="14">
        <v>0.87</v>
      </c>
      <c r="K142" s="13">
        <v>177920842</v>
      </c>
      <c r="L142" s="13">
        <v>204608968</v>
      </c>
      <c r="M142" s="13">
        <v>-26688126</v>
      </c>
      <c r="N142" s="14">
        <v>0</v>
      </c>
      <c r="O142" s="13">
        <v>0</v>
      </c>
      <c r="P142" s="13">
        <v>204608968</v>
      </c>
      <c r="Q142" s="9">
        <v>119</v>
      </c>
    </row>
    <row r="143" spans="1:17" ht="90" x14ac:dyDescent="0.25">
      <c r="A143" s="9" t="s">
        <v>312</v>
      </c>
      <c r="B143" s="9" t="s">
        <v>313</v>
      </c>
      <c r="C143" s="10">
        <v>1</v>
      </c>
      <c r="D143" s="11">
        <v>1</v>
      </c>
      <c r="E143" s="12">
        <v>153456727</v>
      </c>
      <c r="F143" s="13">
        <v>133440632</v>
      </c>
      <c r="G143" s="13">
        <v>133440632</v>
      </c>
      <c r="H143" s="13">
        <v>-20016095</v>
      </c>
      <c r="I143" s="10">
        <v>-0.15</v>
      </c>
      <c r="J143" s="14">
        <v>0.87</v>
      </c>
      <c r="K143" s="13">
        <v>133440632</v>
      </c>
      <c r="L143" s="13">
        <v>153456727</v>
      </c>
      <c r="M143" s="13">
        <v>-20016095</v>
      </c>
      <c r="N143" s="14">
        <v>0</v>
      </c>
      <c r="O143" s="13">
        <v>0</v>
      </c>
      <c r="P143" s="13">
        <v>153456727</v>
      </c>
      <c r="Q143" s="9">
        <v>141</v>
      </c>
    </row>
    <row r="144" spans="1:17" ht="90" x14ac:dyDescent="0.25">
      <c r="A144" s="9" t="s">
        <v>314</v>
      </c>
      <c r="B144" s="9" t="s">
        <v>315</v>
      </c>
      <c r="C144" s="10">
        <v>1</v>
      </c>
      <c r="D144" s="11">
        <v>1</v>
      </c>
      <c r="E144" s="12">
        <v>204608968</v>
      </c>
      <c r="F144" s="13">
        <v>177920842</v>
      </c>
      <c r="G144" s="13">
        <v>177920842</v>
      </c>
      <c r="H144" s="13">
        <v>-26688126</v>
      </c>
      <c r="I144" s="10">
        <v>-0.15</v>
      </c>
      <c r="J144" s="14">
        <v>0.87</v>
      </c>
      <c r="K144" s="13">
        <v>177920842</v>
      </c>
      <c r="L144" s="13">
        <v>204608968</v>
      </c>
      <c r="M144" s="13">
        <v>-26688126</v>
      </c>
      <c r="N144" s="14">
        <v>0</v>
      </c>
      <c r="O144" s="13">
        <v>0</v>
      </c>
      <c r="P144" s="13">
        <v>204608968</v>
      </c>
      <c r="Q144" s="9">
        <v>141</v>
      </c>
    </row>
    <row r="145" spans="1:17" ht="90" x14ac:dyDescent="0.25">
      <c r="A145" s="9" t="s">
        <v>316</v>
      </c>
      <c r="B145" s="9" t="s">
        <v>317</v>
      </c>
      <c r="C145" s="10">
        <v>1</v>
      </c>
      <c r="D145" s="11">
        <v>1</v>
      </c>
      <c r="E145" s="12">
        <v>153456727</v>
      </c>
      <c r="F145" s="13">
        <v>133440632</v>
      </c>
      <c r="G145" s="13">
        <v>133440632</v>
      </c>
      <c r="H145" s="13">
        <v>-20016095</v>
      </c>
      <c r="I145" s="10">
        <v>-0.15</v>
      </c>
      <c r="J145" s="14">
        <v>0.87</v>
      </c>
      <c r="K145" s="13">
        <v>133440632</v>
      </c>
      <c r="L145" s="13">
        <v>153456727</v>
      </c>
      <c r="M145" s="13">
        <v>-20016095</v>
      </c>
      <c r="N145" s="14">
        <v>0</v>
      </c>
      <c r="O145" s="13">
        <v>0</v>
      </c>
      <c r="P145" s="13">
        <v>153456727</v>
      </c>
      <c r="Q145" s="9" t="s">
        <v>318</v>
      </c>
    </row>
    <row r="146" spans="1:17" ht="105" x14ac:dyDescent="0.25">
      <c r="A146" s="9" t="s">
        <v>319</v>
      </c>
      <c r="B146" s="9" t="s">
        <v>320</v>
      </c>
      <c r="C146" s="10">
        <v>0</v>
      </c>
      <c r="D146" s="11">
        <v>0</v>
      </c>
      <c r="E146" s="12">
        <v>0</v>
      </c>
      <c r="F146" s="13">
        <v>47445558</v>
      </c>
      <c r="G146" s="13">
        <v>0</v>
      </c>
      <c r="H146" s="13">
        <v>0</v>
      </c>
      <c r="I146" s="10">
        <v>0</v>
      </c>
      <c r="J146" s="14">
        <v>0</v>
      </c>
      <c r="K146" s="13">
        <v>177920842</v>
      </c>
      <c r="L146" s="13">
        <v>177920842</v>
      </c>
      <c r="M146" s="13">
        <v>0</v>
      </c>
      <c r="N146" s="14">
        <v>1</v>
      </c>
      <c r="O146" s="13">
        <v>177920842</v>
      </c>
      <c r="P146" s="13">
        <v>177920842</v>
      </c>
      <c r="Q146" s="9">
        <v>144</v>
      </c>
    </row>
    <row r="147" spans="1:17" ht="90" x14ac:dyDescent="0.25">
      <c r="A147" s="9" t="s">
        <v>321</v>
      </c>
      <c r="B147" s="9" t="s">
        <v>322</v>
      </c>
      <c r="C147" s="10">
        <v>0</v>
      </c>
      <c r="D147" s="11">
        <v>0</v>
      </c>
      <c r="E147" s="12">
        <v>0</v>
      </c>
      <c r="F147" s="13">
        <v>0</v>
      </c>
      <c r="G147" s="13">
        <v>0</v>
      </c>
      <c r="H147" s="13">
        <v>0</v>
      </c>
      <c r="I147" s="10">
        <v>0</v>
      </c>
      <c r="J147" s="14">
        <v>0</v>
      </c>
      <c r="K147" s="13">
        <v>155680737</v>
      </c>
      <c r="L147" s="13">
        <v>155680737</v>
      </c>
      <c r="M147" s="13">
        <v>0</v>
      </c>
      <c r="N147" s="14">
        <v>1</v>
      </c>
      <c r="O147" s="13">
        <v>155680737</v>
      </c>
      <c r="P147" s="13">
        <v>155680737</v>
      </c>
      <c r="Q147" s="9">
        <v>145</v>
      </c>
    </row>
    <row r="148" spans="1:17" ht="105" x14ac:dyDescent="0.25">
      <c r="A148" s="9" t="s">
        <v>323</v>
      </c>
      <c r="B148" s="9" t="s">
        <v>324</v>
      </c>
      <c r="C148" s="10">
        <v>0</v>
      </c>
      <c r="D148" s="11">
        <v>0</v>
      </c>
      <c r="E148" s="12">
        <v>0</v>
      </c>
      <c r="F148" s="13">
        <v>0</v>
      </c>
      <c r="G148" s="13">
        <v>0</v>
      </c>
      <c r="H148" s="13">
        <v>0</v>
      </c>
      <c r="I148" s="10">
        <v>0</v>
      </c>
      <c r="J148" s="14">
        <v>0</v>
      </c>
      <c r="K148" s="13">
        <v>111200526</v>
      </c>
      <c r="L148" s="13">
        <v>111200526</v>
      </c>
      <c r="M148" s="13">
        <v>0</v>
      </c>
      <c r="N148" s="14">
        <v>1</v>
      </c>
      <c r="O148" s="13">
        <v>111200526</v>
      </c>
      <c r="P148" s="13">
        <v>111200526</v>
      </c>
      <c r="Q148" s="9">
        <v>146</v>
      </c>
    </row>
    <row r="149" spans="1:17" ht="75" x14ac:dyDescent="0.25">
      <c r="A149" s="9" t="s">
        <v>325</v>
      </c>
      <c r="B149" s="9" t="s">
        <v>326</v>
      </c>
      <c r="C149" s="10">
        <v>0</v>
      </c>
      <c r="D149" s="11">
        <v>0</v>
      </c>
      <c r="E149" s="12">
        <v>0</v>
      </c>
      <c r="F149" s="13">
        <v>0</v>
      </c>
      <c r="G149" s="13">
        <v>0</v>
      </c>
      <c r="H149" s="13">
        <v>0</v>
      </c>
      <c r="I149" s="10">
        <v>0</v>
      </c>
      <c r="J149" s="14">
        <v>0</v>
      </c>
      <c r="K149" s="13">
        <v>88960422</v>
      </c>
      <c r="L149" s="13">
        <v>88960422</v>
      </c>
      <c r="M149" s="13">
        <v>0</v>
      </c>
      <c r="N149" s="14">
        <v>1</v>
      </c>
      <c r="O149" s="13">
        <v>88960422</v>
      </c>
      <c r="P149" s="13">
        <v>88960422</v>
      </c>
      <c r="Q149" s="9">
        <v>145</v>
      </c>
    </row>
    <row r="150" spans="1:17" ht="75" x14ac:dyDescent="0.25">
      <c r="A150" s="3" t="s">
        <v>327</v>
      </c>
      <c r="B150" s="3" t="s">
        <v>328</v>
      </c>
      <c r="C150" s="4">
        <v>1</v>
      </c>
      <c r="D150" s="5">
        <v>1</v>
      </c>
      <c r="E150" s="6">
        <v>188636887</v>
      </c>
      <c r="F150" s="7">
        <v>164032076</v>
      </c>
      <c r="G150" s="7">
        <v>164032076</v>
      </c>
      <c r="H150" s="7">
        <v>-24604811</v>
      </c>
      <c r="I150" s="4">
        <v>-0.15</v>
      </c>
      <c r="J150" s="8">
        <v>0.87</v>
      </c>
      <c r="K150" s="7">
        <v>164032076</v>
      </c>
      <c r="L150" s="7">
        <v>188636887</v>
      </c>
      <c r="M150" s="7">
        <v>-24604811</v>
      </c>
      <c r="N150" s="8">
        <v>0</v>
      </c>
      <c r="O150" s="7">
        <v>0</v>
      </c>
      <c r="P150" s="7">
        <v>188636887</v>
      </c>
      <c r="Q150" s="2"/>
    </row>
    <row r="151" spans="1:17" ht="75" x14ac:dyDescent="0.25">
      <c r="A151" s="9" t="s">
        <v>329</v>
      </c>
      <c r="B151" s="9" t="s">
        <v>330</v>
      </c>
      <c r="C151" s="10">
        <v>1</v>
      </c>
      <c r="D151" s="11">
        <v>1</v>
      </c>
      <c r="E151" s="12">
        <v>57411227</v>
      </c>
      <c r="F151" s="13">
        <v>49922806</v>
      </c>
      <c r="G151" s="13">
        <v>49922806</v>
      </c>
      <c r="H151" s="13">
        <v>-7488421</v>
      </c>
      <c r="I151" s="10">
        <v>-0.15</v>
      </c>
      <c r="J151" s="14">
        <v>0.87</v>
      </c>
      <c r="K151" s="13">
        <v>49922806</v>
      </c>
      <c r="L151" s="13">
        <v>57411227</v>
      </c>
      <c r="M151" s="13">
        <v>-7488421</v>
      </c>
      <c r="N151" s="14">
        <v>0</v>
      </c>
      <c r="O151" s="13">
        <v>0</v>
      </c>
      <c r="P151" s="13">
        <v>57411227</v>
      </c>
      <c r="Q151" s="9">
        <v>119</v>
      </c>
    </row>
    <row r="152" spans="1:17" ht="90" x14ac:dyDescent="0.25">
      <c r="A152" s="9" t="s">
        <v>331</v>
      </c>
      <c r="B152" s="9" t="s">
        <v>332</v>
      </c>
      <c r="C152" s="10">
        <v>1</v>
      </c>
      <c r="D152" s="11">
        <v>1</v>
      </c>
      <c r="E152" s="12">
        <v>41008019</v>
      </c>
      <c r="F152" s="13">
        <v>35659147</v>
      </c>
      <c r="G152" s="13">
        <v>35659147</v>
      </c>
      <c r="H152" s="13">
        <v>-5348872</v>
      </c>
      <c r="I152" s="10">
        <v>-0.15</v>
      </c>
      <c r="J152" s="14">
        <v>0.87</v>
      </c>
      <c r="K152" s="13">
        <v>35659147</v>
      </c>
      <c r="L152" s="13">
        <v>41008019</v>
      </c>
      <c r="M152" s="13">
        <v>-5348872</v>
      </c>
      <c r="N152" s="14">
        <v>0</v>
      </c>
      <c r="O152" s="13">
        <v>0</v>
      </c>
      <c r="P152" s="13">
        <v>41008019</v>
      </c>
      <c r="Q152" s="9">
        <v>150</v>
      </c>
    </row>
    <row r="153" spans="1:17" ht="90" x14ac:dyDescent="0.25">
      <c r="A153" s="9" t="s">
        <v>333</v>
      </c>
      <c r="B153" s="9" t="s">
        <v>334</v>
      </c>
      <c r="C153" s="10">
        <v>1</v>
      </c>
      <c r="D153" s="11">
        <v>1</v>
      </c>
      <c r="E153" s="12">
        <v>32806416</v>
      </c>
      <c r="F153" s="13">
        <v>28527318</v>
      </c>
      <c r="G153" s="13">
        <v>28527318</v>
      </c>
      <c r="H153" s="13">
        <v>-4279098</v>
      </c>
      <c r="I153" s="10">
        <v>-0.15</v>
      </c>
      <c r="J153" s="14">
        <v>0.87</v>
      </c>
      <c r="K153" s="13">
        <v>28527318</v>
      </c>
      <c r="L153" s="13">
        <v>32806416</v>
      </c>
      <c r="M153" s="13">
        <v>-4279098</v>
      </c>
      <c r="N153" s="14">
        <v>0</v>
      </c>
      <c r="O153" s="13">
        <v>0</v>
      </c>
      <c r="P153" s="13">
        <v>32806416</v>
      </c>
      <c r="Q153" s="9">
        <v>151</v>
      </c>
    </row>
    <row r="154" spans="1:17" ht="105" x14ac:dyDescent="0.25">
      <c r="A154" s="9" t="s">
        <v>335</v>
      </c>
      <c r="B154" s="9" t="s">
        <v>336</v>
      </c>
      <c r="C154" s="10">
        <v>1</v>
      </c>
      <c r="D154" s="11">
        <v>1</v>
      </c>
      <c r="E154" s="12">
        <v>32806416</v>
      </c>
      <c r="F154" s="13">
        <v>28527318</v>
      </c>
      <c r="G154" s="13">
        <v>28527318</v>
      </c>
      <c r="H154" s="13">
        <v>-4279098</v>
      </c>
      <c r="I154" s="10">
        <v>-0.15</v>
      </c>
      <c r="J154" s="14">
        <v>0.87</v>
      </c>
      <c r="K154" s="13">
        <v>28527318</v>
      </c>
      <c r="L154" s="13">
        <v>32806416</v>
      </c>
      <c r="M154" s="13">
        <v>-4279098</v>
      </c>
      <c r="N154" s="14">
        <v>0</v>
      </c>
      <c r="O154" s="13">
        <v>0</v>
      </c>
      <c r="P154" s="13">
        <v>32806416</v>
      </c>
      <c r="Q154" s="9">
        <v>152</v>
      </c>
    </row>
    <row r="155" spans="1:17" ht="90" x14ac:dyDescent="0.25">
      <c r="A155" s="9" t="s">
        <v>337</v>
      </c>
      <c r="B155" s="9" t="s">
        <v>338</v>
      </c>
      <c r="C155" s="10">
        <v>1</v>
      </c>
      <c r="D155" s="11">
        <v>1</v>
      </c>
      <c r="E155" s="12">
        <v>24604810</v>
      </c>
      <c r="F155" s="13">
        <v>21395487</v>
      </c>
      <c r="G155" s="13">
        <v>21395487</v>
      </c>
      <c r="H155" s="13">
        <v>-3209323</v>
      </c>
      <c r="I155" s="10">
        <v>-0.15</v>
      </c>
      <c r="J155" s="14">
        <v>0.87</v>
      </c>
      <c r="K155" s="13">
        <v>21395487</v>
      </c>
      <c r="L155" s="13">
        <v>24604810</v>
      </c>
      <c r="M155" s="13">
        <v>-3209323</v>
      </c>
      <c r="N155" s="14">
        <v>0</v>
      </c>
      <c r="O155" s="13">
        <v>0</v>
      </c>
      <c r="P155" s="13">
        <v>24604810</v>
      </c>
      <c r="Q155" s="9">
        <v>153</v>
      </c>
    </row>
    <row r="156" spans="1:17" ht="90" x14ac:dyDescent="0.25">
      <c r="A156" s="3" t="s">
        <v>339</v>
      </c>
      <c r="B156" s="3" t="s">
        <v>340</v>
      </c>
      <c r="C156" s="4">
        <v>0.82</v>
      </c>
      <c r="D156" s="5">
        <v>0.82</v>
      </c>
      <c r="E156" s="6">
        <v>320866961</v>
      </c>
      <c r="F156" s="7">
        <v>279014749</v>
      </c>
      <c r="G156" s="7">
        <v>279014749</v>
      </c>
      <c r="H156" s="7">
        <v>-41852212</v>
      </c>
      <c r="I156" s="4">
        <v>-0.15</v>
      </c>
      <c r="J156" s="8">
        <v>0.87</v>
      </c>
      <c r="K156" s="7">
        <v>334061402</v>
      </c>
      <c r="L156" s="7">
        <v>384170612</v>
      </c>
      <c r="M156" s="7">
        <v>-50109210</v>
      </c>
      <c r="N156" s="8">
        <v>4.17</v>
      </c>
      <c r="O156" s="7">
        <v>63303651</v>
      </c>
      <c r="P156" s="7">
        <v>375913614</v>
      </c>
      <c r="Q156" s="2"/>
    </row>
    <row r="157" spans="1:17" ht="60" x14ac:dyDescent="0.25">
      <c r="A157" s="9" t="s">
        <v>341</v>
      </c>
      <c r="B157" s="9" t="s">
        <v>342</v>
      </c>
      <c r="C157" s="10">
        <v>1</v>
      </c>
      <c r="D157" s="11">
        <v>1</v>
      </c>
      <c r="E157" s="12">
        <v>5840095</v>
      </c>
      <c r="F157" s="13">
        <v>5078343</v>
      </c>
      <c r="G157" s="13">
        <v>5078343</v>
      </c>
      <c r="H157" s="13">
        <v>-761752</v>
      </c>
      <c r="I157" s="10">
        <v>-0.15</v>
      </c>
      <c r="J157" s="14">
        <v>0.87</v>
      </c>
      <c r="K157" s="13">
        <v>5078343</v>
      </c>
      <c r="L157" s="13">
        <v>5840095</v>
      </c>
      <c r="M157" s="13">
        <v>-761752</v>
      </c>
      <c r="N157" s="14">
        <v>0</v>
      </c>
      <c r="O157" s="13">
        <v>0</v>
      </c>
      <c r="P157" s="13">
        <v>5840095</v>
      </c>
      <c r="Q157" s="9">
        <v>143</v>
      </c>
    </row>
    <row r="158" spans="1:17" ht="60" x14ac:dyDescent="0.25">
      <c r="A158" s="9" t="s">
        <v>343</v>
      </c>
      <c r="B158" s="9" t="s">
        <v>344</v>
      </c>
      <c r="C158" s="10">
        <v>1</v>
      </c>
      <c r="D158" s="11">
        <v>1</v>
      </c>
      <c r="E158" s="12">
        <v>81390408</v>
      </c>
      <c r="F158" s="13">
        <v>70774268</v>
      </c>
      <c r="G158" s="13">
        <v>70774268</v>
      </c>
      <c r="H158" s="13">
        <v>-10616140</v>
      </c>
      <c r="I158" s="10">
        <v>-0.15</v>
      </c>
      <c r="J158" s="14">
        <v>0.87</v>
      </c>
      <c r="K158" s="13">
        <v>70774268</v>
      </c>
      <c r="L158" s="13">
        <v>81390408</v>
      </c>
      <c r="M158" s="13">
        <v>-10616140</v>
      </c>
      <c r="N158" s="14">
        <v>0</v>
      </c>
      <c r="O158" s="13">
        <v>0</v>
      </c>
      <c r="P158" s="13">
        <v>81390408</v>
      </c>
      <c r="Q158" s="9">
        <v>143</v>
      </c>
    </row>
    <row r="159" spans="1:17" ht="75" x14ac:dyDescent="0.25">
      <c r="A159" s="9" t="s">
        <v>345</v>
      </c>
      <c r="B159" s="9" t="s">
        <v>346</v>
      </c>
      <c r="C159" s="10">
        <v>1</v>
      </c>
      <c r="D159" s="11">
        <v>1</v>
      </c>
      <c r="E159" s="12">
        <v>152246051</v>
      </c>
      <c r="F159" s="13">
        <v>132387870</v>
      </c>
      <c r="G159" s="13">
        <v>132387870</v>
      </c>
      <c r="H159" s="13">
        <v>-19858181</v>
      </c>
      <c r="I159" s="10">
        <v>-0.15</v>
      </c>
      <c r="J159" s="14">
        <v>0.87</v>
      </c>
      <c r="K159" s="13">
        <v>132387870</v>
      </c>
      <c r="L159" s="13">
        <v>152246051</v>
      </c>
      <c r="M159" s="13">
        <v>-19858181</v>
      </c>
      <c r="N159" s="14">
        <v>0</v>
      </c>
      <c r="O159" s="13">
        <v>0</v>
      </c>
      <c r="P159" s="13">
        <v>152246051</v>
      </c>
      <c r="Q159" s="9">
        <v>126</v>
      </c>
    </row>
    <row r="160" spans="1:17" ht="120" x14ac:dyDescent="0.25">
      <c r="A160" s="9" t="s">
        <v>347</v>
      </c>
      <c r="B160" s="9" t="s">
        <v>348</v>
      </c>
      <c r="C160" s="10">
        <v>1</v>
      </c>
      <c r="D160" s="11">
        <v>1</v>
      </c>
      <c r="E160" s="12">
        <v>45216894</v>
      </c>
      <c r="F160" s="13">
        <v>39319038</v>
      </c>
      <c r="G160" s="13">
        <v>39319038</v>
      </c>
      <c r="H160" s="13">
        <v>-5897856</v>
      </c>
      <c r="I160" s="10">
        <v>-0.15</v>
      </c>
      <c r="J160" s="14">
        <v>0.87</v>
      </c>
      <c r="K160" s="13">
        <v>39319038</v>
      </c>
      <c r="L160" s="13">
        <v>45216894</v>
      </c>
      <c r="M160" s="13">
        <v>-5897856</v>
      </c>
      <c r="N160" s="14">
        <v>0</v>
      </c>
      <c r="O160" s="13">
        <v>0</v>
      </c>
      <c r="P160" s="13">
        <v>45216894</v>
      </c>
      <c r="Q160" s="9" t="s">
        <v>349</v>
      </c>
    </row>
    <row r="161" spans="1:17" ht="120" x14ac:dyDescent="0.25">
      <c r="A161" s="9" t="s">
        <v>350</v>
      </c>
      <c r="B161" s="9" t="s">
        <v>351</v>
      </c>
      <c r="C161" s="10">
        <v>0</v>
      </c>
      <c r="D161" s="11">
        <v>0</v>
      </c>
      <c r="E161" s="12">
        <v>0</v>
      </c>
      <c r="F161" s="13">
        <v>0</v>
      </c>
      <c r="G161" s="13">
        <v>0</v>
      </c>
      <c r="H161" s="13">
        <v>0</v>
      </c>
      <c r="I161" s="10">
        <v>0</v>
      </c>
      <c r="J161" s="14">
        <v>0</v>
      </c>
      <c r="K161" s="13">
        <v>55046653</v>
      </c>
      <c r="L161" s="13">
        <v>55046653</v>
      </c>
      <c r="M161" s="13">
        <v>0</v>
      </c>
      <c r="N161" s="14">
        <v>1</v>
      </c>
      <c r="O161" s="13">
        <v>55046653</v>
      </c>
      <c r="P161" s="13">
        <v>55046653</v>
      </c>
      <c r="Q161" s="9">
        <v>157</v>
      </c>
    </row>
    <row r="162" spans="1:17" ht="90" x14ac:dyDescent="0.25">
      <c r="A162" s="9" t="s">
        <v>352</v>
      </c>
      <c r="B162" s="9" t="s">
        <v>353</v>
      </c>
      <c r="C162" s="10">
        <v>1</v>
      </c>
      <c r="D162" s="11">
        <v>1</v>
      </c>
      <c r="E162" s="12">
        <v>36173515</v>
      </c>
      <c r="F162" s="13">
        <v>31455230</v>
      </c>
      <c r="G162" s="13">
        <v>31455230</v>
      </c>
      <c r="H162" s="13">
        <v>-4718285</v>
      </c>
      <c r="I162" s="10">
        <v>-0.15</v>
      </c>
      <c r="J162" s="14">
        <v>0.87</v>
      </c>
      <c r="K162" s="13">
        <v>31455230</v>
      </c>
      <c r="L162" s="13">
        <v>36173515</v>
      </c>
      <c r="M162" s="13">
        <v>-4718285</v>
      </c>
      <c r="N162" s="14">
        <v>0</v>
      </c>
      <c r="O162" s="13">
        <v>0</v>
      </c>
      <c r="P162" s="13">
        <v>36173515</v>
      </c>
      <c r="Q162" s="9">
        <v>158</v>
      </c>
    </row>
    <row r="163" spans="1:17" ht="75" x14ac:dyDescent="0.25">
      <c r="A163" s="3" t="s">
        <v>354</v>
      </c>
      <c r="B163" s="3" t="s">
        <v>355</v>
      </c>
      <c r="C163" s="4">
        <v>0</v>
      </c>
      <c r="D163" s="5">
        <v>0</v>
      </c>
      <c r="E163" s="6">
        <v>0</v>
      </c>
      <c r="F163" s="7">
        <v>0</v>
      </c>
      <c r="G163" s="7">
        <v>0</v>
      </c>
      <c r="H163" s="7">
        <v>0</v>
      </c>
      <c r="I163" s="4">
        <v>0</v>
      </c>
      <c r="J163" s="8">
        <v>0</v>
      </c>
      <c r="K163" s="7">
        <v>371066631</v>
      </c>
      <c r="L163" s="7">
        <v>371066631</v>
      </c>
      <c r="M163" s="7">
        <v>0</v>
      </c>
      <c r="N163" s="8">
        <v>1</v>
      </c>
      <c r="O163" s="7">
        <v>371066631</v>
      </c>
      <c r="P163" s="7">
        <v>371066631</v>
      </c>
      <c r="Q163" s="2"/>
    </row>
    <row r="164" spans="1:17" ht="180" x14ac:dyDescent="0.25">
      <c r="A164" s="9" t="s">
        <v>356</v>
      </c>
      <c r="B164" s="9" t="s">
        <v>357</v>
      </c>
      <c r="C164" s="10">
        <v>0</v>
      </c>
      <c r="D164" s="11">
        <v>0</v>
      </c>
      <c r="E164" s="12">
        <v>0</v>
      </c>
      <c r="F164" s="13">
        <v>0</v>
      </c>
      <c r="G164" s="13">
        <v>0</v>
      </c>
      <c r="H164" s="13">
        <v>0</v>
      </c>
      <c r="I164" s="10">
        <v>0</v>
      </c>
      <c r="J164" s="14">
        <v>0</v>
      </c>
      <c r="K164" s="13">
        <v>0</v>
      </c>
      <c r="L164" s="13">
        <v>0</v>
      </c>
      <c r="M164" s="13">
        <v>0</v>
      </c>
      <c r="N164" s="14">
        <v>0</v>
      </c>
      <c r="O164" s="13">
        <v>0</v>
      </c>
      <c r="P164" s="13">
        <v>0</v>
      </c>
      <c r="Q164" s="9" t="s">
        <v>358</v>
      </c>
    </row>
    <row r="165" spans="1:17" ht="45" x14ac:dyDescent="0.25">
      <c r="A165" s="3" t="s">
        <v>359</v>
      </c>
      <c r="B165" s="3" t="s">
        <v>360</v>
      </c>
      <c r="C165" s="4">
        <v>0</v>
      </c>
      <c r="D165" s="5">
        <v>0</v>
      </c>
      <c r="E165" s="6">
        <v>0</v>
      </c>
      <c r="F165" s="7">
        <v>0</v>
      </c>
      <c r="G165" s="7">
        <v>0</v>
      </c>
      <c r="H165" s="7">
        <v>0</v>
      </c>
      <c r="I165" s="4">
        <v>1</v>
      </c>
      <c r="J165" s="8">
        <v>0</v>
      </c>
      <c r="K165" s="7">
        <v>456642970</v>
      </c>
      <c r="L165" s="7">
        <v>456642970</v>
      </c>
      <c r="M165" s="7">
        <v>0</v>
      </c>
      <c r="N165" s="8">
        <v>1</v>
      </c>
      <c r="O165" s="7">
        <v>456642970</v>
      </c>
      <c r="P165" s="7">
        <v>456642970</v>
      </c>
      <c r="Q16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FE75-74B0-4C47-89DA-B86806326A70}">
  <dimension ref="A1:W165"/>
  <sheetViews>
    <sheetView workbookViewId="0">
      <selection activeCell="H8" sqref="H8"/>
    </sheetView>
  </sheetViews>
  <sheetFormatPr baseColWidth="10" defaultRowHeight="15" outlineLevelCol="1" x14ac:dyDescent="0.25"/>
  <cols>
    <col min="1" max="1" width="9.28515625" bestFit="1" customWidth="1"/>
    <col min="3" max="3" width="10.140625" bestFit="1" customWidth="1"/>
    <col min="4" max="4" width="9.85546875" bestFit="1" customWidth="1"/>
    <col min="5" max="7" width="15.140625" bestFit="1" customWidth="1"/>
    <col min="8" max="8" width="14.85546875" bestFit="1" customWidth="1"/>
    <col min="9" max="9" width="6.28515625" bestFit="1" customWidth="1"/>
    <col min="10" max="10" width="4.5703125" bestFit="1" customWidth="1"/>
    <col min="11" max="12" width="15.140625" bestFit="1" customWidth="1"/>
    <col min="13" max="13" width="14.85546875" bestFit="1" customWidth="1"/>
    <col min="14" max="14" width="5.28515625" bestFit="1" customWidth="1"/>
    <col min="15" max="15" width="14.140625" bestFit="1" customWidth="1"/>
    <col min="16" max="16" width="15.140625" bestFit="1" customWidth="1"/>
    <col min="17" max="17" width="11.28515625" bestFit="1" customWidth="1"/>
    <col min="18" max="18" width="11.42578125" outlineLevel="1"/>
    <col min="19" max="19" width="38.140625" customWidth="1"/>
    <col min="23" max="23" width="11.42578125" outlineLevel="1"/>
  </cols>
  <sheetData>
    <row r="1" spans="1:23" ht="3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6" t="s">
        <v>361</v>
      </c>
      <c r="S1" s="17" t="s">
        <v>362</v>
      </c>
      <c r="W1" t="s">
        <v>416</v>
      </c>
    </row>
    <row r="2" spans="1:23" ht="120" x14ac:dyDescent="0.25">
      <c r="A2" s="42">
        <v>1</v>
      </c>
      <c r="B2" s="42" t="s">
        <v>17</v>
      </c>
      <c r="C2" s="43">
        <f>IF(K2=0,0,G2/K2)</f>
        <v>0.7523874612646525</v>
      </c>
      <c r="D2" s="44">
        <v>0.85</v>
      </c>
      <c r="E2" s="48">
        <f>SUMIFS(E3:E165,$R3:$R165,1)</f>
        <v>10546064351.918005</v>
      </c>
      <c r="F2" s="45">
        <f>SUMIFS(F3:F165,$R3:$R165,1)</f>
        <v>10918382784</v>
      </c>
      <c r="G2" s="45">
        <f>SUMIFS(G3:G165,$R3:$R165,1)</f>
        <v>9280625273.4397392</v>
      </c>
      <c r="H2" s="45">
        <f t="shared" ref="H2:H33" si="0">G2-E2</f>
        <v>-1265439078.4782658</v>
      </c>
      <c r="I2" s="43">
        <f t="shared" ref="I2:I33" si="1">IF(G2=0,0,H2/G2)</f>
        <v>-0.13635278240355542</v>
      </c>
      <c r="J2" s="49">
        <f t="shared" ref="J2:J33" si="2">IF(E2=0,0,G2/E2)</f>
        <v>0.88000840538697056</v>
      </c>
      <c r="K2" s="45">
        <f>SUMIFS(K3:K165,$R3:$R165,1)</f>
        <v>12334901565</v>
      </c>
      <c r="L2" s="45">
        <f t="shared" ref="L2:L33" si="3">IF(J2=0,K2,K2/J2)</f>
        <v>14016799714.061722</v>
      </c>
      <c r="M2" s="45">
        <f t="shared" ref="M2:M33" si="4">K2-L2</f>
        <v>-1681898149.0617218</v>
      </c>
      <c r="N2" s="46">
        <f t="shared" ref="N2:N33" si="5">IF((K2-E2)=0,0,(K2-G2)/(K2-E2))</f>
        <v>1.7074087397243014</v>
      </c>
      <c r="O2" s="45">
        <f t="shared" ref="O2:O33" si="6">L2-E2</f>
        <v>3470735362.1437168</v>
      </c>
      <c r="P2" s="45">
        <f t="shared" ref="P2:P33" si="7">L2</f>
        <v>14016799714.061722</v>
      </c>
      <c r="Q2" s="2"/>
      <c r="R2">
        <v>0</v>
      </c>
      <c r="W2" s="47"/>
    </row>
    <row r="3" spans="1:23" ht="75" x14ac:dyDescent="0.25">
      <c r="A3" s="3" t="s">
        <v>18</v>
      </c>
      <c r="B3" s="3" t="s">
        <v>19</v>
      </c>
      <c r="C3" s="4">
        <f>IF(K3=0,0,G3/K3)</f>
        <v>0.67542952997708494</v>
      </c>
      <c r="D3" s="5">
        <v>1</v>
      </c>
      <c r="E3" s="6">
        <f>SUMIFS(E4:E45,$R4:$R45,2)</f>
        <v>646634082.16457415</v>
      </c>
      <c r="F3" s="7">
        <f>SUMIFS(F4:F45,$R4:$R45,2)</f>
        <v>807018994</v>
      </c>
      <c r="G3" s="7">
        <f>SUMIFS(G4:G45,$R4:$R45,2)</f>
        <v>545084459.79999995</v>
      </c>
      <c r="H3" s="7">
        <f t="shared" si="0"/>
        <v>-101549622.36457419</v>
      </c>
      <c r="I3" s="4">
        <f t="shared" si="1"/>
        <v>-0.18630071090603895</v>
      </c>
      <c r="J3" s="50">
        <f t="shared" si="2"/>
        <v>0.84295658833100462</v>
      </c>
      <c r="K3" s="7">
        <f>SUMIFS(K4:K45,$R4:$R45,2)</f>
        <v>807018994</v>
      </c>
      <c r="L3" s="7">
        <f t="shared" si="3"/>
        <v>957367206.29687643</v>
      </c>
      <c r="M3" s="7">
        <f t="shared" si="4"/>
        <v>-150348212.29687643</v>
      </c>
      <c r="N3" s="8">
        <f t="shared" si="5"/>
        <v>1.6331619427441921</v>
      </c>
      <c r="O3" s="7">
        <f t="shared" si="6"/>
        <v>310733124.13230228</v>
      </c>
      <c r="P3" s="7">
        <f t="shared" si="7"/>
        <v>957367206.29687643</v>
      </c>
      <c r="Q3" s="2"/>
      <c r="R3">
        <v>1</v>
      </c>
      <c r="S3" s="22" t="s">
        <v>363</v>
      </c>
      <c r="T3" s="32">
        <v>0.88</v>
      </c>
      <c r="W3" s="47"/>
    </row>
    <row r="4" spans="1:23" x14ac:dyDescent="0.25">
      <c r="A4" s="9" t="s">
        <v>20</v>
      </c>
      <c r="B4" s="9" t="s">
        <v>21</v>
      </c>
      <c r="C4" s="10">
        <v>1</v>
      </c>
      <c r="D4" s="11">
        <v>1</v>
      </c>
      <c r="E4" s="12">
        <f>IF(G4&gt;0,G4/W4,0)</f>
        <v>0</v>
      </c>
      <c r="F4" s="13">
        <f>D4*K4</f>
        <v>0</v>
      </c>
      <c r="G4" s="13">
        <f>C4*K4</f>
        <v>0</v>
      </c>
      <c r="H4" s="13">
        <f t="shared" si="0"/>
        <v>0</v>
      </c>
      <c r="I4" s="10">
        <f t="shared" si="1"/>
        <v>0</v>
      </c>
      <c r="J4" s="51">
        <f t="shared" si="2"/>
        <v>0</v>
      </c>
      <c r="K4" s="13">
        <v>0</v>
      </c>
      <c r="L4" s="13">
        <f t="shared" si="3"/>
        <v>0</v>
      </c>
      <c r="M4" s="13">
        <f t="shared" si="4"/>
        <v>0</v>
      </c>
      <c r="N4" s="14">
        <f t="shared" si="5"/>
        <v>0</v>
      </c>
      <c r="O4" s="13">
        <f t="shared" si="6"/>
        <v>0</v>
      </c>
      <c r="P4" s="13">
        <f t="shared" si="7"/>
        <v>0</v>
      </c>
      <c r="Q4" s="2"/>
      <c r="R4">
        <v>2</v>
      </c>
      <c r="S4" s="23" t="s">
        <v>364</v>
      </c>
      <c r="T4" s="33">
        <f>T3</f>
        <v>0.88</v>
      </c>
      <c r="W4" s="47"/>
    </row>
    <row r="5" spans="1:23" ht="60" x14ac:dyDescent="0.25">
      <c r="A5" s="9" t="s">
        <v>22</v>
      </c>
      <c r="B5" s="9" t="s">
        <v>23</v>
      </c>
      <c r="C5" s="10">
        <v>1</v>
      </c>
      <c r="D5" s="11">
        <v>1</v>
      </c>
      <c r="E5" s="15">
        <f>IF(G5&gt;0,G5/W5,0)</f>
        <v>10813441.694372613</v>
      </c>
      <c r="F5" s="13">
        <f>D5*K5</f>
        <v>8781596</v>
      </c>
      <c r="G5" s="13">
        <f>C5*K5</f>
        <v>8781596</v>
      </c>
      <c r="H5" s="13">
        <f t="shared" si="0"/>
        <v>-2031845.694372613</v>
      </c>
      <c r="I5" s="10">
        <f t="shared" si="1"/>
        <v>-0.23137544637359916</v>
      </c>
      <c r="J5" s="51">
        <f t="shared" si="2"/>
        <v>0.81210000000000004</v>
      </c>
      <c r="K5" s="13">
        <v>8781596</v>
      </c>
      <c r="L5" s="13">
        <f t="shared" si="3"/>
        <v>10813441.694372613</v>
      </c>
      <c r="M5" s="13">
        <f t="shared" si="4"/>
        <v>-2031845.694372613</v>
      </c>
      <c r="N5" s="14">
        <f t="shared" si="5"/>
        <v>0</v>
      </c>
      <c r="O5" s="13">
        <f t="shared" si="6"/>
        <v>0</v>
      </c>
      <c r="P5" s="13">
        <f t="shared" si="7"/>
        <v>10813441.694372613</v>
      </c>
      <c r="Q5" s="9">
        <v>3</v>
      </c>
      <c r="R5">
        <v>2</v>
      </c>
      <c r="S5" s="24" t="s">
        <v>365</v>
      </c>
      <c r="T5" s="34">
        <v>0.85</v>
      </c>
      <c r="W5" s="47">
        <v>0.81210000000000004</v>
      </c>
    </row>
    <row r="6" spans="1:23" ht="75" x14ac:dyDescent="0.25">
      <c r="A6" s="3" t="s">
        <v>20</v>
      </c>
      <c r="B6" s="3" t="s">
        <v>24</v>
      </c>
      <c r="C6" s="4">
        <f>IF(K6=0,0,G6/K6)</f>
        <v>0.64130434580798934</v>
      </c>
      <c r="D6" s="5">
        <v>1</v>
      </c>
      <c r="E6" s="6">
        <f>SUMIFS(E7:E23,$R7:$R23,3)</f>
        <v>307894815.42831171</v>
      </c>
      <c r="F6" s="7">
        <f>SUMIFS(F7:F23,$R7:$R23,3)</f>
        <v>403953397</v>
      </c>
      <c r="G6" s="7">
        <f>SUMIFS(G7:G23,$R7:$R23,3)</f>
        <v>259057069</v>
      </c>
      <c r="H6" s="7">
        <f t="shared" si="0"/>
        <v>-48837746.428311706</v>
      </c>
      <c r="I6" s="4">
        <f t="shared" si="1"/>
        <v>-0.18852118807964938</v>
      </c>
      <c r="J6" s="50">
        <f t="shared" si="2"/>
        <v>0.84138171875231593</v>
      </c>
      <c r="K6" s="7">
        <f>SUMIFS(K7:K23,$R7:$R23,3)</f>
        <v>403953397</v>
      </c>
      <c r="L6" s="7">
        <f t="shared" si="3"/>
        <v>480107171.33125031</v>
      </c>
      <c r="M6" s="7">
        <f t="shared" si="4"/>
        <v>-76153774.33125031</v>
      </c>
      <c r="N6" s="8">
        <f t="shared" si="5"/>
        <v>1.5084162771221457</v>
      </c>
      <c r="O6" s="7">
        <f t="shared" si="6"/>
        <v>172212355.9029386</v>
      </c>
      <c r="P6" s="7">
        <f t="shared" si="7"/>
        <v>480107171.33125031</v>
      </c>
      <c r="Q6" s="2"/>
      <c r="R6">
        <v>2</v>
      </c>
      <c r="W6" s="47"/>
    </row>
    <row r="7" spans="1:23" ht="75" x14ac:dyDescent="0.25">
      <c r="A7" s="3" t="s">
        <v>25</v>
      </c>
      <c r="B7" s="3" t="s">
        <v>26</v>
      </c>
      <c r="C7" s="4">
        <f>IF(K7=0,0,G7/K7)</f>
        <v>0.31249999911035531</v>
      </c>
      <c r="D7" s="5">
        <v>1</v>
      </c>
      <c r="E7" s="6">
        <f>SUMIFS(E8:E12,$R8:$R12,4)</f>
        <v>78175102.954934448</v>
      </c>
      <c r="F7" s="7">
        <f>SUMIFS(F8:F12,$R8:$R12,4)</f>
        <v>210758295</v>
      </c>
      <c r="G7" s="7">
        <f>SUMIFS(G8:G12,$R8:$R12,4)</f>
        <v>65861967</v>
      </c>
      <c r="H7" s="7">
        <f t="shared" si="0"/>
        <v>-12313135.954934448</v>
      </c>
      <c r="I7" s="4">
        <f t="shared" si="1"/>
        <v>-0.1869536625733399</v>
      </c>
      <c r="J7" s="50">
        <f t="shared" si="2"/>
        <v>0.84249287190536104</v>
      </c>
      <c r="K7" s="7">
        <f>SUMIFS(K8:K12,$R8:$R12,4)</f>
        <v>210758295</v>
      </c>
      <c r="L7" s="7">
        <f t="shared" si="3"/>
        <v>250160330.16796243</v>
      </c>
      <c r="M7" s="7">
        <f t="shared" si="4"/>
        <v>-39402035.167962432</v>
      </c>
      <c r="N7" s="8">
        <f t="shared" si="5"/>
        <v>1.0928710175476026</v>
      </c>
      <c r="O7" s="7">
        <f t="shared" si="6"/>
        <v>171985227.21302798</v>
      </c>
      <c r="P7" s="7">
        <f t="shared" si="7"/>
        <v>250160330.16796243</v>
      </c>
      <c r="Q7" s="2"/>
      <c r="R7">
        <v>3</v>
      </c>
      <c r="S7" s="22" t="s">
        <v>366</v>
      </c>
      <c r="T7" s="36"/>
      <c r="W7" s="47"/>
    </row>
    <row r="8" spans="1:23" ht="120" x14ac:dyDescent="0.25">
      <c r="A8" s="9" t="s">
        <v>27</v>
      </c>
      <c r="B8" s="9" t="s">
        <v>28</v>
      </c>
      <c r="C8" s="10">
        <v>1</v>
      </c>
      <c r="D8" s="11">
        <v>1</v>
      </c>
      <c r="E8" s="12">
        <f>IF(G8&gt;0,G8/W8,0)</f>
        <v>56044065.908563472</v>
      </c>
      <c r="F8" s="13">
        <f>D8*K8</f>
        <v>48298776</v>
      </c>
      <c r="G8" s="13">
        <f>C8*K8</f>
        <v>48298776</v>
      </c>
      <c r="H8" s="13">
        <f t="shared" si="0"/>
        <v>-7745289.9085634723</v>
      </c>
      <c r="I8" s="10">
        <f t="shared" si="1"/>
        <v>-0.16036203295428175</v>
      </c>
      <c r="J8" s="51">
        <f t="shared" si="2"/>
        <v>0.86180000000000001</v>
      </c>
      <c r="K8" s="13">
        <v>48298776</v>
      </c>
      <c r="L8" s="13">
        <f t="shared" si="3"/>
        <v>56044065.908563472</v>
      </c>
      <c r="M8" s="13">
        <f t="shared" si="4"/>
        <v>-7745289.9085634723</v>
      </c>
      <c r="N8" s="14">
        <f t="shared" si="5"/>
        <v>0</v>
      </c>
      <c r="O8" s="13">
        <f t="shared" si="6"/>
        <v>0</v>
      </c>
      <c r="P8" s="13">
        <f t="shared" si="7"/>
        <v>56044065.908563472</v>
      </c>
      <c r="Q8" s="9">
        <v>4</v>
      </c>
      <c r="R8">
        <v>4</v>
      </c>
      <c r="S8" s="23" t="s">
        <v>367</v>
      </c>
      <c r="T8" s="25">
        <f>K2</f>
        <v>12334901565</v>
      </c>
      <c r="W8" s="47">
        <v>0.86180000000000001</v>
      </c>
    </row>
    <row r="9" spans="1:23" ht="105" x14ac:dyDescent="0.25">
      <c r="A9" s="9" t="s">
        <v>29</v>
      </c>
      <c r="B9" s="9" t="s">
        <v>30</v>
      </c>
      <c r="C9" s="10">
        <v>0</v>
      </c>
      <c r="D9" s="11">
        <v>1</v>
      </c>
      <c r="E9" s="12">
        <f>IF(G9&gt;0,G9/W9,0)</f>
        <v>0</v>
      </c>
      <c r="F9" s="13">
        <f>D9*K9</f>
        <v>65861967</v>
      </c>
      <c r="G9" s="13">
        <f>C9*K9</f>
        <v>0</v>
      </c>
      <c r="H9" s="13">
        <f t="shared" si="0"/>
        <v>0</v>
      </c>
      <c r="I9" s="10">
        <f t="shared" si="1"/>
        <v>0</v>
      </c>
      <c r="J9" s="51">
        <f t="shared" si="2"/>
        <v>0</v>
      </c>
      <c r="K9" s="13">
        <v>65861967</v>
      </c>
      <c r="L9" s="13">
        <f t="shared" si="3"/>
        <v>65861967</v>
      </c>
      <c r="M9" s="13">
        <f t="shared" si="4"/>
        <v>0</v>
      </c>
      <c r="N9" s="14">
        <f t="shared" si="5"/>
        <v>1</v>
      </c>
      <c r="O9" s="13">
        <f t="shared" si="6"/>
        <v>65861967</v>
      </c>
      <c r="P9" s="13">
        <f t="shared" si="7"/>
        <v>65861967</v>
      </c>
      <c r="Q9" s="9">
        <v>7</v>
      </c>
      <c r="R9">
        <v>4</v>
      </c>
      <c r="S9" s="23" t="s">
        <v>368</v>
      </c>
      <c r="T9" s="25">
        <f>F2</f>
        <v>10918382784</v>
      </c>
      <c r="W9" s="47"/>
    </row>
    <row r="10" spans="1:23" ht="75" x14ac:dyDescent="0.25">
      <c r="A10" s="9" t="s">
        <v>31</v>
      </c>
      <c r="B10" s="9" t="s">
        <v>32</v>
      </c>
      <c r="C10" s="10">
        <v>0</v>
      </c>
      <c r="D10" s="11">
        <v>1</v>
      </c>
      <c r="E10" s="12">
        <f>IF(G10&gt;0,G10/W10,0)</f>
        <v>0</v>
      </c>
      <c r="F10" s="13">
        <f>D10*K10</f>
        <v>48298776</v>
      </c>
      <c r="G10" s="13">
        <f>C10*K10</f>
        <v>0</v>
      </c>
      <c r="H10" s="13">
        <f t="shared" si="0"/>
        <v>0</v>
      </c>
      <c r="I10" s="10">
        <f t="shared" si="1"/>
        <v>0</v>
      </c>
      <c r="J10" s="51">
        <f t="shared" si="2"/>
        <v>0</v>
      </c>
      <c r="K10" s="13">
        <v>48298776</v>
      </c>
      <c r="L10" s="13">
        <f t="shared" si="3"/>
        <v>48298776</v>
      </c>
      <c r="M10" s="13">
        <f t="shared" si="4"/>
        <v>0</v>
      </c>
      <c r="N10" s="14">
        <f t="shared" si="5"/>
        <v>1</v>
      </c>
      <c r="O10" s="13">
        <f t="shared" si="6"/>
        <v>48298776</v>
      </c>
      <c r="P10" s="13">
        <f t="shared" si="7"/>
        <v>48298776</v>
      </c>
      <c r="Q10" s="9">
        <v>8</v>
      </c>
      <c r="R10">
        <v>4</v>
      </c>
      <c r="S10" s="23" t="s">
        <v>369</v>
      </c>
      <c r="T10" s="25">
        <f>G2</f>
        <v>9280625273.4397392</v>
      </c>
      <c r="W10" s="47"/>
    </row>
    <row r="11" spans="1:23" ht="90" x14ac:dyDescent="0.25">
      <c r="A11" s="9" t="s">
        <v>33</v>
      </c>
      <c r="B11" s="9" t="s">
        <v>34</v>
      </c>
      <c r="C11" s="10">
        <v>0</v>
      </c>
      <c r="D11" s="11">
        <v>1</v>
      </c>
      <c r="E11" s="12">
        <f>IF(G11&gt;0,G11/W11,0)</f>
        <v>0</v>
      </c>
      <c r="F11" s="13">
        <f>D11*K11</f>
        <v>30735585</v>
      </c>
      <c r="G11" s="13">
        <f>C11*K11</f>
        <v>0</v>
      </c>
      <c r="H11" s="13">
        <f t="shared" si="0"/>
        <v>0</v>
      </c>
      <c r="I11" s="10">
        <f t="shared" si="1"/>
        <v>0</v>
      </c>
      <c r="J11" s="51">
        <f t="shared" si="2"/>
        <v>0</v>
      </c>
      <c r="K11" s="13">
        <v>30735585</v>
      </c>
      <c r="L11" s="13">
        <f t="shared" si="3"/>
        <v>30735585</v>
      </c>
      <c r="M11" s="13">
        <f t="shared" si="4"/>
        <v>0</v>
      </c>
      <c r="N11" s="14">
        <f t="shared" si="5"/>
        <v>1</v>
      </c>
      <c r="O11" s="13">
        <f t="shared" si="6"/>
        <v>30735585</v>
      </c>
      <c r="P11" s="13">
        <f t="shared" si="7"/>
        <v>30735585</v>
      </c>
      <c r="Q11" s="9">
        <v>8</v>
      </c>
      <c r="R11">
        <v>4</v>
      </c>
      <c r="S11" s="23" t="s">
        <v>370</v>
      </c>
      <c r="T11" s="25">
        <f>E2</f>
        <v>10546064351.918005</v>
      </c>
      <c r="W11" s="47"/>
    </row>
    <row r="12" spans="1:23" ht="105" x14ac:dyDescent="0.25">
      <c r="A12" s="9" t="s">
        <v>35</v>
      </c>
      <c r="B12" s="9" t="s">
        <v>36</v>
      </c>
      <c r="C12" s="10">
        <v>1</v>
      </c>
      <c r="D12" s="11">
        <v>1</v>
      </c>
      <c r="E12" s="12">
        <f>IF(G12&gt;0,G12/W12,0)</f>
        <v>22131037.046370968</v>
      </c>
      <c r="F12" s="13">
        <f>D12*K12</f>
        <v>17563191</v>
      </c>
      <c r="G12" s="13">
        <f>C12*K12</f>
        <v>17563191</v>
      </c>
      <c r="H12" s="13">
        <f t="shared" si="0"/>
        <v>-4567846.0463709682</v>
      </c>
      <c r="I12" s="10">
        <f t="shared" si="1"/>
        <v>-0.26008064516129037</v>
      </c>
      <c r="J12" s="51">
        <f t="shared" si="2"/>
        <v>0.79359999999999997</v>
      </c>
      <c r="K12" s="13">
        <v>17563191</v>
      </c>
      <c r="L12" s="13">
        <f t="shared" si="3"/>
        <v>22131037.046370968</v>
      </c>
      <c r="M12" s="13">
        <f t="shared" si="4"/>
        <v>-4567846.0463709682</v>
      </c>
      <c r="N12" s="14">
        <f t="shared" si="5"/>
        <v>0</v>
      </c>
      <c r="O12" s="13">
        <f t="shared" si="6"/>
        <v>0</v>
      </c>
      <c r="P12" s="13">
        <f t="shared" si="7"/>
        <v>22131037.046370968</v>
      </c>
      <c r="Q12" s="9" t="s">
        <v>37</v>
      </c>
      <c r="R12">
        <v>4</v>
      </c>
      <c r="S12" s="23" t="s">
        <v>371</v>
      </c>
      <c r="T12" s="37">
        <f>C2</f>
        <v>0.7523874612646525</v>
      </c>
      <c r="W12" s="47">
        <v>0.79359999999999997</v>
      </c>
    </row>
    <row r="13" spans="1:23" ht="75" x14ac:dyDescent="0.25">
      <c r="A13" s="3" t="s">
        <v>38</v>
      </c>
      <c r="B13" s="3" t="s">
        <v>39</v>
      </c>
      <c r="C13" s="4">
        <f>IF(K13=0,0,G13/K13)</f>
        <v>1</v>
      </c>
      <c r="D13" s="5">
        <v>1</v>
      </c>
      <c r="E13" s="6">
        <f>SUMIFS(E14:E17,$R14:$R17,4)</f>
        <v>110268196.48838632</v>
      </c>
      <c r="F13" s="7">
        <f>SUMIFS(F14:F17,$R14:$R17,4)</f>
        <v>92206753</v>
      </c>
      <c r="G13" s="7">
        <f>SUMIFS(G14:G17,$R14:$R17,4)</f>
        <v>92206753</v>
      </c>
      <c r="H13" s="7">
        <f t="shared" si="0"/>
        <v>-18061443.488386318</v>
      </c>
      <c r="I13" s="4">
        <f t="shared" si="1"/>
        <v>-0.19587983418509833</v>
      </c>
      <c r="J13" s="50">
        <f t="shared" si="2"/>
        <v>0.83620441737896212</v>
      </c>
      <c r="K13" s="7">
        <f>SUMIFS(K14:K17,$R14:$R17,4)</f>
        <v>92206753</v>
      </c>
      <c r="L13" s="7">
        <f t="shared" si="3"/>
        <v>110268196.48838632</v>
      </c>
      <c r="M13" s="7">
        <f t="shared" si="4"/>
        <v>-18061443.488386318</v>
      </c>
      <c r="N13" s="8">
        <f t="shared" si="5"/>
        <v>0</v>
      </c>
      <c r="O13" s="7">
        <f t="shared" si="6"/>
        <v>0</v>
      </c>
      <c r="P13" s="7">
        <f t="shared" si="7"/>
        <v>110268196.48838632</v>
      </c>
      <c r="Q13" s="2"/>
      <c r="R13">
        <v>3</v>
      </c>
      <c r="S13" s="23" t="s">
        <v>3</v>
      </c>
      <c r="T13" s="28">
        <f>F2/K2</f>
        <v>0.88516172800119142</v>
      </c>
      <c r="W13" s="47"/>
    </row>
    <row r="14" spans="1:23" ht="120" x14ac:dyDescent="0.25">
      <c r="A14" s="9" t="s">
        <v>40</v>
      </c>
      <c r="B14" s="9" t="s">
        <v>41</v>
      </c>
      <c r="C14" s="10">
        <v>1</v>
      </c>
      <c r="D14" s="11">
        <v>1</v>
      </c>
      <c r="E14" s="12">
        <f>IF(G14&gt;0,G14/W14,0)</f>
        <v>44295563.682219416</v>
      </c>
      <c r="F14" s="13">
        <f>D14*K14</f>
        <v>35126382</v>
      </c>
      <c r="G14" s="13">
        <f>C14*K14</f>
        <v>35126382</v>
      </c>
      <c r="H14" s="13">
        <f t="shared" si="0"/>
        <v>-9169181.6822194159</v>
      </c>
      <c r="I14" s="10">
        <f t="shared" si="1"/>
        <v>-0.26103404791929369</v>
      </c>
      <c r="J14" s="51">
        <f t="shared" si="2"/>
        <v>0.79300000000000004</v>
      </c>
      <c r="K14" s="13">
        <v>35126382</v>
      </c>
      <c r="L14" s="13">
        <f t="shared" si="3"/>
        <v>44295563.682219416</v>
      </c>
      <c r="M14" s="13">
        <f t="shared" si="4"/>
        <v>-9169181.6822194159</v>
      </c>
      <c r="N14" s="14">
        <f t="shared" si="5"/>
        <v>0</v>
      </c>
      <c r="O14" s="13">
        <f t="shared" si="6"/>
        <v>0</v>
      </c>
      <c r="P14" s="13">
        <f t="shared" si="7"/>
        <v>44295563.682219416</v>
      </c>
      <c r="Q14" s="9">
        <v>7</v>
      </c>
      <c r="R14">
        <v>4</v>
      </c>
      <c r="S14" s="23" t="s">
        <v>372</v>
      </c>
      <c r="T14" s="27">
        <f>J2</f>
        <v>0.88000840538697056</v>
      </c>
      <c r="W14" s="47">
        <v>0.79300000000000004</v>
      </c>
    </row>
    <row r="15" spans="1:23" ht="90" x14ac:dyDescent="0.25">
      <c r="A15" s="9" t="s">
        <v>42</v>
      </c>
      <c r="B15" s="9" t="s">
        <v>43</v>
      </c>
      <c r="C15" s="10">
        <v>1</v>
      </c>
      <c r="D15" s="11">
        <v>1</v>
      </c>
      <c r="E15" s="12">
        <f>IF(G15&gt;0,G15/W15,0)</f>
        <v>23985566.480935212</v>
      </c>
      <c r="F15" s="13">
        <f>D15*K15</f>
        <v>21953989</v>
      </c>
      <c r="G15" s="13">
        <f>C15*K15</f>
        <v>21953989</v>
      </c>
      <c r="H15" s="13">
        <f t="shared" si="0"/>
        <v>-2031577.4809352122</v>
      </c>
      <c r="I15" s="10">
        <f t="shared" si="1"/>
        <v>-9.2537965694307861E-2</v>
      </c>
      <c r="J15" s="51">
        <f t="shared" si="2"/>
        <v>0.9153</v>
      </c>
      <c r="K15" s="13">
        <v>21953989</v>
      </c>
      <c r="L15" s="13">
        <f t="shared" si="3"/>
        <v>23985566.480935212</v>
      </c>
      <c r="M15" s="13">
        <f t="shared" si="4"/>
        <v>-2031577.4809352122</v>
      </c>
      <c r="N15" s="14">
        <f t="shared" si="5"/>
        <v>0</v>
      </c>
      <c r="O15" s="13">
        <f t="shared" si="6"/>
        <v>0</v>
      </c>
      <c r="P15" s="13">
        <f t="shared" si="7"/>
        <v>23985566.480935212</v>
      </c>
      <c r="Q15" s="9">
        <v>13</v>
      </c>
      <c r="R15">
        <v>4</v>
      </c>
      <c r="S15" s="23" t="s">
        <v>373</v>
      </c>
      <c r="T15" s="31">
        <f>G2/F2</f>
        <v>0.84999999148589467</v>
      </c>
      <c r="W15" s="47">
        <v>0.9153</v>
      </c>
    </row>
    <row r="16" spans="1:23" ht="75" x14ac:dyDescent="0.25">
      <c r="A16" s="9" t="s">
        <v>44</v>
      </c>
      <c r="B16" s="9" t="s">
        <v>45</v>
      </c>
      <c r="C16" s="10">
        <v>1</v>
      </c>
      <c r="D16" s="11">
        <v>1</v>
      </c>
      <c r="E16" s="12">
        <f>IF(G16&gt;0,G16/W16,0)</f>
        <v>16426478.363885771</v>
      </c>
      <c r="F16" s="13">
        <f>D16*K16</f>
        <v>13172393</v>
      </c>
      <c r="G16" s="13">
        <f>C16*K16</f>
        <v>13172393</v>
      </c>
      <c r="H16" s="13">
        <f t="shared" si="0"/>
        <v>-3254085.3638857715</v>
      </c>
      <c r="I16" s="10">
        <f t="shared" si="1"/>
        <v>-0.24703828407532114</v>
      </c>
      <c r="J16" s="51">
        <f t="shared" si="2"/>
        <v>0.80189999999999995</v>
      </c>
      <c r="K16" s="13">
        <v>13172393</v>
      </c>
      <c r="L16" s="13">
        <f t="shared" si="3"/>
        <v>16426478.363885771</v>
      </c>
      <c r="M16" s="13">
        <f t="shared" si="4"/>
        <v>-3254085.3638857715</v>
      </c>
      <c r="N16" s="14">
        <f t="shared" si="5"/>
        <v>0</v>
      </c>
      <c r="O16" s="13">
        <f t="shared" si="6"/>
        <v>0</v>
      </c>
      <c r="P16" s="13">
        <f t="shared" si="7"/>
        <v>16426478.363885771</v>
      </c>
      <c r="Q16" s="9">
        <v>14</v>
      </c>
      <c r="R16">
        <v>4</v>
      </c>
      <c r="S16" s="23" t="s">
        <v>374</v>
      </c>
      <c r="T16" s="26">
        <f>H2</f>
        <v>-1265439078.4782658</v>
      </c>
      <c r="W16" s="47">
        <v>0.80189999999999995</v>
      </c>
    </row>
    <row r="17" spans="1:23" ht="90" x14ac:dyDescent="0.25">
      <c r="A17" s="9" t="s">
        <v>46</v>
      </c>
      <c r="B17" s="9" t="s">
        <v>47</v>
      </c>
      <c r="C17" s="10">
        <v>1</v>
      </c>
      <c r="D17" s="11">
        <v>1</v>
      </c>
      <c r="E17" s="12">
        <f>IF(G17&gt;0,G17/W17,0)</f>
        <v>25560587.961345907</v>
      </c>
      <c r="F17" s="13">
        <f>D17*K17</f>
        <v>21953989</v>
      </c>
      <c r="G17" s="13">
        <f>C17*K17</f>
        <v>21953989</v>
      </c>
      <c r="H17" s="13">
        <f t="shared" si="0"/>
        <v>-3606598.9613459073</v>
      </c>
      <c r="I17" s="10">
        <f t="shared" si="1"/>
        <v>-0.16427989288624983</v>
      </c>
      <c r="J17" s="51">
        <f t="shared" si="2"/>
        <v>0.8589</v>
      </c>
      <c r="K17" s="13">
        <v>21953989</v>
      </c>
      <c r="L17" s="13">
        <f t="shared" si="3"/>
        <v>25560587.961345907</v>
      </c>
      <c r="M17" s="13">
        <f t="shared" si="4"/>
        <v>-3606598.9613459073</v>
      </c>
      <c r="N17" s="14">
        <f t="shared" si="5"/>
        <v>0</v>
      </c>
      <c r="O17" s="13">
        <f t="shared" si="6"/>
        <v>0</v>
      </c>
      <c r="P17" s="13">
        <f t="shared" si="7"/>
        <v>25560587.961345907</v>
      </c>
      <c r="Q17" s="9" t="s">
        <v>48</v>
      </c>
      <c r="R17">
        <v>4</v>
      </c>
      <c r="S17" s="23" t="s">
        <v>375</v>
      </c>
      <c r="T17" s="26">
        <f>G2-F2</f>
        <v>-1637757510.5602608</v>
      </c>
      <c r="W17" s="47">
        <v>0.8589</v>
      </c>
    </row>
    <row r="18" spans="1:23" ht="75" x14ac:dyDescent="0.25">
      <c r="A18" s="3" t="s">
        <v>49</v>
      </c>
      <c r="B18" s="3" t="s">
        <v>50</v>
      </c>
      <c r="C18" s="4">
        <f>IF(K18=0,0,G18/K18)</f>
        <v>1</v>
      </c>
      <c r="D18" s="5">
        <v>1</v>
      </c>
      <c r="E18" s="6">
        <f>SUMIFS(E19:E23,$R19:$R23,4)</f>
        <v>119451515.98499092</v>
      </c>
      <c r="F18" s="7">
        <f>SUMIFS(F19:F23,$R19:$R23,4)</f>
        <v>100988349</v>
      </c>
      <c r="G18" s="7">
        <f>SUMIFS(G19:G23,$R19:$R23,4)</f>
        <v>100988349</v>
      </c>
      <c r="H18" s="7">
        <f t="shared" si="0"/>
        <v>-18463166.984990925</v>
      </c>
      <c r="I18" s="4">
        <f t="shared" si="1"/>
        <v>-0.1828247235232148</v>
      </c>
      <c r="J18" s="50">
        <f t="shared" si="2"/>
        <v>0.84543379937253516</v>
      </c>
      <c r="K18" s="7">
        <f>SUMIFS(K19:K23,$R19:$R23,4)</f>
        <v>100988349</v>
      </c>
      <c r="L18" s="7">
        <f t="shared" si="3"/>
        <v>119451515.98499094</v>
      </c>
      <c r="M18" s="7">
        <f t="shared" si="4"/>
        <v>-18463166.984990939</v>
      </c>
      <c r="N18" s="8">
        <f t="shared" si="5"/>
        <v>0</v>
      </c>
      <c r="O18" s="7">
        <f t="shared" si="6"/>
        <v>0</v>
      </c>
      <c r="P18" s="7">
        <f t="shared" si="7"/>
        <v>119451515.98499094</v>
      </c>
      <c r="Q18" s="2"/>
      <c r="R18">
        <v>3</v>
      </c>
      <c r="S18" s="23" t="s">
        <v>376</v>
      </c>
      <c r="T18" s="25">
        <f>L2</f>
        <v>14016799714.061722</v>
      </c>
      <c r="W18" s="47"/>
    </row>
    <row r="19" spans="1:23" ht="75" x14ac:dyDescent="0.25">
      <c r="A19" s="9" t="s">
        <v>51</v>
      </c>
      <c r="B19" s="9" t="s">
        <v>52</v>
      </c>
      <c r="C19" s="10">
        <v>1</v>
      </c>
      <c r="D19" s="11">
        <v>1</v>
      </c>
      <c r="E19" s="12">
        <f>IF(G19&gt;0,G19/W19,0)</f>
        <v>25087406.010741629</v>
      </c>
      <c r="F19" s="13">
        <f>D19*K19</f>
        <v>21953989</v>
      </c>
      <c r="G19" s="13">
        <f>C19*K19</f>
        <v>21953989</v>
      </c>
      <c r="H19" s="13">
        <f t="shared" si="0"/>
        <v>-3133417.0107416287</v>
      </c>
      <c r="I19" s="10">
        <f t="shared" si="1"/>
        <v>-0.14272654553765279</v>
      </c>
      <c r="J19" s="51">
        <f t="shared" si="2"/>
        <v>0.87509999999999999</v>
      </c>
      <c r="K19" s="13">
        <v>21953989</v>
      </c>
      <c r="L19" s="13">
        <f t="shared" si="3"/>
        <v>25087406.010741629</v>
      </c>
      <c r="M19" s="13">
        <f t="shared" si="4"/>
        <v>-3133417.0107416287</v>
      </c>
      <c r="N19" s="14">
        <f t="shared" si="5"/>
        <v>0</v>
      </c>
      <c r="O19" s="13">
        <f t="shared" si="6"/>
        <v>0</v>
      </c>
      <c r="P19" s="13">
        <f t="shared" si="7"/>
        <v>25087406.010741629</v>
      </c>
      <c r="Q19" s="9">
        <v>4</v>
      </c>
      <c r="R19">
        <v>4</v>
      </c>
      <c r="S19" s="23" t="s">
        <v>377</v>
      </c>
      <c r="T19" s="26">
        <f>M2</f>
        <v>-1681898149.0617218</v>
      </c>
      <c r="W19" s="47">
        <v>0.87509999999999999</v>
      </c>
    </row>
    <row r="20" spans="1:23" ht="90" x14ac:dyDescent="0.25">
      <c r="A20" s="9" t="s">
        <v>53</v>
      </c>
      <c r="B20" s="9" t="s">
        <v>54</v>
      </c>
      <c r="C20" s="10">
        <v>1</v>
      </c>
      <c r="D20" s="11">
        <v>1</v>
      </c>
      <c r="E20" s="12">
        <f>IF(G20&gt;0,G20/W20,0)</f>
        <v>25353954.2672364</v>
      </c>
      <c r="F20" s="13">
        <f>D20*K20</f>
        <v>21953989</v>
      </c>
      <c r="G20" s="13">
        <f>C20*K20</f>
        <v>21953989</v>
      </c>
      <c r="H20" s="13">
        <f t="shared" si="0"/>
        <v>-3399965.2672364004</v>
      </c>
      <c r="I20" s="10">
        <f t="shared" si="1"/>
        <v>-0.15486776764060511</v>
      </c>
      <c r="J20" s="51">
        <f t="shared" si="2"/>
        <v>0.8659</v>
      </c>
      <c r="K20" s="13">
        <v>21953989</v>
      </c>
      <c r="L20" s="13">
        <f t="shared" si="3"/>
        <v>25353954.2672364</v>
      </c>
      <c r="M20" s="13">
        <f t="shared" si="4"/>
        <v>-3399965.2672364004</v>
      </c>
      <c r="N20" s="14">
        <f t="shared" si="5"/>
        <v>0</v>
      </c>
      <c r="O20" s="13">
        <f t="shared" si="6"/>
        <v>0</v>
      </c>
      <c r="P20" s="13">
        <f t="shared" si="7"/>
        <v>25353954.2672364</v>
      </c>
      <c r="Q20" s="9">
        <v>18</v>
      </c>
      <c r="R20">
        <v>4</v>
      </c>
      <c r="S20" s="23" t="s">
        <v>378</v>
      </c>
      <c r="T20" s="25">
        <f>O2</f>
        <v>3470735362.1437168</v>
      </c>
      <c r="W20" s="47">
        <v>0.8659</v>
      </c>
    </row>
    <row r="21" spans="1:23" ht="90" x14ac:dyDescent="0.25">
      <c r="A21" s="9" t="s">
        <v>55</v>
      </c>
      <c r="B21" s="9" t="s">
        <v>56</v>
      </c>
      <c r="C21" s="10">
        <v>1</v>
      </c>
      <c r="D21" s="11">
        <v>1</v>
      </c>
      <c r="E21" s="12">
        <f>IF(G21&gt;0,G21/W21,0)</f>
        <v>26064334.560132969</v>
      </c>
      <c r="F21" s="13">
        <f>D21*K21</f>
        <v>21953989</v>
      </c>
      <c r="G21" s="13">
        <f>C21*K21</f>
        <v>21953989</v>
      </c>
      <c r="H21" s="13">
        <f t="shared" si="0"/>
        <v>-4110345.5601329692</v>
      </c>
      <c r="I21" s="10">
        <f t="shared" si="1"/>
        <v>-0.1872254541137362</v>
      </c>
      <c r="J21" s="51">
        <f t="shared" si="2"/>
        <v>0.84230000000000005</v>
      </c>
      <c r="K21" s="13">
        <v>21953989</v>
      </c>
      <c r="L21" s="13">
        <f t="shared" si="3"/>
        <v>26064334.560132969</v>
      </c>
      <c r="M21" s="13">
        <f t="shared" si="4"/>
        <v>-4110345.5601329692</v>
      </c>
      <c r="N21" s="14">
        <f t="shared" si="5"/>
        <v>0</v>
      </c>
      <c r="O21" s="13">
        <f t="shared" si="6"/>
        <v>0</v>
      </c>
      <c r="P21" s="13">
        <f t="shared" si="7"/>
        <v>26064334.560132969</v>
      </c>
      <c r="Q21" s="9">
        <v>19</v>
      </c>
      <c r="R21">
        <v>4</v>
      </c>
      <c r="S21" s="24" t="s">
        <v>379</v>
      </c>
      <c r="T21" s="29">
        <f>N2</f>
        <v>1.7074087397243014</v>
      </c>
      <c r="W21" s="47">
        <v>0.84230000000000005</v>
      </c>
    </row>
    <row r="22" spans="1:23" ht="90" x14ac:dyDescent="0.25">
      <c r="A22" s="9" t="s">
        <v>57</v>
      </c>
      <c r="B22" s="9" t="s">
        <v>58</v>
      </c>
      <c r="C22" s="10">
        <v>1</v>
      </c>
      <c r="D22" s="11">
        <v>1</v>
      </c>
      <c r="E22" s="12">
        <f>IF(G22&gt;0,G22/W22,0)</f>
        <v>16728972.567945136</v>
      </c>
      <c r="F22" s="13">
        <f>D22*K22</f>
        <v>13172393</v>
      </c>
      <c r="G22" s="13">
        <f>C22*K22</f>
        <v>13172393</v>
      </c>
      <c r="H22" s="13">
        <f t="shared" si="0"/>
        <v>-3556579.5679451358</v>
      </c>
      <c r="I22" s="10">
        <f t="shared" si="1"/>
        <v>-0.27000254000508001</v>
      </c>
      <c r="J22" s="51">
        <f t="shared" si="2"/>
        <v>0.78739999999999999</v>
      </c>
      <c r="K22" s="13">
        <v>13172393</v>
      </c>
      <c r="L22" s="13">
        <f t="shared" si="3"/>
        <v>16728972.567945136</v>
      </c>
      <c r="M22" s="13">
        <f t="shared" si="4"/>
        <v>-3556579.5679451358</v>
      </c>
      <c r="N22" s="14">
        <f t="shared" si="5"/>
        <v>0</v>
      </c>
      <c r="O22" s="13">
        <f t="shared" si="6"/>
        <v>0</v>
      </c>
      <c r="P22" s="13">
        <f t="shared" si="7"/>
        <v>16728972.567945136</v>
      </c>
      <c r="Q22" s="9">
        <v>20</v>
      </c>
      <c r="R22">
        <v>4</v>
      </c>
      <c r="W22" s="47">
        <v>0.78739999999999999</v>
      </c>
    </row>
    <row r="23" spans="1:23" ht="90" x14ac:dyDescent="0.25">
      <c r="A23" s="9" t="s">
        <v>59</v>
      </c>
      <c r="B23" s="9" t="s">
        <v>60</v>
      </c>
      <c r="C23" s="10">
        <v>1</v>
      </c>
      <c r="D23" s="11">
        <v>1</v>
      </c>
      <c r="E23" s="12">
        <f>IF(G23&gt;0,G23/W23,0)</f>
        <v>26216848.578934796</v>
      </c>
      <c r="F23" s="13">
        <f>D23*K23</f>
        <v>21953989</v>
      </c>
      <c r="G23" s="13">
        <f>C23*K23</f>
        <v>21953989</v>
      </c>
      <c r="H23" s="13">
        <f t="shared" si="0"/>
        <v>-4262859.5789347962</v>
      </c>
      <c r="I23" s="10">
        <f t="shared" si="1"/>
        <v>-0.19417243850011934</v>
      </c>
      <c r="J23" s="51">
        <f t="shared" si="2"/>
        <v>0.83740000000000003</v>
      </c>
      <c r="K23" s="13">
        <v>21953989</v>
      </c>
      <c r="L23" s="13">
        <f t="shared" si="3"/>
        <v>26216848.578934796</v>
      </c>
      <c r="M23" s="13">
        <f t="shared" si="4"/>
        <v>-4262859.5789347962</v>
      </c>
      <c r="N23" s="14">
        <f t="shared" si="5"/>
        <v>0</v>
      </c>
      <c r="O23" s="13">
        <f t="shared" si="6"/>
        <v>0</v>
      </c>
      <c r="P23" s="13">
        <f t="shared" si="7"/>
        <v>26216848.578934796</v>
      </c>
      <c r="Q23" s="9">
        <v>20</v>
      </c>
      <c r="R23">
        <v>4</v>
      </c>
      <c r="S23" s="22" t="s">
        <v>380</v>
      </c>
      <c r="T23" s="35"/>
      <c r="U23" s="35"/>
      <c r="V23" s="36"/>
      <c r="W23" s="47">
        <v>0.83740000000000003</v>
      </c>
    </row>
    <row r="24" spans="1:23" ht="90" x14ac:dyDescent="0.25">
      <c r="A24" s="3" t="s">
        <v>61</v>
      </c>
      <c r="B24" s="3" t="s">
        <v>62</v>
      </c>
      <c r="C24" s="4">
        <f>IF(K24=0,0,G24/K24)</f>
        <v>0.7031626799384133</v>
      </c>
      <c r="D24" s="5">
        <v>1</v>
      </c>
      <c r="E24" s="6">
        <f>SUMIFS(E25:E44,$R25:$R44,3)</f>
        <v>327925825.04188991</v>
      </c>
      <c r="F24" s="7">
        <f>SUMIFS(F25:F44,$R25:$R44,3)</f>
        <v>394284001</v>
      </c>
      <c r="G24" s="7">
        <f>SUMIFS(G25:G44,$R25:$R44,3)</f>
        <v>277245794.80000001</v>
      </c>
      <c r="H24" s="7">
        <f t="shared" si="0"/>
        <v>-50680030.241889894</v>
      </c>
      <c r="I24" s="4">
        <f t="shared" si="1"/>
        <v>-0.18279819276771908</v>
      </c>
      <c r="J24" s="50">
        <f t="shared" si="2"/>
        <v>0.84545276287582438</v>
      </c>
      <c r="K24" s="7">
        <f>SUMIFS(K25:K44,$R25:$R44,3)</f>
        <v>394284001</v>
      </c>
      <c r="L24" s="7">
        <f t="shared" si="3"/>
        <v>466358403.82002556</v>
      </c>
      <c r="M24" s="7">
        <f t="shared" si="4"/>
        <v>-72074402.820025563</v>
      </c>
      <c r="N24" s="8">
        <f t="shared" si="5"/>
        <v>1.7637345287170441</v>
      </c>
      <c r="O24" s="7">
        <f t="shared" si="6"/>
        <v>138432578.77813566</v>
      </c>
      <c r="P24" s="7">
        <f t="shared" si="7"/>
        <v>466358403.82002556</v>
      </c>
      <c r="Q24" s="2"/>
      <c r="R24">
        <v>2</v>
      </c>
      <c r="S24" s="39" t="s">
        <v>381</v>
      </c>
      <c r="T24" s="30" t="s">
        <v>382</v>
      </c>
      <c r="U24" s="30" t="s">
        <v>383</v>
      </c>
      <c r="V24" s="40" t="s">
        <v>384</v>
      </c>
      <c r="W24" s="47"/>
    </row>
    <row r="25" spans="1:23" ht="90" x14ac:dyDescent="0.25">
      <c r="A25" s="3" t="s">
        <v>63</v>
      </c>
      <c r="B25" s="3" t="s">
        <v>64</v>
      </c>
      <c r="C25" s="4">
        <f>IF(K25=0,0,G25/K25)</f>
        <v>1</v>
      </c>
      <c r="D25" s="5">
        <v>1</v>
      </c>
      <c r="E25" s="6">
        <f>SUMIFS(E26:E29,$R26:$R29,4)</f>
        <v>189939446.34645376</v>
      </c>
      <c r="F25" s="7">
        <f>SUMIFS(F26:F29,$R26:$R29,4)</f>
        <v>162459518</v>
      </c>
      <c r="G25" s="7">
        <f>SUMIFS(G26:G29,$R26:$R29,4)</f>
        <v>162459518</v>
      </c>
      <c r="H25" s="7">
        <f t="shared" si="0"/>
        <v>-27479928.346453756</v>
      </c>
      <c r="I25" s="4">
        <f t="shared" si="1"/>
        <v>-0.16914938985879396</v>
      </c>
      <c r="J25" s="50">
        <f t="shared" si="2"/>
        <v>0.85532268901990083</v>
      </c>
      <c r="K25" s="7">
        <f>SUMIFS(K26:K29,$R26:$R29,4)</f>
        <v>162459518</v>
      </c>
      <c r="L25" s="7">
        <f t="shared" si="3"/>
        <v>189939446.34645376</v>
      </c>
      <c r="M25" s="7">
        <f t="shared" si="4"/>
        <v>-27479928.346453756</v>
      </c>
      <c r="N25" s="8">
        <f t="shared" si="5"/>
        <v>0</v>
      </c>
      <c r="O25" s="7">
        <f t="shared" si="6"/>
        <v>0</v>
      </c>
      <c r="P25" s="7">
        <f t="shared" si="7"/>
        <v>189939446.34645376</v>
      </c>
      <c r="Q25" s="2"/>
      <c r="R25">
        <v>3</v>
      </c>
      <c r="S25" s="23" t="str">
        <f>A3&amp;" Requisitos y Gestión"</f>
        <v>1.1 Requisitos y Gestión</v>
      </c>
      <c r="T25" s="19">
        <f>C3</f>
        <v>0.67542952997708494</v>
      </c>
      <c r="U25" s="20">
        <f>J3</f>
        <v>0.84295658833100462</v>
      </c>
      <c r="V25" s="25">
        <f>L3</f>
        <v>957367206.29687643</v>
      </c>
      <c r="W25" s="47"/>
    </row>
    <row r="26" spans="1:23" ht="90" x14ac:dyDescent="0.25">
      <c r="A26" s="9" t="s">
        <v>65</v>
      </c>
      <c r="B26" s="9" t="s">
        <v>66</v>
      </c>
      <c r="C26" s="10">
        <v>1</v>
      </c>
      <c r="D26" s="11">
        <v>1</v>
      </c>
      <c r="E26" s="12">
        <f>IF(G26&gt;0,G26/W26,0)</f>
        <v>45054360.962261997</v>
      </c>
      <c r="F26" s="13">
        <f>D26*K26</f>
        <v>39517180</v>
      </c>
      <c r="G26" s="13">
        <f>C26*K26</f>
        <v>39517180</v>
      </c>
      <c r="H26" s="13">
        <f t="shared" si="0"/>
        <v>-5537180.9622619972</v>
      </c>
      <c r="I26" s="10">
        <f t="shared" si="1"/>
        <v>-0.14012085281039782</v>
      </c>
      <c r="J26" s="51">
        <f t="shared" si="2"/>
        <v>0.8771000000000001</v>
      </c>
      <c r="K26" s="13">
        <v>39517180</v>
      </c>
      <c r="L26" s="13">
        <f t="shared" si="3"/>
        <v>45054360.962261997</v>
      </c>
      <c r="M26" s="13">
        <f t="shared" si="4"/>
        <v>-5537180.9622619972</v>
      </c>
      <c r="N26" s="14">
        <f t="shared" si="5"/>
        <v>0</v>
      </c>
      <c r="O26" s="13">
        <f t="shared" si="6"/>
        <v>0</v>
      </c>
      <c r="P26" s="13">
        <f t="shared" si="7"/>
        <v>45054360.962261997</v>
      </c>
      <c r="Q26" s="9">
        <v>4</v>
      </c>
      <c r="R26">
        <v>4</v>
      </c>
      <c r="S26" s="23" t="str">
        <f>A46&amp;" Estudios y Diseños"</f>
        <v>1.2 Estudios y Diseños</v>
      </c>
      <c r="T26" s="19">
        <f>C46</f>
        <v>1</v>
      </c>
      <c r="U26" s="20">
        <f>J46</f>
        <v>0.9312799892522412</v>
      </c>
      <c r="V26" s="25">
        <f>L46</f>
        <v>938244968.30602038</v>
      </c>
      <c r="W26" s="47">
        <v>0.87709999999999999</v>
      </c>
    </row>
    <row r="27" spans="1:23" ht="75" x14ac:dyDescent="0.25">
      <c r="A27" s="9" t="s">
        <v>67</v>
      </c>
      <c r="B27" s="9" t="s">
        <v>68</v>
      </c>
      <c r="C27" s="10">
        <v>1</v>
      </c>
      <c r="D27" s="11">
        <v>1</v>
      </c>
      <c r="E27" s="12">
        <f>IF(G27&gt;0,G27/W27,0)</f>
        <v>56174431.263084434</v>
      </c>
      <c r="F27" s="13">
        <f>D27*K27</f>
        <v>48298776</v>
      </c>
      <c r="G27" s="13">
        <f>C27*K27</f>
        <v>48298776</v>
      </c>
      <c r="H27" s="13">
        <f t="shared" si="0"/>
        <v>-7875655.263084434</v>
      </c>
      <c r="I27" s="10">
        <f t="shared" si="1"/>
        <v>-0.16306117701791106</v>
      </c>
      <c r="J27" s="51">
        <f t="shared" si="2"/>
        <v>0.85980000000000012</v>
      </c>
      <c r="K27" s="13">
        <v>48298776</v>
      </c>
      <c r="L27" s="13">
        <f t="shared" si="3"/>
        <v>56174431.263084434</v>
      </c>
      <c r="M27" s="13">
        <f t="shared" si="4"/>
        <v>-7875655.263084434</v>
      </c>
      <c r="N27" s="14">
        <f t="shared" si="5"/>
        <v>0</v>
      </c>
      <c r="O27" s="13">
        <f t="shared" si="6"/>
        <v>0</v>
      </c>
      <c r="P27" s="13">
        <f t="shared" si="7"/>
        <v>56174431.263084434</v>
      </c>
      <c r="Q27" s="9">
        <v>25</v>
      </c>
      <c r="R27">
        <v>4</v>
      </c>
      <c r="S27" s="23" t="str">
        <f>A82&amp;" Construcción de Obra Civil"</f>
        <v>1.3 Construcción de Obra Civil</v>
      </c>
      <c r="T27" s="19">
        <f>C82</f>
        <v>0.77095312899689539</v>
      </c>
      <c r="U27" s="20">
        <f>J82</f>
        <v>0.87731385806405615</v>
      </c>
      <c r="V27" s="25">
        <f>L82</f>
        <v>11623515054.808861</v>
      </c>
      <c r="W27" s="47">
        <v>0.85980000000000001</v>
      </c>
    </row>
    <row r="28" spans="1:23" ht="75" x14ac:dyDescent="0.25">
      <c r="A28" s="9" t="s">
        <v>69</v>
      </c>
      <c r="B28" s="9" t="s">
        <v>70</v>
      </c>
      <c r="C28" s="10">
        <v>1</v>
      </c>
      <c r="D28" s="11">
        <v>1</v>
      </c>
      <c r="E28" s="12">
        <f>IF(G28&gt;0,G28/W28,0)</f>
        <v>41817121.428571433</v>
      </c>
      <c r="F28" s="13">
        <f>D28*K28</f>
        <v>35126382</v>
      </c>
      <c r="G28" s="13">
        <f>C28*K28</f>
        <v>35126382</v>
      </c>
      <c r="H28" s="13">
        <f t="shared" si="0"/>
        <v>-6690739.4285714328</v>
      </c>
      <c r="I28" s="10">
        <f t="shared" si="1"/>
        <v>-0.1904761904761906</v>
      </c>
      <c r="J28" s="51">
        <f t="shared" si="2"/>
        <v>0.84</v>
      </c>
      <c r="K28" s="13">
        <v>35126382</v>
      </c>
      <c r="L28" s="13">
        <f t="shared" si="3"/>
        <v>41817121.428571433</v>
      </c>
      <c r="M28" s="13">
        <f t="shared" si="4"/>
        <v>-6690739.4285714328</v>
      </c>
      <c r="N28" s="14">
        <f t="shared" si="5"/>
        <v>0</v>
      </c>
      <c r="O28" s="13">
        <f t="shared" si="6"/>
        <v>0</v>
      </c>
      <c r="P28" s="13">
        <f t="shared" si="7"/>
        <v>41817121.428571433</v>
      </c>
      <c r="Q28" s="9">
        <v>26</v>
      </c>
      <c r="R28">
        <v>4</v>
      </c>
      <c r="S28" s="24" t="str">
        <f>A165&amp;" Liquidación y Cierre"</f>
        <v>1.4 Liquidación y Cierre</v>
      </c>
      <c r="T28" s="38">
        <f>C165</f>
        <v>0</v>
      </c>
      <c r="U28" s="21">
        <f>J165</f>
        <v>0</v>
      </c>
      <c r="V28" s="41">
        <f>L165</f>
        <v>456642970</v>
      </c>
      <c r="W28" s="47">
        <v>0.84</v>
      </c>
    </row>
    <row r="29" spans="1:23" ht="120" x14ac:dyDescent="0.25">
      <c r="A29" s="9" t="s">
        <v>71</v>
      </c>
      <c r="B29" s="9" t="s">
        <v>72</v>
      </c>
      <c r="C29" s="10">
        <v>1</v>
      </c>
      <c r="D29" s="11">
        <v>1</v>
      </c>
      <c r="E29" s="12">
        <f>IF(G29&gt;0,G29/W29,0)</f>
        <v>46893532.6925359</v>
      </c>
      <c r="F29" s="13">
        <f>D29*K29</f>
        <v>39517180</v>
      </c>
      <c r="G29" s="13">
        <f>C29*K29</f>
        <v>39517180</v>
      </c>
      <c r="H29" s="13">
        <f t="shared" si="0"/>
        <v>-7376352.6925358996</v>
      </c>
      <c r="I29" s="10">
        <f t="shared" si="1"/>
        <v>-0.18666192001898665</v>
      </c>
      <c r="J29" s="51">
        <f t="shared" si="2"/>
        <v>0.84269999999999989</v>
      </c>
      <c r="K29" s="13">
        <v>39517180</v>
      </c>
      <c r="L29" s="13">
        <f t="shared" si="3"/>
        <v>46893532.6925359</v>
      </c>
      <c r="M29" s="13">
        <f t="shared" si="4"/>
        <v>-7376352.6925358996</v>
      </c>
      <c r="N29" s="14">
        <f t="shared" si="5"/>
        <v>0</v>
      </c>
      <c r="O29" s="13">
        <f t="shared" si="6"/>
        <v>0</v>
      </c>
      <c r="P29" s="13">
        <f t="shared" si="7"/>
        <v>46893532.6925359</v>
      </c>
      <c r="Q29" s="9">
        <v>26</v>
      </c>
      <c r="R29">
        <v>4</v>
      </c>
      <c r="W29" s="47">
        <v>0.8427</v>
      </c>
    </row>
    <row r="30" spans="1:23" ht="90" x14ac:dyDescent="0.25">
      <c r="A30" s="3" t="s">
        <v>73</v>
      </c>
      <c r="B30" s="3" t="s">
        <v>74</v>
      </c>
      <c r="C30" s="4">
        <f>IF(K30=0,0,G30/K30)</f>
        <v>0.29729729656530618</v>
      </c>
      <c r="D30" s="5">
        <v>1</v>
      </c>
      <c r="E30" s="6">
        <f>SUMIFS(E31:E34,$R31:$R34,4)</f>
        <v>56970253.97266522</v>
      </c>
      <c r="F30" s="7">
        <f>SUMIFS(F31:F34,$R31:$R34,4)</f>
        <v>162459519</v>
      </c>
      <c r="G30" s="7">
        <f>SUMIFS(G31:G34,$R31:$R34,4)</f>
        <v>48298775.799999997</v>
      </c>
      <c r="H30" s="7">
        <f t="shared" si="0"/>
        <v>-8671478.1726652235</v>
      </c>
      <c r="I30" s="4">
        <f t="shared" si="1"/>
        <v>-0.1795382601118686</v>
      </c>
      <c r="J30" s="50">
        <f t="shared" si="2"/>
        <v>0.84778937133006516</v>
      </c>
      <c r="K30" s="7">
        <f>SUMIFS(K31:K34,$R31:$R34,4)</f>
        <v>162459519</v>
      </c>
      <c r="L30" s="7">
        <f t="shared" si="3"/>
        <v>191627218.37987107</v>
      </c>
      <c r="M30" s="7">
        <f t="shared" si="4"/>
        <v>-29167699.37987107</v>
      </c>
      <c r="N30" s="8">
        <f t="shared" si="5"/>
        <v>1.082202470274281</v>
      </c>
      <c r="O30" s="7">
        <f t="shared" si="6"/>
        <v>134656964.40720585</v>
      </c>
      <c r="P30" s="7">
        <f t="shared" si="7"/>
        <v>191627218.37987107</v>
      </c>
      <c r="Q30" s="2"/>
      <c r="R30">
        <v>3</v>
      </c>
      <c r="S30" s="18" t="s">
        <v>385</v>
      </c>
      <c r="W30" s="47"/>
    </row>
    <row r="31" spans="1:23" ht="120" x14ac:dyDescent="0.25">
      <c r="A31" s="9" t="s">
        <v>75</v>
      </c>
      <c r="B31" s="9" t="s">
        <v>76</v>
      </c>
      <c r="C31" s="10">
        <v>0.4</v>
      </c>
      <c r="D31" s="11">
        <v>1</v>
      </c>
      <c r="E31" s="12">
        <f>IF(G31&gt;0,G31/W31,0)</f>
        <v>30180761.599266812</v>
      </c>
      <c r="F31" s="13">
        <f>D31*K31</f>
        <v>65861967</v>
      </c>
      <c r="G31" s="13">
        <f>C31*K31</f>
        <v>26344786.800000001</v>
      </c>
      <c r="H31" s="13">
        <f t="shared" si="0"/>
        <v>-3835974.7992668115</v>
      </c>
      <c r="I31" s="10">
        <f t="shared" si="1"/>
        <v>-0.14560659869400847</v>
      </c>
      <c r="J31" s="51">
        <f t="shared" si="2"/>
        <v>0.87290000000000001</v>
      </c>
      <c r="K31" s="13">
        <v>65861967</v>
      </c>
      <c r="L31" s="13">
        <f t="shared" si="3"/>
        <v>75451903.998167023</v>
      </c>
      <c r="M31" s="13">
        <f t="shared" si="4"/>
        <v>-9589936.9981670231</v>
      </c>
      <c r="N31" s="14">
        <f t="shared" si="5"/>
        <v>1.1075068724888983</v>
      </c>
      <c r="O31" s="13">
        <f t="shared" si="6"/>
        <v>45271142.398900211</v>
      </c>
      <c r="P31" s="13">
        <f t="shared" si="7"/>
        <v>75451903.998167023</v>
      </c>
      <c r="Q31" s="9">
        <v>4</v>
      </c>
      <c r="R31">
        <v>4</v>
      </c>
      <c r="S31" t="s">
        <v>386</v>
      </c>
      <c r="W31" s="47">
        <v>0.87290000000000001</v>
      </c>
    </row>
    <row r="32" spans="1:23" ht="75" x14ac:dyDescent="0.25">
      <c r="A32" s="9" t="s">
        <v>77</v>
      </c>
      <c r="B32" s="9" t="s">
        <v>78</v>
      </c>
      <c r="C32" s="10">
        <v>0</v>
      </c>
      <c r="D32" s="11">
        <v>1</v>
      </c>
      <c r="E32" s="12">
        <f>IF(G32&gt;0,G32/W32,0)</f>
        <v>0</v>
      </c>
      <c r="F32" s="13">
        <f>D32*K32</f>
        <v>52689574</v>
      </c>
      <c r="G32" s="13">
        <f>C32*K32</f>
        <v>0</v>
      </c>
      <c r="H32" s="13">
        <f t="shared" si="0"/>
        <v>0</v>
      </c>
      <c r="I32" s="10">
        <f t="shared" si="1"/>
        <v>0</v>
      </c>
      <c r="J32" s="51">
        <f t="shared" si="2"/>
        <v>0</v>
      </c>
      <c r="K32" s="13">
        <v>52689574</v>
      </c>
      <c r="L32" s="13">
        <f t="shared" si="3"/>
        <v>52689574</v>
      </c>
      <c r="M32" s="13">
        <f t="shared" si="4"/>
        <v>0</v>
      </c>
      <c r="N32" s="14">
        <f t="shared" si="5"/>
        <v>1</v>
      </c>
      <c r="O32" s="13">
        <f t="shared" si="6"/>
        <v>52689574</v>
      </c>
      <c r="P32" s="13">
        <f t="shared" si="7"/>
        <v>52689574</v>
      </c>
      <c r="Q32" s="9">
        <v>30</v>
      </c>
      <c r="R32">
        <v>4</v>
      </c>
      <c r="S32" t="s">
        <v>387</v>
      </c>
      <c r="W32" s="47"/>
    </row>
    <row r="33" spans="1:23" ht="75" x14ac:dyDescent="0.25">
      <c r="A33" s="9" t="s">
        <v>79</v>
      </c>
      <c r="B33" s="9" t="s">
        <v>80</v>
      </c>
      <c r="C33" s="10">
        <v>0</v>
      </c>
      <c r="D33" s="11">
        <v>1</v>
      </c>
      <c r="E33" s="12">
        <f>IF(G33&gt;0,G33/W33,0)</f>
        <v>0</v>
      </c>
      <c r="F33" s="13">
        <f>D33*K33</f>
        <v>21953989</v>
      </c>
      <c r="G33" s="13">
        <f>C33*K33</f>
        <v>0</v>
      </c>
      <c r="H33" s="13">
        <f t="shared" si="0"/>
        <v>0</v>
      </c>
      <c r="I33" s="10">
        <f t="shared" si="1"/>
        <v>0</v>
      </c>
      <c r="J33" s="51">
        <f t="shared" si="2"/>
        <v>0</v>
      </c>
      <c r="K33" s="13">
        <v>21953989</v>
      </c>
      <c r="L33" s="13">
        <f t="shared" si="3"/>
        <v>21953989</v>
      </c>
      <c r="M33" s="13">
        <f t="shared" si="4"/>
        <v>0</v>
      </c>
      <c r="N33" s="14">
        <f t="shared" si="5"/>
        <v>1</v>
      </c>
      <c r="O33" s="13">
        <f t="shared" si="6"/>
        <v>21953989</v>
      </c>
      <c r="P33" s="13">
        <f t="shared" si="7"/>
        <v>21953989</v>
      </c>
      <c r="Q33" s="9">
        <v>31</v>
      </c>
      <c r="R33">
        <v>4</v>
      </c>
      <c r="S33" t="s">
        <v>388</v>
      </c>
      <c r="W33" s="47"/>
    </row>
    <row r="34" spans="1:23" ht="90" x14ac:dyDescent="0.25">
      <c r="A34" s="9" t="s">
        <v>81</v>
      </c>
      <c r="B34" s="9" t="s">
        <v>82</v>
      </c>
      <c r="C34" s="10">
        <v>1</v>
      </c>
      <c r="D34" s="11">
        <v>1</v>
      </c>
      <c r="E34" s="12">
        <f>IF(G34&gt;0,G34/W34,0)</f>
        <v>26789492.373398412</v>
      </c>
      <c r="F34" s="13">
        <f>D34*K34</f>
        <v>21953989</v>
      </c>
      <c r="G34" s="13">
        <f>C34*K34</f>
        <v>21953989</v>
      </c>
      <c r="H34" s="13">
        <f t="shared" ref="H34:H65" si="8">G34-E34</f>
        <v>-4835503.373398412</v>
      </c>
      <c r="I34" s="10">
        <f t="shared" ref="I34:I65" si="9">IF(G34=0,0,H34/G34)</f>
        <v>-0.22025625381330072</v>
      </c>
      <c r="J34" s="51">
        <f t="shared" ref="J34:J65" si="10">IF(E34=0,0,G34/E34)</f>
        <v>0.81950000000000001</v>
      </c>
      <c r="K34" s="13">
        <v>21953989</v>
      </c>
      <c r="L34" s="13">
        <f t="shared" ref="L34:L65" si="11">IF(J34=0,K34,K34/J34)</f>
        <v>26789492.373398412</v>
      </c>
      <c r="M34" s="13">
        <f t="shared" ref="M34:M65" si="12">K34-L34</f>
        <v>-4835503.373398412</v>
      </c>
      <c r="N34" s="14">
        <f t="shared" ref="N34:N65" si="13">IF((K34-E34)=0,0,(K34-G34)/(K34-E34))</f>
        <v>0</v>
      </c>
      <c r="O34" s="13">
        <f t="shared" ref="O34:O65" si="14">L34-E34</f>
        <v>0</v>
      </c>
      <c r="P34" s="13">
        <f t="shared" ref="P34:P65" si="15">L34</f>
        <v>26789492.373398412</v>
      </c>
      <c r="Q34" s="9" t="s">
        <v>83</v>
      </c>
      <c r="R34">
        <v>4</v>
      </c>
      <c r="S34" t="s">
        <v>389</v>
      </c>
      <c r="W34" s="47">
        <v>0.81950000000000001</v>
      </c>
    </row>
    <row r="35" spans="1:23" ht="90" x14ac:dyDescent="0.25">
      <c r="A35" s="3" t="s">
        <v>84</v>
      </c>
      <c r="B35" s="3" t="s">
        <v>85</v>
      </c>
      <c r="C35" s="4">
        <f>IF(K35=0,0,G35/K35)</f>
        <v>0.1785713266179427</v>
      </c>
      <c r="D35" s="5">
        <v>1</v>
      </c>
      <c r="E35" s="6">
        <f>SUMIFS(E36:E39,$R36:$R39,4)</f>
        <v>681856.33311532589</v>
      </c>
      <c r="F35" s="7">
        <f>SUMIFS(F36:F39,$R36:$R39,4)</f>
        <v>3502998</v>
      </c>
      <c r="G35" s="7">
        <f>SUMIFS(G36:G39,$R36:$R39,4)</f>
        <v>625535</v>
      </c>
      <c r="H35" s="7">
        <f t="shared" si="8"/>
        <v>-56321.333115325891</v>
      </c>
      <c r="I35" s="4">
        <f t="shared" si="9"/>
        <v>-9.003706126008279E-2</v>
      </c>
      <c r="J35" s="50">
        <f t="shared" si="10"/>
        <v>0.91739999999999999</v>
      </c>
      <c r="K35" s="7">
        <f>SUMIFS(K36:K39,$R36:$R39,4)</f>
        <v>3502998</v>
      </c>
      <c r="L35" s="7">
        <f t="shared" si="11"/>
        <v>3818397.6455199476</v>
      </c>
      <c r="M35" s="7">
        <f t="shared" si="12"/>
        <v>-315399.64551994763</v>
      </c>
      <c r="N35" s="8">
        <f t="shared" si="13"/>
        <v>1.0199640215790795</v>
      </c>
      <c r="O35" s="7">
        <f t="shared" si="14"/>
        <v>3136541.3124046219</v>
      </c>
      <c r="P35" s="7">
        <f t="shared" si="15"/>
        <v>3818397.6455199476</v>
      </c>
      <c r="Q35" s="2"/>
      <c r="R35">
        <v>3</v>
      </c>
      <c r="S35" t="s">
        <v>390</v>
      </c>
      <c r="W35" s="47"/>
    </row>
    <row r="36" spans="1:23" ht="105" x14ac:dyDescent="0.25">
      <c r="A36" s="9" t="s">
        <v>86</v>
      </c>
      <c r="B36" s="9" t="s">
        <v>87</v>
      </c>
      <c r="C36" s="10">
        <v>0</v>
      </c>
      <c r="D36" s="11">
        <v>1</v>
      </c>
      <c r="E36" s="12">
        <f>IF(G36&gt;0,G36/W36,0)</f>
        <v>0</v>
      </c>
      <c r="F36" s="13">
        <f>D36*K36</f>
        <v>875750</v>
      </c>
      <c r="G36" s="13">
        <f>C36*K36</f>
        <v>0</v>
      </c>
      <c r="H36" s="13">
        <f t="shared" si="8"/>
        <v>0</v>
      </c>
      <c r="I36" s="10">
        <f t="shared" si="9"/>
        <v>0</v>
      </c>
      <c r="J36" s="51">
        <f t="shared" si="10"/>
        <v>0</v>
      </c>
      <c r="K36" s="13">
        <v>875750</v>
      </c>
      <c r="L36" s="13">
        <f t="shared" si="11"/>
        <v>875750</v>
      </c>
      <c r="M36" s="13">
        <f t="shared" si="12"/>
        <v>0</v>
      </c>
      <c r="N36" s="14">
        <f t="shared" si="13"/>
        <v>1</v>
      </c>
      <c r="O36" s="13">
        <f t="shared" si="14"/>
        <v>875750</v>
      </c>
      <c r="P36" s="13">
        <f t="shared" si="15"/>
        <v>875750</v>
      </c>
      <c r="Q36" s="9">
        <v>4</v>
      </c>
      <c r="R36">
        <v>4</v>
      </c>
      <c r="W36" s="47"/>
    </row>
    <row r="37" spans="1:23" ht="60" x14ac:dyDescent="0.25">
      <c r="A37" s="9" t="s">
        <v>88</v>
      </c>
      <c r="B37" s="9" t="s">
        <v>89</v>
      </c>
      <c r="C37" s="10">
        <v>0</v>
      </c>
      <c r="D37" s="11">
        <v>1</v>
      </c>
      <c r="E37" s="12">
        <f>IF(G37&gt;0,G37/W37,0)</f>
        <v>0</v>
      </c>
      <c r="F37" s="13">
        <f>D37*K37</f>
        <v>625535</v>
      </c>
      <c r="G37" s="13">
        <f>C37*K37</f>
        <v>0</v>
      </c>
      <c r="H37" s="13">
        <f t="shared" si="8"/>
        <v>0</v>
      </c>
      <c r="I37" s="10">
        <f t="shared" si="9"/>
        <v>0</v>
      </c>
      <c r="J37" s="51">
        <f t="shared" si="10"/>
        <v>0</v>
      </c>
      <c r="K37" s="13">
        <v>625535</v>
      </c>
      <c r="L37" s="13">
        <f t="shared" si="11"/>
        <v>625535</v>
      </c>
      <c r="M37" s="13">
        <f t="shared" si="12"/>
        <v>0</v>
      </c>
      <c r="N37" s="14">
        <f t="shared" si="13"/>
        <v>1</v>
      </c>
      <c r="O37" s="13">
        <f t="shared" si="14"/>
        <v>625535</v>
      </c>
      <c r="P37" s="13">
        <f t="shared" si="15"/>
        <v>625535</v>
      </c>
      <c r="Q37" s="9">
        <v>35</v>
      </c>
      <c r="R37">
        <v>4</v>
      </c>
      <c r="W37" s="47"/>
    </row>
    <row r="38" spans="1:23" ht="105" x14ac:dyDescent="0.25">
      <c r="A38" s="9" t="s">
        <v>90</v>
      </c>
      <c r="B38" s="9" t="s">
        <v>91</v>
      </c>
      <c r="C38" s="10">
        <v>0</v>
      </c>
      <c r="D38" s="11">
        <v>1</v>
      </c>
      <c r="E38" s="12">
        <f>IF(G38&gt;0,G38/W38,0)</f>
        <v>0</v>
      </c>
      <c r="F38" s="13">
        <f>D38*K38</f>
        <v>1376178</v>
      </c>
      <c r="G38" s="13">
        <f>C38*K38</f>
        <v>0</v>
      </c>
      <c r="H38" s="13">
        <f t="shared" si="8"/>
        <v>0</v>
      </c>
      <c r="I38" s="10">
        <f t="shared" si="9"/>
        <v>0</v>
      </c>
      <c r="J38" s="51">
        <f t="shared" si="10"/>
        <v>0</v>
      </c>
      <c r="K38" s="13">
        <v>1376178</v>
      </c>
      <c r="L38" s="13">
        <f t="shared" si="11"/>
        <v>1376178</v>
      </c>
      <c r="M38" s="13">
        <f t="shared" si="12"/>
        <v>0</v>
      </c>
      <c r="N38" s="14">
        <f t="shared" si="13"/>
        <v>1</v>
      </c>
      <c r="O38" s="13">
        <f t="shared" si="14"/>
        <v>1376178</v>
      </c>
      <c r="P38" s="13">
        <f t="shared" si="15"/>
        <v>1376178</v>
      </c>
      <c r="Q38" s="9">
        <v>36</v>
      </c>
      <c r="R38">
        <v>4</v>
      </c>
      <c r="W38" s="47"/>
    </row>
    <row r="39" spans="1:23" ht="105" x14ac:dyDescent="0.25">
      <c r="A39" s="9" t="s">
        <v>92</v>
      </c>
      <c r="B39" s="9" t="s">
        <v>93</v>
      </c>
      <c r="C39" s="10">
        <v>1</v>
      </c>
      <c r="D39" s="11">
        <v>1</v>
      </c>
      <c r="E39" s="12">
        <f>IF(G39&gt;0,G39/W39,0)</f>
        <v>681856.33311532589</v>
      </c>
      <c r="F39" s="13">
        <f>D39*K39</f>
        <v>625535</v>
      </c>
      <c r="G39" s="13">
        <f>C39*K39</f>
        <v>625535</v>
      </c>
      <c r="H39" s="13">
        <f t="shared" si="8"/>
        <v>-56321.333115325891</v>
      </c>
      <c r="I39" s="10">
        <f t="shared" si="9"/>
        <v>-9.003706126008279E-2</v>
      </c>
      <c r="J39" s="51">
        <f t="shared" si="10"/>
        <v>0.91739999999999999</v>
      </c>
      <c r="K39" s="13">
        <v>625535</v>
      </c>
      <c r="L39" s="13">
        <f t="shared" si="11"/>
        <v>681856.33311532589</v>
      </c>
      <c r="M39" s="13">
        <f t="shared" si="12"/>
        <v>-56321.333115325891</v>
      </c>
      <c r="N39" s="14">
        <f t="shared" si="13"/>
        <v>0</v>
      </c>
      <c r="O39" s="13">
        <f t="shared" si="14"/>
        <v>0</v>
      </c>
      <c r="P39" s="13">
        <f t="shared" si="15"/>
        <v>681856.33311532589</v>
      </c>
      <c r="Q39" s="9">
        <v>37</v>
      </c>
      <c r="R39">
        <v>4</v>
      </c>
      <c r="W39" s="47">
        <v>0.91739999999999999</v>
      </c>
    </row>
    <row r="40" spans="1:23" ht="90" x14ac:dyDescent="0.25">
      <c r="A40" s="3" t="s">
        <v>94</v>
      </c>
      <c r="B40" s="3" t="s">
        <v>95</v>
      </c>
      <c r="C40" s="4">
        <f>IF(K40=0,0,G40/K40)</f>
        <v>1</v>
      </c>
      <c r="D40" s="5">
        <v>1</v>
      </c>
      <c r="E40" s="6">
        <f>SUMIFS(E41:E44,$R41:$R44,4)</f>
        <v>80334268.38965562</v>
      </c>
      <c r="F40" s="7">
        <f>SUMIFS(F41:F44,$R41:$R44,4)</f>
        <v>65861966</v>
      </c>
      <c r="G40" s="7">
        <f>SUMIFS(G41:G44,$R41:$R44,4)</f>
        <v>65861966</v>
      </c>
      <c r="H40" s="7">
        <f t="shared" si="8"/>
        <v>-14472302.38965562</v>
      </c>
      <c r="I40" s="4">
        <f t="shared" si="9"/>
        <v>-0.2197368719551375</v>
      </c>
      <c r="J40" s="50">
        <f t="shared" si="10"/>
        <v>0.81984895512511857</v>
      </c>
      <c r="K40" s="7">
        <f>SUMIFS(K41:K44,$R41:$R44,4)</f>
        <v>65861966</v>
      </c>
      <c r="L40" s="7">
        <f t="shared" si="11"/>
        <v>80334268.38965562</v>
      </c>
      <c r="M40" s="7">
        <f t="shared" si="12"/>
        <v>-14472302.38965562</v>
      </c>
      <c r="N40" s="8">
        <f t="shared" si="13"/>
        <v>0</v>
      </c>
      <c r="O40" s="7">
        <f t="shared" si="14"/>
        <v>0</v>
      </c>
      <c r="P40" s="7">
        <f t="shared" si="15"/>
        <v>80334268.38965562</v>
      </c>
      <c r="Q40" s="2"/>
      <c r="R40">
        <v>3</v>
      </c>
      <c r="W40" s="47"/>
    </row>
    <row r="41" spans="1:23" ht="75" x14ac:dyDescent="0.25">
      <c r="A41" s="9" t="s">
        <v>96</v>
      </c>
      <c r="B41" s="9" t="s">
        <v>97</v>
      </c>
      <c r="C41" s="10">
        <v>1</v>
      </c>
      <c r="D41" s="11">
        <v>1</v>
      </c>
      <c r="E41" s="12">
        <f>IF(G41&gt;0,G41/W41,0)</f>
        <v>27046924.972280402</v>
      </c>
      <c r="F41" s="13">
        <f>D41*K41</f>
        <v>21953989</v>
      </c>
      <c r="G41" s="13">
        <f>C41*K41</f>
        <v>21953989</v>
      </c>
      <c r="H41" s="13">
        <f t="shared" si="8"/>
        <v>-5092935.9722804017</v>
      </c>
      <c r="I41" s="10">
        <f t="shared" si="9"/>
        <v>-0.23198225945546397</v>
      </c>
      <c r="J41" s="51">
        <f t="shared" si="10"/>
        <v>0.81169999999999998</v>
      </c>
      <c r="K41" s="13">
        <v>21953989</v>
      </c>
      <c r="L41" s="13">
        <f t="shared" si="11"/>
        <v>27046924.972280402</v>
      </c>
      <c r="M41" s="13">
        <f t="shared" si="12"/>
        <v>-5092935.9722804017</v>
      </c>
      <c r="N41" s="14">
        <f t="shared" si="13"/>
        <v>0</v>
      </c>
      <c r="O41" s="13">
        <f t="shared" si="14"/>
        <v>0</v>
      </c>
      <c r="P41" s="13">
        <f t="shared" si="15"/>
        <v>27046924.972280402</v>
      </c>
      <c r="Q41" s="9">
        <v>4</v>
      </c>
      <c r="R41">
        <v>4</v>
      </c>
      <c r="W41" s="47">
        <v>0.81169999999999998</v>
      </c>
    </row>
    <row r="42" spans="1:23" ht="75" x14ac:dyDescent="0.25">
      <c r="A42" s="9" t="s">
        <v>98</v>
      </c>
      <c r="B42" s="9" t="s">
        <v>99</v>
      </c>
      <c r="C42" s="10">
        <v>1</v>
      </c>
      <c r="D42" s="11">
        <v>1</v>
      </c>
      <c r="E42" s="12">
        <f>IF(G42&gt;0,G42/W42,0)</f>
        <v>22206588.696421798</v>
      </c>
      <c r="F42" s="13">
        <f>D42*K42</f>
        <v>17563191</v>
      </c>
      <c r="G42" s="13">
        <f>C42*K42</f>
        <v>17563191</v>
      </c>
      <c r="H42" s="13">
        <f t="shared" si="8"/>
        <v>-4643397.6964217983</v>
      </c>
      <c r="I42" s="10">
        <f t="shared" si="9"/>
        <v>-0.26438234922240489</v>
      </c>
      <c r="J42" s="51">
        <f t="shared" si="10"/>
        <v>0.79089999999999994</v>
      </c>
      <c r="K42" s="13">
        <v>17563191</v>
      </c>
      <c r="L42" s="13">
        <f t="shared" si="11"/>
        <v>22206588.696421798</v>
      </c>
      <c r="M42" s="13">
        <f t="shared" si="12"/>
        <v>-4643397.6964217983</v>
      </c>
      <c r="N42" s="14">
        <f t="shared" si="13"/>
        <v>0</v>
      </c>
      <c r="O42" s="13">
        <f t="shared" si="14"/>
        <v>0</v>
      </c>
      <c r="P42" s="13">
        <f t="shared" si="15"/>
        <v>22206588.696421798</v>
      </c>
      <c r="Q42" s="9">
        <v>40</v>
      </c>
      <c r="R42">
        <v>4</v>
      </c>
      <c r="W42" s="47">
        <v>0.79090000000000005</v>
      </c>
    </row>
    <row r="43" spans="1:23" ht="75" x14ac:dyDescent="0.25">
      <c r="A43" s="9" t="s">
        <v>100</v>
      </c>
      <c r="B43" s="9" t="s">
        <v>101</v>
      </c>
      <c r="C43" s="10">
        <v>1</v>
      </c>
      <c r="D43" s="11">
        <v>1</v>
      </c>
      <c r="E43" s="12">
        <f>IF(G43&gt;0,G43/W43,0)</f>
        <v>15286518.509922246</v>
      </c>
      <c r="F43" s="13">
        <f>D43*K43</f>
        <v>13172393</v>
      </c>
      <c r="G43" s="13">
        <f>C43*K43</f>
        <v>13172393</v>
      </c>
      <c r="H43" s="13">
        <f t="shared" si="8"/>
        <v>-2114125.5099222455</v>
      </c>
      <c r="I43" s="10">
        <f t="shared" si="9"/>
        <v>-0.16049669258442603</v>
      </c>
      <c r="J43" s="51">
        <f t="shared" si="10"/>
        <v>0.86170000000000002</v>
      </c>
      <c r="K43" s="13">
        <v>13172393</v>
      </c>
      <c r="L43" s="13">
        <f t="shared" si="11"/>
        <v>15286518.509922246</v>
      </c>
      <c r="M43" s="13">
        <f t="shared" si="12"/>
        <v>-2114125.5099222455</v>
      </c>
      <c r="N43" s="14">
        <f t="shared" si="13"/>
        <v>0</v>
      </c>
      <c r="O43" s="13">
        <f t="shared" si="14"/>
        <v>0</v>
      </c>
      <c r="P43" s="13">
        <f t="shared" si="15"/>
        <v>15286518.509922246</v>
      </c>
      <c r="Q43" s="9">
        <v>41</v>
      </c>
      <c r="R43">
        <v>4</v>
      </c>
      <c r="W43" s="47">
        <v>0.86170000000000002</v>
      </c>
    </row>
    <row r="44" spans="1:23" ht="75" x14ac:dyDescent="0.25">
      <c r="A44" s="9" t="s">
        <v>102</v>
      </c>
      <c r="B44" s="9" t="s">
        <v>103</v>
      </c>
      <c r="C44" s="10">
        <v>1</v>
      </c>
      <c r="D44" s="11">
        <v>1</v>
      </c>
      <c r="E44" s="12">
        <f>IF(G44&gt;0,G44/W44,0)</f>
        <v>15794236.211031176</v>
      </c>
      <c r="F44" s="13">
        <f>D44*K44</f>
        <v>13172393</v>
      </c>
      <c r="G44" s="13">
        <f>C44*K44</f>
        <v>13172393</v>
      </c>
      <c r="H44" s="13">
        <f t="shared" si="8"/>
        <v>-2621843.2110311761</v>
      </c>
      <c r="I44" s="10">
        <f t="shared" si="9"/>
        <v>-0.19904076738609122</v>
      </c>
      <c r="J44" s="51">
        <f t="shared" si="10"/>
        <v>0.83399999999999996</v>
      </c>
      <c r="K44" s="13">
        <v>13172393</v>
      </c>
      <c r="L44" s="13">
        <f t="shared" si="11"/>
        <v>15794236.211031176</v>
      </c>
      <c r="M44" s="13">
        <f t="shared" si="12"/>
        <v>-2621843.2110311761</v>
      </c>
      <c r="N44" s="14">
        <f t="shared" si="13"/>
        <v>0</v>
      </c>
      <c r="O44" s="13">
        <f t="shared" si="14"/>
        <v>0</v>
      </c>
      <c r="P44" s="13">
        <f t="shared" si="15"/>
        <v>15794236.211031176</v>
      </c>
      <c r="Q44" s="9">
        <v>42</v>
      </c>
      <c r="R44">
        <v>4</v>
      </c>
      <c r="W44" s="47">
        <v>0.83399999999999996</v>
      </c>
    </row>
    <row r="45" spans="1:23" ht="60" x14ac:dyDescent="0.25">
      <c r="A45" s="9" t="s">
        <v>104</v>
      </c>
      <c r="B45" s="9" t="s">
        <v>105</v>
      </c>
      <c r="C45" s="10">
        <v>1</v>
      </c>
      <c r="D45" s="11">
        <v>1</v>
      </c>
      <c r="E45" s="12">
        <f>IF(G45&gt;0,G45/W45,0)</f>
        <v>0</v>
      </c>
      <c r="F45" s="13">
        <f>D45*K45</f>
        <v>0</v>
      </c>
      <c r="G45" s="13">
        <f>C45*K45</f>
        <v>0</v>
      </c>
      <c r="H45" s="13">
        <f t="shared" si="8"/>
        <v>0</v>
      </c>
      <c r="I45" s="10">
        <f t="shared" si="9"/>
        <v>0</v>
      </c>
      <c r="J45" s="51">
        <f t="shared" si="10"/>
        <v>0</v>
      </c>
      <c r="K45" s="13">
        <v>0</v>
      </c>
      <c r="L45" s="13">
        <f t="shared" si="11"/>
        <v>0</v>
      </c>
      <c r="M45" s="13">
        <f t="shared" si="12"/>
        <v>0</v>
      </c>
      <c r="N45" s="14">
        <f t="shared" si="13"/>
        <v>0</v>
      </c>
      <c r="O45" s="13">
        <f t="shared" si="14"/>
        <v>0</v>
      </c>
      <c r="P45" s="13">
        <f t="shared" si="15"/>
        <v>0</v>
      </c>
      <c r="Q45" s="9">
        <v>4</v>
      </c>
      <c r="R45">
        <v>2</v>
      </c>
      <c r="W45" s="47"/>
    </row>
    <row r="46" spans="1:23" ht="60" x14ac:dyDescent="0.25">
      <c r="A46" s="3" t="s">
        <v>106</v>
      </c>
      <c r="B46" s="3" t="s">
        <v>107</v>
      </c>
      <c r="C46" s="4">
        <f>IF(K46=0,0,G46/K46)</f>
        <v>1</v>
      </c>
      <c r="D46" s="5">
        <v>1</v>
      </c>
      <c r="E46" s="6">
        <f>SUMIFS(E47:E81,$R47:$R81,2)</f>
        <v>938244968.30602038</v>
      </c>
      <c r="F46" s="7">
        <f>SUMIFS(F47:F81,$R47:$R81,2)</f>
        <v>873768764</v>
      </c>
      <c r="G46" s="7">
        <f>SUMIFS(G47:G81,$R47:$R81,2)</f>
        <v>873768764</v>
      </c>
      <c r="H46" s="7">
        <f t="shared" si="8"/>
        <v>-64476204.306020379</v>
      </c>
      <c r="I46" s="4">
        <f t="shared" si="9"/>
        <v>-7.3790923826181062E-2</v>
      </c>
      <c r="J46" s="50">
        <f t="shared" si="10"/>
        <v>0.9312799892522412</v>
      </c>
      <c r="K46" s="7">
        <f>SUMIFS(K47:K81,$R47:$R81,2)</f>
        <v>873768764</v>
      </c>
      <c r="L46" s="7">
        <f t="shared" si="11"/>
        <v>938244968.30602038</v>
      </c>
      <c r="M46" s="7">
        <f t="shared" si="12"/>
        <v>-64476204.306020379</v>
      </c>
      <c r="N46" s="8">
        <f t="shared" si="13"/>
        <v>0</v>
      </c>
      <c r="O46" s="7">
        <f t="shared" si="14"/>
        <v>0</v>
      </c>
      <c r="P46" s="7">
        <f t="shared" si="15"/>
        <v>938244968.30602038</v>
      </c>
      <c r="Q46" s="2"/>
      <c r="R46">
        <v>1</v>
      </c>
      <c r="W46" s="47"/>
    </row>
    <row r="47" spans="1:23" ht="75" x14ac:dyDescent="0.25">
      <c r="A47" s="3" t="s">
        <v>108</v>
      </c>
      <c r="B47" s="3" t="s">
        <v>109</v>
      </c>
      <c r="C47" s="4">
        <f>IF(K47=0,0,G47/K47)</f>
        <v>1</v>
      </c>
      <c r="D47" s="5">
        <v>1</v>
      </c>
      <c r="E47" s="6">
        <f>SUMIFS(E48:E59,$R48:$R59,3)</f>
        <v>389958466.56805867</v>
      </c>
      <c r="F47" s="7">
        <f>SUMIFS(F48:F59,$R48:$R59,3)</f>
        <v>360045420</v>
      </c>
      <c r="G47" s="7">
        <f>SUMIFS(G48:G59,$R48:$R59,3)</f>
        <v>360045420</v>
      </c>
      <c r="H47" s="7">
        <f t="shared" si="8"/>
        <v>-29913046.56805867</v>
      </c>
      <c r="I47" s="4">
        <f t="shared" si="9"/>
        <v>-8.3081313929944361E-2</v>
      </c>
      <c r="J47" s="50">
        <f t="shared" si="10"/>
        <v>0.92329171147041111</v>
      </c>
      <c r="K47" s="7">
        <f>SUMIFS(K48:K59,$R48:$R59,3)</f>
        <v>360045420</v>
      </c>
      <c r="L47" s="7">
        <f t="shared" si="11"/>
        <v>389958466.56805867</v>
      </c>
      <c r="M47" s="7">
        <f t="shared" si="12"/>
        <v>-29913046.56805867</v>
      </c>
      <c r="N47" s="8">
        <f t="shared" si="13"/>
        <v>0</v>
      </c>
      <c r="O47" s="7">
        <f t="shared" si="14"/>
        <v>0</v>
      </c>
      <c r="P47" s="7">
        <f t="shared" si="15"/>
        <v>389958466.56805867</v>
      </c>
      <c r="Q47" s="2"/>
      <c r="R47">
        <v>2</v>
      </c>
      <c r="W47" s="47"/>
    </row>
    <row r="48" spans="1:23" ht="105" x14ac:dyDescent="0.25">
      <c r="A48" s="3" t="s">
        <v>110</v>
      </c>
      <c r="B48" s="3" t="s">
        <v>111</v>
      </c>
      <c r="C48" s="4">
        <f>IF(K48=0,0,G48/K48)</f>
        <v>1</v>
      </c>
      <c r="D48" s="5">
        <v>1</v>
      </c>
      <c r="E48" s="6">
        <f>SUMIFS(E49:E53,$R49:$R53,4)</f>
        <v>212753922.65108183</v>
      </c>
      <c r="F48" s="7">
        <f>SUMIFS(F49:F53,$R49:$R53,4)</f>
        <v>197585902</v>
      </c>
      <c r="G48" s="7">
        <f>SUMIFS(G49:G53,$R49:$R53,4)</f>
        <v>197585902</v>
      </c>
      <c r="H48" s="7">
        <f t="shared" si="8"/>
        <v>-15168020.65108183</v>
      </c>
      <c r="I48" s="4">
        <f t="shared" si="9"/>
        <v>-7.6766715122629697E-2</v>
      </c>
      <c r="J48" s="50">
        <f t="shared" si="10"/>
        <v>0.92870627031419062</v>
      </c>
      <c r="K48" s="7">
        <f>SUMIFS(K49:K53,$R49:$R53,4)</f>
        <v>197585902</v>
      </c>
      <c r="L48" s="7">
        <f t="shared" si="11"/>
        <v>212753922.65108183</v>
      </c>
      <c r="M48" s="7">
        <f t="shared" si="12"/>
        <v>-15168020.65108183</v>
      </c>
      <c r="N48" s="8">
        <f t="shared" si="13"/>
        <v>0</v>
      </c>
      <c r="O48" s="7">
        <f t="shared" si="14"/>
        <v>0</v>
      </c>
      <c r="P48" s="7">
        <f t="shared" si="15"/>
        <v>212753922.65108183</v>
      </c>
      <c r="Q48" s="2"/>
      <c r="R48">
        <v>3</v>
      </c>
      <c r="W48" s="47"/>
    </row>
    <row r="49" spans="1:23" ht="120" x14ac:dyDescent="0.25">
      <c r="A49" s="9" t="s">
        <v>112</v>
      </c>
      <c r="B49" s="9" t="s">
        <v>113</v>
      </c>
      <c r="C49" s="10">
        <v>1</v>
      </c>
      <c r="D49" s="11">
        <v>1</v>
      </c>
      <c r="E49" s="12">
        <f>IF(G49&gt;0,G49/W49,0)</f>
        <v>55179682.394607566</v>
      </c>
      <c r="F49" s="13">
        <f>D49*K49</f>
        <v>48298776</v>
      </c>
      <c r="G49" s="13">
        <f>C49*K49</f>
        <v>48298776</v>
      </c>
      <c r="H49" s="13">
        <f t="shared" si="8"/>
        <v>-6880906.3946075663</v>
      </c>
      <c r="I49" s="10">
        <f t="shared" si="9"/>
        <v>-0.14246544042042736</v>
      </c>
      <c r="J49" s="51">
        <f t="shared" si="10"/>
        <v>0.87529999999999997</v>
      </c>
      <c r="K49" s="13">
        <v>48298776</v>
      </c>
      <c r="L49" s="13">
        <f t="shared" si="11"/>
        <v>55179682.394607566</v>
      </c>
      <c r="M49" s="13">
        <f t="shared" si="12"/>
        <v>-6880906.3946075663</v>
      </c>
      <c r="N49" s="14">
        <f t="shared" si="13"/>
        <v>0</v>
      </c>
      <c r="O49" s="13">
        <f t="shared" si="14"/>
        <v>0</v>
      </c>
      <c r="P49" s="13">
        <f t="shared" si="15"/>
        <v>55179682.394607566</v>
      </c>
      <c r="Q49" s="9" t="s">
        <v>114</v>
      </c>
      <c r="R49">
        <v>4</v>
      </c>
      <c r="W49" s="47">
        <v>0.87529999999999997</v>
      </c>
    </row>
    <row r="50" spans="1:23" ht="75" x14ac:dyDescent="0.25">
      <c r="A50" s="9" t="s">
        <v>115</v>
      </c>
      <c r="B50" s="9" t="s">
        <v>116</v>
      </c>
      <c r="C50" s="10">
        <v>1</v>
      </c>
      <c r="D50" s="11">
        <v>1</v>
      </c>
      <c r="E50" s="12">
        <f>IF(G50&gt;0,G50/W50,0)</f>
        <v>44927839.967256732</v>
      </c>
      <c r="F50" s="13">
        <f>D50*K50</f>
        <v>43907978</v>
      </c>
      <c r="G50" s="13">
        <f>C50*K50</f>
        <v>43907978</v>
      </c>
      <c r="H50" s="13">
        <f t="shared" si="8"/>
        <v>-1019861.9672567323</v>
      </c>
      <c r="I50" s="10">
        <f t="shared" si="9"/>
        <v>-2.3227258774173847E-2</v>
      </c>
      <c r="J50" s="51">
        <f t="shared" si="10"/>
        <v>0.97729999999999995</v>
      </c>
      <c r="K50" s="13">
        <v>43907978</v>
      </c>
      <c r="L50" s="13">
        <f t="shared" si="11"/>
        <v>44927839.967256732</v>
      </c>
      <c r="M50" s="13">
        <f t="shared" si="12"/>
        <v>-1019861.9672567323</v>
      </c>
      <c r="N50" s="14">
        <f t="shared" si="13"/>
        <v>0</v>
      </c>
      <c r="O50" s="13">
        <f t="shared" si="14"/>
        <v>0</v>
      </c>
      <c r="P50" s="13">
        <f t="shared" si="15"/>
        <v>44927839.967256732</v>
      </c>
      <c r="Q50" s="9">
        <v>48</v>
      </c>
      <c r="R50">
        <v>4</v>
      </c>
      <c r="W50" s="47">
        <v>0.97729999999999995</v>
      </c>
    </row>
    <row r="51" spans="1:23" ht="105" x14ac:dyDescent="0.25">
      <c r="A51" s="9" t="s">
        <v>117</v>
      </c>
      <c r="B51" s="9" t="s">
        <v>118</v>
      </c>
      <c r="C51" s="10">
        <v>1</v>
      </c>
      <c r="D51" s="11">
        <v>1</v>
      </c>
      <c r="E51" s="12">
        <f>IF(G51&gt;0,G51/W51,0)</f>
        <v>47035862.881628282</v>
      </c>
      <c r="F51" s="13">
        <f>D51*K51</f>
        <v>43907978</v>
      </c>
      <c r="G51" s="13">
        <f>C51*K51</f>
        <v>43907978</v>
      </c>
      <c r="H51" s="13">
        <f t="shared" si="8"/>
        <v>-3127884.8816282824</v>
      </c>
      <c r="I51" s="10">
        <f t="shared" si="9"/>
        <v>-7.123727905731124E-2</v>
      </c>
      <c r="J51" s="51">
        <f t="shared" si="10"/>
        <v>0.9335</v>
      </c>
      <c r="K51" s="13">
        <v>43907978</v>
      </c>
      <c r="L51" s="13">
        <f t="shared" si="11"/>
        <v>47035862.881628282</v>
      </c>
      <c r="M51" s="13">
        <f t="shared" si="12"/>
        <v>-3127884.8816282824</v>
      </c>
      <c r="N51" s="14">
        <f t="shared" si="13"/>
        <v>0</v>
      </c>
      <c r="O51" s="13">
        <f t="shared" si="14"/>
        <v>0</v>
      </c>
      <c r="P51" s="13">
        <f t="shared" si="15"/>
        <v>47035862.881628282</v>
      </c>
      <c r="Q51" s="9">
        <v>49</v>
      </c>
      <c r="R51">
        <v>4</v>
      </c>
      <c r="W51" s="47">
        <v>0.9335</v>
      </c>
    </row>
    <row r="52" spans="1:23" ht="105" x14ac:dyDescent="0.25">
      <c r="A52" s="9" t="s">
        <v>119</v>
      </c>
      <c r="B52" s="9" t="s">
        <v>120</v>
      </c>
      <c r="C52" s="10">
        <v>1</v>
      </c>
      <c r="D52" s="11">
        <v>1</v>
      </c>
      <c r="E52" s="12">
        <f>IF(G52&gt;0,G52/W52,0)</f>
        <v>34352950.709735103</v>
      </c>
      <c r="F52" s="13">
        <f>D52*K52</f>
        <v>30735585</v>
      </c>
      <c r="G52" s="13">
        <f>C52*K52</f>
        <v>30735585</v>
      </c>
      <c r="H52" s="13">
        <f t="shared" si="8"/>
        <v>-3617365.709735103</v>
      </c>
      <c r="I52" s="10">
        <f t="shared" si="9"/>
        <v>-0.11769308147982552</v>
      </c>
      <c r="J52" s="51">
        <f t="shared" si="10"/>
        <v>0.89470000000000005</v>
      </c>
      <c r="K52" s="13">
        <v>30735585</v>
      </c>
      <c r="L52" s="13">
        <f t="shared" si="11"/>
        <v>34352950.709735103</v>
      </c>
      <c r="M52" s="13">
        <f t="shared" si="12"/>
        <v>-3617365.709735103</v>
      </c>
      <c r="N52" s="14">
        <f t="shared" si="13"/>
        <v>0</v>
      </c>
      <c r="O52" s="13">
        <f t="shared" si="14"/>
        <v>0</v>
      </c>
      <c r="P52" s="13">
        <f t="shared" si="15"/>
        <v>34352950.709735103</v>
      </c>
      <c r="Q52" s="9">
        <v>49</v>
      </c>
      <c r="R52">
        <v>4</v>
      </c>
      <c r="W52" s="47">
        <v>0.89470000000000005</v>
      </c>
    </row>
    <row r="53" spans="1:23" ht="120" x14ac:dyDescent="0.25">
      <c r="A53" s="9" t="s">
        <v>121</v>
      </c>
      <c r="B53" s="9" t="s">
        <v>122</v>
      </c>
      <c r="C53" s="10">
        <v>1</v>
      </c>
      <c r="D53" s="11">
        <v>1</v>
      </c>
      <c r="E53" s="12">
        <f>IF(G53&gt;0,G53/W53,0)</f>
        <v>31257586.697854165</v>
      </c>
      <c r="F53" s="13">
        <f>D53*K53</f>
        <v>30735585</v>
      </c>
      <c r="G53" s="13">
        <f>C53*K53</f>
        <v>30735585</v>
      </c>
      <c r="H53" s="13">
        <f t="shared" si="8"/>
        <v>-522001.69785416499</v>
      </c>
      <c r="I53" s="10">
        <f t="shared" si="9"/>
        <v>-1.6983626563612339E-2</v>
      </c>
      <c r="J53" s="51">
        <f t="shared" si="10"/>
        <v>0.98329999999999995</v>
      </c>
      <c r="K53" s="13">
        <v>30735585</v>
      </c>
      <c r="L53" s="13">
        <f t="shared" si="11"/>
        <v>31257586.697854165</v>
      </c>
      <c r="M53" s="13">
        <f t="shared" si="12"/>
        <v>-522001.69785416499</v>
      </c>
      <c r="N53" s="14">
        <f t="shared" si="13"/>
        <v>0</v>
      </c>
      <c r="O53" s="13">
        <f t="shared" si="14"/>
        <v>0</v>
      </c>
      <c r="P53" s="13">
        <f t="shared" si="15"/>
        <v>31257586.697854165</v>
      </c>
      <c r="Q53" s="9">
        <v>48</v>
      </c>
      <c r="R53">
        <v>4</v>
      </c>
      <c r="W53" s="47">
        <v>0.98329999999999995</v>
      </c>
    </row>
    <row r="54" spans="1:23" ht="90" x14ac:dyDescent="0.25">
      <c r="A54" s="3" t="s">
        <v>123</v>
      </c>
      <c r="B54" s="3" t="s">
        <v>124</v>
      </c>
      <c r="C54" s="4">
        <f>IF(K54=0,0,G54/K54)</f>
        <v>1</v>
      </c>
      <c r="D54" s="5">
        <v>1</v>
      </c>
      <c r="E54" s="6">
        <f>SUMIFS(E55:E59,$R55:$R59,4)</f>
        <v>177204543.91697684</v>
      </c>
      <c r="F54" s="7">
        <f>SUMIFS(F55:F59,$R55:$R59,4)</f>
        <v>162459518</v>
      </c>
      <c r="G54" s="7">
        <f>SUMIFS(G55:G59,$R55:$R59,4)</f>
        <v>162459518</v>
      </c>
      <c r="H54" s="7">
        <f t="shared" si="8"/>
        <v>-14745025.916976839</v>
      </c>
      <c r="I54" s="4">
        <f t="shared" si="9"/>
        <v>-9.0761231465532471E-2</v>
      </c>
      <c r="J54" s="50">
        <f t="shared" si="10"/>
        <v>0.91679092651323257</v>
      </c>
      <c r="K54" s="7">
        <f>SUMIFS(K55:K59,$R55:$R59,4)</f>
        <v>162459518</v>
      </c>
      <c r="L54" s="7">
        <f t="shared" si="11"/>
        <v>177204543.91697684</v>
      </c>
      <c r="M54" s="7">
        <f t="shared" si="12"/>
        <v>-14745025.916976839</v>
      </c>
      <c r="N54" s="8">
        <f t="shared" si="13"/>
        <v>0</v>
      </c>
      <c r="O54" s="7">
        <f t="shared" si="14"/>
        <v>0</v>
      </c>
      <c r="P54" s="7">
        <f t="shared" si="15"/>
        <v>177204543.91697684</v>
      </c>
      <c r="Q54" s="2"/>
      <c r="R54">
        <v>3</v>
      </c>
      <c r="W54" s="47"/>
    </row>
    <row r="55" spans="1:23" ht="90" x14ac:dyDescent="0.25">
      <c r="A55" s="9" t="s">
        <v>125</v>
      </c>
      <c r="B55" s="9" t="s">
        <v>126</v>
      </c>
      <c r="C55" s="10">
        <v>1</v>
      </c>
      <c r="D55" s="11">
        <v>1</v>
      </c>
      <c r="E55" s="12">
        <f>IF(G55&gt;0,G55/W55,0)</f>
        <v>43387329.819938511</v>
      </c>
      <c r="F55" s="13">
        <f>D55*K55</f>
        <v>39517180</v>
      </c>
      <c r="G55" s="13">
        <f>C55*K55</f>
        <v>39517180</v>
      </c>
      <c r="H55" s="13">
        <f t="shared" si="8"/>
        <v>-3870149.8199385107</v>
      </c>
      <c r="I55" s="10">
        <f t="shared" si="9"/>
        <v>-9.7935880544576068E-2</v>
      </c>
      <c r="J55" s="51">
        <f t="shared" si="10"/>
        <v>0.91080000000000005</v>
      </c>
      <c r="K55" s="13">
        <v>39517180</v>
      </c>
      <c r="L55" s="13">
        <f t="shared" si="11"/>
        <v>43387329.819938511</v>
      </c>
      <c r="M55" s="13">
        <f t="shared" si="12"/>
        <v>-3870149.8199385107</v>
      </c>
      <c r="N55" s="14">
        <f t="shared" si="13"/>
        <v>0</v>
      </c>
      <c r="O55" s="13">
        <f t="shared" si="14"/>
        <v>0</v>
      </c>
      <c r="P55" s="13">
        <f t="shared" si="15"/>
        <v>43387329.819938511</v>
      </c>
      <c r="Q55" s="9">
        <v>50</v>
      </c>
      <c r="R55">
        <v>4</v>
      </c>
      <c r="W55" s="47">
        <v>0.91080000000000005</v>
      </c>
    </row>
    <row r="56" spans="1:23" ht="75" x14ac:dyDescent="0.25">
      <c r="A56" s="9" t="s">
        <v>127</v>
      </c>
      <c r="B56" s="9" t="s">
        <v>128</v>
      </c>
      <c r="C56" s="10">
        <v>1</v>
      </c>
      <c r="D56" s="11">
        <v>1</v>
      </c>
      <c r="E56" s="12">
        <f>IF(G56&gt;0,G56/W56,0)</f>
        <v>35150987.691383973</v>
      </c>
      <c r="F56" s="13">
        <f>D56*K56</f>
        <v>35126382</v>
      </c>
      <c r="G56" s="13">
        <f>C56*K56</f>
        <v>35126382</v>
      </c>
      <c r="H56" s="13">
        <f t="shared" si="8"/>
        <v>-24605.691383972764</v>
      </c>
      <c r="I56" s="10">
        <f t="shared" si="9"/>
        <v>-7.0049034324038166E-4</v>
      </c>
      <c r="J56" s="51">
        <f t="shared" si="10"/>
        <v>0.99929999999999986</v>
      </c>
      <c r="K56" s="13">
        <v>35126382</v>
      </c>
      <c r="L56" s="13">
        <f t="shared" si="11"/>
        <v>35150987.691383973</v>
      </c>
      <c r="M56" s="13">
        <f t="shared" si="12"/>
        <v>-24605.691383972764</v>
      </c>
      <c r="N56" s="14">
        <f t="shared" si="13"/>
        <v>0</v>
      </c>
      <c r="O56" s="13">
        <f t="shared" si="14"/>
        <v>0</v>
      </c>
      <c r="P56" s="13">
        <f t="shared" si="15"/>
        <v>35150987.691383973</v>
      </c>
      <c r="Q56" s="9">
        <v>54</v>
      </c>
      <c r="R56">
        <v>4</v>
      </c>
      <c r="W56" s="47">
        <v>0.99929999999999997</v>
      </c>
    </row>
    <row r="57" spans="1:23" ht="75" x14ac:dyDescent="0.25">
      <c r="A57" s="9" t="s">
        <v>129</v>
      </c>
      <c r="B57" s="9" t="s">
        <v>130</v>
      </c>
      <c r="C57" s="10">
        <v>1</v>
      </c>
      <c r="D57" s="11">
        <v>1</v>
      </c>
      <c r="E57" s="12">
        <f>IF(G57&gt;0,G57/W57,0)</f>
        <v>39278074.471653812</v>
      </c>
      <c r="F57" s="13">
        <f>D57*K57</f>
        <v>35126382</v>
      </c>
      <c r="G57" s="13">
        <f>C57*K57</f>
        <v>35126382</v>
      </c>
      <c r="H57" s="13">
        <f t="shared" si="8"/>
        <v>-4151692.4716538116</v>
      </c>
      <c r="I57" s="10">
        <f t="shared" si="9"/>
        <v>-0.11819300011181942</v>
      </c>
      <c r="J57" s="51">
        <f t="shared" si="10"/>
        <v>0.89429999999999987</v>
      </c>
      <c r="K57" s="13">
        <v>35126382</v>
      </c>
      <c r="L57" s="13">
        <f t="shared" si="11"/>
        <v>39278074.471653812</v>
      </c>
      <c r="M57" s="13">
        <f t="shared" si="12"/>
        <v>-4151692.4716538116</v>
      </c>
      <c r="N57" s="14">
        <f t="shared" si="13"/>
        <v>0</v>
      </c>
      <c r="O57" s="13">
        <f t="shared" si="14"/>
        <v>0</v>
      </c>
      <c r="P57" s="13">
        <f t="shared" si="15"/>
        <v>39278074.471653812</v>
      </c>
      <c r="Q57" s="9">
        <v>55</v>
      </c>
      <c r="R57">
        <v>4</v>
      </c>
      <c r="W57" s="47">
        <v>0.89429999999999998</v>
      </c>
    </row>
    <row r="58" spans="1:23" ht="75" x14ac:dyDescent="0.25">
      <c r="A58" s="9" t="s">
        <v>131</v>
      </c>
      <c r="B58" s="9" t="s">
        <v>132</v>
      </c>
      <c r="C58" s="10">
        <v>1</v>
      </c>
      <c r="D58" s="11">
        <v>1</v>
      </c>
      <c r="E58" s="12">
        <f>IF(G58&gt;0,G58/W58,0)</f>
        <v>24504954.794061836</v>
      </c>
      <c r="F58" s="13">
        <f>D58*K58</f>
        <v>21953989</v>
      </c>
      <c r="G58" s="13">
        <f>C58*K58</f>
        <v>21953989</v>
      </c>
      <c r="H58" s="13">
        <f t="shared" si="8"/>
        <v>-2550965.7940618359</v>
      </c>
      <c r="I58" s="10">
        <f t="shared" si="9"/>
        <v>-0.11619600401830556</v>
      </c>
      <c r="J58" s="51">
        <f t="shared" si="10"/>
        <v>0.89590000000000003</v>
      </c>
      <c r="K58" s="13">
        <v>21953989</v>
      </c>
      <c r="L58" s="13">
        <f t="shared" si="11"/>
        <v>24504954.794061836</v>
      </c>
      <c r="M58" s="13">
        <f t="shared" si="12"/>
        <v>-2550965.7940618359</v>
      </c>
      <c r="N58" s="14">
        <f t="shared" si="13"/>
        <v>0</v>
      </c>
      <c r="O58" s="13">
        <f t="shared" si="14"/>
        <v>0</v>
      </c>
      <c r="P58" s="13">
        <f t="shared" si="15"/>
        <v>24504954.794061836</v>
      </c>
      <c r="Q58" s="9">
        <v>55</v>
      </c>
      <c r="R58">
        <v>4</v>
      </c>
      <c r="W58" s="47">
        <v>0.89590000000000003</v>
      </c>
    </row>
    <row r="59" spans="1:23" ht="120" x14ac:dyDescent="0.25">
      <c r="A59" s="9" t="s">
        <v>133</v>
      </c>
      <c r="B59" s="9" t="s">
        <v>134</v>
      </c>
      <c r="C59" s="10">
        <v>1</v>
      </c>
      <c r="D59" s="11">
        <v>1</v>
      </c>
      <c r="E59" s="12">
        <f>IF(G59&gt;0,G59/W59,0)</f>
        <v>34883197.139938712</v>
      </c>
      <c r="F59" s="13">
        <f>D59*K59</f>
        <v>30735585</v>
      </c>
      <c r="G59" s="13">
        <f>C59*K59</f>
        <v>30735585</v>
      </c>
      <c r="H59" s="13">
        <f t="shared" si="8"/>
        <v>-4147612.1399387121</v>
      </c>
      <c r="I59" s="10">
        <f t="shared" si="9"/>
        <v>-0.13494495516967425</v>
      </c>
      <c r="J59" s="51">
        <f t="shared" si="10"/>
        <v>0.88109999999999999</v>
      </c>
      <c r="K59" s="13">
        <v>30735585</v>
      </c>
      <c r="L59" s="13">
        <f t="shared" si="11"/>
        <v>34883197.139938712</v>
      </c>
      <c r="M59" s="13">
        <f t="shared" si="12"/>
        <v>-4147612.1399387121</v>
      </c>
      <c r="N59" s="14">
        <f t="shared" si="13"/>
        <v>0</v>
      </c>
      <c r="O59" s="13">
        <f t="shared" si="14"/>
        <v>0</v>
      </c>
      <c r="P59" s="13">
        <f t="shared" si="15"/>
        <v>34883197.139938712</v>
      </c>
      <c r="Q59" s="9">
        <v>56</v>
      </c>
      <c r="R59">
        <v>4</v>
      </c>
      <c r="W59" s="47">
        <v>0.88109999999999999</v>
      </c>
    </row>
    <row r="60" spans="1:23" ht="75" x14ac:dyDescent="0.25">
      <c r="A60" s="3" t="s">
        <v>135</v>
      </c>
      <c r="B60" s="3" t="s">
        <v>136</v>
      </c>
      <c r="C60" s="4">
        <f>IF(K60=0,0,G60/K60)</f>
        <v>1</v>
      </c>
      <c r="D60" s="5">
        <v>1</v>
      </c>
      <c r="E60" s="6">
        <f>SUMIFS(E61:E78,$R61:$R78,3)</f>
        <v>529980069.59287107</v>
      </c>
      <c r="F60" s="7">
        <f>SUMIFS(F61:F78,$R61:$R78,3)</f>
        <v>496160153</v>
      </c>
      <c r="G60" s="7">
        <f>SUMIFS(G61:G78,$R61:$R78,3)</f>
        <v>496160153</v>
      </c>
      <c r="H60" s="7">
        <f t="shared" si="8"/>
        <v>-33819916.59287107</v>
      </c>
      <c r="I60" s="4">
        <f t="shared" si="9"/>
        <v>-6.8163306521858216E-2</v>
      </c>
      <c r="J60" s="50">
        <f t="shared" si="10"/>
        <v>0.93618643693742787</v>
      </c>
      <c r="K60" s="7">
        <f>SUMIFS(K61:K78,$R61:$R78,3)</f>
        <v>496160153</v>
      </c>
      <c r="L60" s="7">
        <f t="shared" si="11"/>
        <v>529980069.59287107</v>
      </c>
      <c r="M60" s="7">
        <f t="shared" si="12"/>
        <v>-33819916.59287107</v>
      </c>
      <c r="N60" s="8">
        <f t="shared" si="13"/>
        <v>0</v>
      </c>
      <c r="O60" s="7">
        <f t="shared" si="14"/>
        <v>0</v>
      </c>
      <c r="P60" s="7">
        <f t="shared" si="15"/>
        <v>529980069.59287107</v>
      </c>
      <c r="Q60" s="2"/>
      <c r="R60">
        <v>2</v>
      </c>
      <c r="W60" s="47"/>
    </row>
    <row r="61" spans="1:23" ht="90" x14ac:dyDescent="0.25">
      <c r="A61" s="3" t="s">
        <v>137</v>
      </c>
      <c r="B61" s="3" t="s">
        <v>138</v>
      </c>
      <c r="C61" s="4">
        <f>IF(K61=0,0,G61/K61)</f>
        <v>1</v>
      </c>
      <c r="D61" s="5">
        <v>1</v>
      </c>
      <c r="E61" s="6">
        <f>SUMIFS(E62:E66,$R62:$R66,4)</f>
        <v>156415341.30337414</v>
      </c>
      <c r="F61" s="7">
        <f>SUMIFS(F62:F66,$R62:$R66,4)</f>
        <v>149287125</v>
      </c>
      <c r="G61" s="7">
        <f>SUMIFS(G62:G66,$R62:$R66,4)</f>
        <v>149287125</v>
      </c>
      <c r="H61" s="7">
        <f t="shared" si="8"/>
        <v>-7128216.3033741415</v>
      </c>
      <c r="I61" s="4">
        <f t="shared" si="9"/>
        <v>-4.7748366132539168E-2</v>
      </c>
      <c r="J61" s="50">
        <f t="shared" si="10"/>
        <v>0.95442763961657273</v>
      </c>
      <c r="K61" s="7">
        <f>SUMIFS(K62:K66,$R62:$R66,4)</f>
        <v>149287125</v>
      </c>
      <c r="L61" s="7">
        <f t="shared" si="11"/>
        <v>156415341.30337414</v>
      </c>
      <c r="M61" s="7">
        <f t="shared" si="12"/>
        <v>-7128216.3033741415</v>
      </c>
      <c r="N61" s="8">
        <f t="shared" si="13"/>
        <v>0</v>
      </c>
      <c r="O61" s="7">
        <f t="shared" si="14"/>
        <v>0</v>
      </c>
      <c r="P61" s="7">
        <f t="shared" si="15"/>
        <v>156415341.30337414</v>
      </c>
      <c r="Q61" s="2"/>
      <c r="R61">
        <v>3</v>
      </c>
      <c r="W61" s="47"/>
    </row>
    <row r="62" spans="1:23" ht="75" x14ac:dyDescent="0.25">
      <c r="A62" s="9" t="s">
        <v>139</v>
      </c>
      <c r="B62" s="9" t="s">
        <v>140</v>
      </c>
      <c r="C62" s="10">
        <v>1</v>
      </c>
      <c r="D62" s="11">
        <v>1</v>
      </c>
      <c r="E62" s="12">
        <f>IF(G62&gt;0,G62/W62,0)</f>
        <v>44603797.236895569</v>
      </c>
      <c r="F62" s="13">
        <f>D62*K62</f>
        <v>43907978</v>
      </c>
      <c r="G62" s="13">
        <f>C62*K62</f>
        <v>43907978</v>
      </c>
      <c r="H62" s="13">
        <f t="shared" si="8"/>
        <v>-695819.23689556867</v>
      </c>
      <c r="I62" s="10">
        <f t="shared" si="9"/>
        <v>-1.5847216578626522E-2</v>
      </c>
      <c r="J62" s="51">
        <f t="shared" si="10"/>
        <v>0.98440000000000005</v>
      </c>
      <c r="K62" s="13">
        <v>43907978</v>
      </c>
      <c r="L62" s="13">
        <f t="shared" si="11"/>
        <v>44603797.236895569</v>
      </c>
      <c r="M62" s="13">
        <f t="shared" si="12"/>
        <v>-695819.23689556867</v>
      </c>
      <c r="N62" s="14">
        <f t="shared" si="13"/>
        <v>0</v>
      </c>
      <c r="O62" s="13">
        <f t="shared" si="14"/>
        <v>0</v>
      </c>
      <c r="P62" s="13">
        <f t="shared" si="15"/>
        <v>44603797.236895569</v>
      </c>
      <c r="Q62" s="9">
        <v>50</v>
      </c>
      <c r="R62">
        <v>4</v>
      </c>
      <c r="W62" s="47">
        <v>0.98440000000000005</v>
      </c>
    </row>
    <row r="63" spans="1:23" ht="120" x14ac:dyDescent="0.25">
      <c r="A63" s="9" t="s">
        <v>141</v>
      </c>
      <c r="B63" s="9" t="s">
        <v>142</v>
      </c>
      <c r="C63" s="10">
        <v>1</v>
      </c>
      <c r="D63" s="11">
        <v>1</v>
      </c>
      <c r="E63" s="12">
        <f>IF(G63&gt;0,G63/W63,0)</f>
        <v>36415490.358697906</v>
      </c>
      <c r="F63" s="13">
        <f>D63*K63</f>
        <v>35126382</v>
      </c>
      <c r="G63" s="13">
        <f>C63*K63</f>
        <v>35126382</v>
      </c>
      <c r="H63" s="13">
        <f t="shared" si="8"/>
        <v>-1289108.3586979061</v>
      </c>
      <c r="I63" s="10">
        <f t="shared" si="9"/>
        <v>-3.6699149906697086E-2</v>
      </c>
      <c r="J63" s="51">
        <f t="shared" si="10"/>
        <v>0.96460000000000001</v>
      </c>
      <c r="K63" s="13">
        <v>35126382</v>
      </c>
      <c r="L63" s="13">
        <f t="shared" si="11"/>
        <v>36415490.358697906</v>
      </c>
      <c r="M63" s="13">
        <f t="shared" si="12"/>
        <v>-1289108.3586979061</v>
      </c>
      <c r="N63" s="14">
        <f t="shared" si="13"/>
        <v>0</v>
      </c>
      <c r="O63" s="13">
        <f t="shared" si="14"/>
        <v>0</v>
      </c>
      <c r="P63" s="13">
        <f t="shared" si="15"/>
        <v>36415490.358697906</v>
      </c>
      <c r="Q63" s="9">
        <v>61</v>
      </c>
      <c r="R63">
        <v>4</v>
      </c>
      <c r="W63" s="47">
        <v>0.96460000000000001</v>
      </c>
    </row>
    <row r="64" spans="1:23" ht="105" x14ac:dyDescent="0.25">
      <c r="A64" s="9" t="s">
        <v>143</v>
      </c>
      <c r="B64" s="9" t="s">
        <v>144</v>
      </c>
      <c r="C64" s="10">
        <v>1</v>
      </c>
      <c r="D64" s="11">
        <v>1</v>
      </c>
      <c r="E64" s="12">
        <f>IF(G64&gt;0,G64/W64,0)</f>
        <v>24341932.586761281</v>
      </c>
      <c r="F64" s="13">
        <f>D64*K64</f>
        <v>21953989</v>
      </c>
      <c r="G64" s="13">
        <f>C64*K64</f>
        <v>21953989</v>
      </c>
      <c r="H64" s="13">
        <f t="shared" si="8"/>
        <v>-2387943.5867612809</v>
      </c>
      <c r="I64" s="10">
        <f t="shared" si="9"/>
        <v>-0.10877037365561588</v>
      </c>
      <c r="J64" s="51">
        <f t="shared" si="10"/>
        <v>0.90190000000000003</v>
      </c>
      <c r="K64" s="13">
        <v>21953989</v>
      </c>
      <c r="L64" s="13">
        <f t="shared" si="11"/>
        <v>24341932.586761281</v>
      </c>
      <c r="M64" s="13">
        <f t="shared" si="12"/>
        <v>-2387943.5867612809</v>
      </c>
      <c r="N64" s="14">
        <f t="shared" si="13"/>
        <v>0</v>
      </c>
      <c r="O64" s="13">
        <f t="shared" si="14"/>
        <v>0</v>
      </c>
      <c r="P64" s="13">
        <f t="shared" si="15"/>
        <v>24341932.586761281</v>
      </c>
      <c r="Q64" s="9">
        <v>62</v>
      </c>
      <c r="R64">
        <v>4</v>
      </c>
      <c r="W64" s="47">
        <v>0.90190000000000003</v>
      </c>
    </row>
    <row r="65" spans="1:23" ht="90" x14ac:dyDescent="0.25">
      <c r="A65" s="9" t="s">
        <v>145</v>
      </c>
      <c r="B65" s="9" t="s">
        <v>146</v>
      </c>
      <c r="C65" s="10">
        <v>1</v>
      </c>
      <c r="D65" s="11">
        <v>1</v>
      </c>
      <c r="E65" s="12">
        <f>IF(G65&gt;0,G65/W65,0)</f>
        <v>28548750.541829217</v>
      </c>
      <c r="F65" s="13">
        <f>D65*K65</f>
        <v>26344787</v>
      </c>
      <c r="G65" s="13">
        <f>C65*K65</f>
        <v>26344787</v>
      </c>
      <c r="H65" s="13">
        <f t="shared" si="8"/>
        <v>-2203963.5418292172</v>
      </c>
      <c r="I65" s="10">
        <f t="shared" si="9"/>
        <v>-8.3658430862592184E-2</v>
      </c>
      <c r="J65" s="51">
        <f t="shared" si="10"/>
        <v>0.92279999999999995</v>
      </c>
      <c r="K65" s="13">
        <v>26344787</v>
      </c>
      <c r="L65" s="13">
        <f t="shared" si="11"/>
        <v>28548750.541829217</v>
      </c>
      <c r="M65" s="13">
        <f t="shared" si="12"/>
        <v>-2203963.5418292172</v>
      </c>
      <c r="N65" s="14">
        <f t="shared" si="13"/>
        <v>0</v>
      </c>
      <c r="O65" s="13">
        <f t="shared" si="14"/>
        <v>0</v>
      </c>
      <c r="P65" s="13">
        <f t="shared" si="15"/>
        <v>28548750.541829217</v>
      </c>
      <c r="Q65" s="9">
        <v>62</v>
      </c>
      <c r="R65">
        <v>4</v>
      </c>
      <c r="W65" s="47">
        <v>0.92279999999999995</v>
      </c>
    </row>
    <row r="66" spans="1:23" ht="90" x14ac:dyDescent="0.25">
      <c r="A66" s="9" t="s">
        <v>147</v>
      </c>
      <c r="B66" s="9" t="s">
        <v>148</v>
      </c>
      <c r="C66" s="10">
        <v>1</v>
      </c>
      <c r="D66" s="11">
        <v>1</v>
      </c>
      <c r="E66" s="12">
        <f>IF(G66&gt;0,G66/W66,0)</f>
        <v>22505370.579190157</v>
      </c>
      <c r="F66" s="13">
        <f>D66*K66</f>
        <v>21953989</v>
      </c>
      <c r="G66" s="13">
        <f>C66*K66</f>
        <v>21953989</v>
      </c>
      <c r="H66" s="13">
        <f t="shared" ref="H66:H97" si="16">G66-E66</f>
        <v>-551381.57919015735</v>
      </c>
      <c r="I66" s="10">
        <f t="shared" ref="I66:I97" si="17">IF(G66=0,0,H66/G66)</f>
        <v>-2.5115325474115768E-2</v>
      </c>
      <c r="J66" s="51">
        <f t="shared" ref="J66:J97" si="18">IF(E66=0,0,G66/E66)</f>
        <v>0.97550000000000003</v>
      </c>
      <c r="K66" s="13">
        <v>21953989</v>
      </c>
      <c r="L66" s="13">
        <f t="shared" ref="L66:L97" si="19">IF(J66=0,K66,K66/J66)</f>
        <v>22505370.579190157</v>
      </c>
      <c r="M66" s="13">
        <f t="shared" ref="M66:M97" si="20">K66-L66</f>
        <v>-551381.57919015735</v>
      </c>
      <c r="N66" s="14">
        <f t="shared" ref="N66:N97" si="21">IF((K66-E66)=0,0,(K66-G66)/(K66-E66))</f>
        <v>0</v>
      </c>
      <c r="O66" s="13">
        <f t="shared" ref="O66:O97" si="22">L66-E66</f>
        <v>0</v>
      </c>
      <c r="P66" s="13">
        <f t="shared" ref="P66:P97" si="23">L66</f>
        <v>22505370.579190157</v>
      </c>
      <c r="Q66" s="9">
        <v>63</v>
      </c>
      <c r="R66">
        <v>4</v>
      </c>
      <c r="W66" s="47">
        <v>0.97550000000000003</v>
      </c>
    </row>
    <row r="67" spans="1:23" ht="120" x14ac:dyDescent="0.25">
      <c r="A67" s="3" t="s">
        <v>149</v>
      </c>
      <c r="B67" s="3" t="s">
        <v>150</v>
      </c>
      <c r="C67" s="4">
        <f>IF(K67=0,0,G67/K67)</f>
        <v>1</v>
      </c>
      <c r="D67" s="5">
        <v>1</v>
      </c>
      <c r="E67" s="6">
        <f>SUMIFS(E68:E72,$R68:$R72,4)</f>
        <v>223885307.3768456</v>
      </c>
      <c r="F67" s="7">
        <f>SUMIFS(F68:F72,$R68:$R72,4)</f>
        <v>206367498</v>
      </c>
      <c r="G67" s="7">
        <f>SUMIFS(G68:G72,$R68:$R72,4)</f>
        <v>206367498</v>
      </c>
      <c r="H67" s="7">
        <f t="shared" si="16"/>
        <v>-17517809.376845598</v>
      </c>
      <c r="I67" s="4">
        <f t="shared" si="17"/>
        <v>-8.4886474598076481E-2</v>
      </c>
      <c r="J67" s="50">
        <f t="shared" si="18"/>
        <v>0.92175543101915358</v>
      </c>
      <c r="K67" s="7">
        <f>SUMIFS(K68:K72,$R68:$R72,4)</f>
        <v>206367498</v>
      </c>
      <c r="L67" s="7">
        <f t="shared" si="19"/>
        <v>223885307.3768456</v>
      </c>
      <c r="M67" s="7">
        <f t="shared" si="20"/>
        <v>-17517809.376845598</v>
      </c>
      <c r="N67" s="8">
        <f t="shared" si="21"/>
        <v>0</v>
      </c>
      <c r="O67" s="7">
        <f t="shared" si="22"/>
        <v>0</v>
      </c>
      <c r="P67" s="7">
        <f t="shared" si="23"/>
        <v>223885307.3768456</v>
      </c>
      <c r="Q67" s="2"/>
      <c r="R67">
        <v>3</v>
      </c>
      <c r="W67" s="47"/>
    </row>
    <row r="68" spans="1:23" ht="90" x14ac:dyDescent="0.25">
      <c r="A68" s="9" t="s">
        <v>151</v>
      </c>
      <c r="B68" s="9" t="s">
        <v>152</v>
      </c>
      <c r="C68" s="10">
        <v>1</v>
      </c>
      <c r="D68" s="11">
        <v>1</v>
      </c>
      <c r="E68" s="12">
        <f>IF(G68&gt;0,G68/W68,0)</f>
        <v>58713588.143525742</v>
      </c>
      <c r="F68" s="13">
        <f>D68*K68</f>
        <v>52689574</v>
      </c>
      <c r="G68" s="13">
        <f>C68*K68</f>
        <v>52689574</v>
      </c>
      <c r="H68" s="13">
        <f t="shared" si="16"/>
        <v>-6024014.143525742</v>
      </c>
      <c r="I68" s="10">
        <f t="shared" si="17"/>
        <v>-0.11433028749721419</v>
      </c>
      <c r="J68" s="51">
        <f t="shared" si="18"/>
        <v>0.89739999999999998</v>
      </c>
      <c r="K68" s="13">
        <v>52689574</v>
      </c>
      <c r="L68" s="13">
        <f t="shared" si="19"/>
        <v>58713588.143525742</v>
      </c>
      <c r="M68" s="13">
        <f t="shared" si="20"/>
        <v>-6024014.143525742</v>
      </c>
      <c r="N68" s="14">
        <f t="shared" si="21"/>
        <v>0</v>
      </c>
      <c r="O68" s="13">
        <f t="shared" si="22"/>
        <v>0</v>
      </c>
      <c r="P68" s="13">
        <f t="shared" si="23"/>
        <v>58713588.143525742</v>
      </c>
      <c r="Q68" s="9">
        <v>56</v>
      </c>
      <c r="R68">
        <v>4</v>
      </c>
      <c r="W68" s="47">
        <v>0.89739999999999998</v>
      </c>
    </row>
    <row r="69" spans="1:23" ht="90" x14ac:dyDescent="0.25">
      <c r="A69" s="9" t="s">
        <v>153</v>
      </c>
      <c r="B69" s="9" t="s">
        <v>154</v>
      </c>
      <c r="C69" s="10">
        <v>1</v>
      </c>
      <c r="D69" s="11">
        <v>1</v>
      </c>
      <c r="E69" s="12">
        <f>IF(G69&gt;0,G69/W69,0)</f>
        <v>58785645.431217231</v>
      </c>
      <c r="F69" s="13">
        <f>D69*K69</f>
        <v>52689574</v>
      </c>
      <c r="G69" s="13">
        <f>C69*K69</f>
        <v>52689574</v>
      </c>
      <c r="H69" s="13">
        <f t="shared" si="16"/>
        <v>-6096071.4312172309</v>
      </c>
      <c r="I69" s="10">
        <f t="shared" si="17"/>
        <v>-0.11569786901707026</v>
      </c>
      <c r="J69" s="51">
        <f t="shared" si="18"/>
        <v>0.89629999999999999</v>
      </c>
      <c r="K69" s="13">
        <v>52689574</v>
      </c>
      <c r="L69" s="13">
        <f t="shared" si="19"/>
        <v>58785645.431217231</v>
      </c>
      <c r="M69" s="13">
        <f t="shared" si="20"/>
        <v>-6096071.4312172309</v>
      </c>
      <c r="N69" s="14">
        <f t="shared" si="21"/>
        <v>0</v>
      </c>
      <c r="O69" s="13">
        <f t="shared" si="22"/>
        <v>0</v>
      </c>
      <c r="P69" s="13">
        <f t="shared" si="23"/>
        <v>58785645.431217231</v>
      </c>
      <c r="Q69" s="9">
        <v>56</v>
      </c>
      <c r="R69">
        <v>4</v>
      </c>
      <c r="W69" s="47">
        <v>0.89629999999999999</v>
      </c>
    </row>
    <row r="70" spans="1:23" ht="75" x14ac:dyDescent="0.25">
      <c r="A70" s="9" t="s">
        <v>155</v>
      </c>
      <c r="B70" s="9" t="s">
        <v>156</v>
      </c>
      <c r="C70" s="10">
        <v>1</v>
      </c>
      <c r="D70" s="11">
        <v>1</v>
      </c>
      <c r="E70" s="12">
        <f>IF(G70&gt;0,G70/W70,0)</f>
        <v>48250525.474525481</v>
      </c>
      <c r="F70" s="13">
        <f>D70*K70</f>
        <v>48298776</v>
      </c>
      <c r="G70" s="13">
        <f>C70*K70</f>
        <v>48298776</v>
      </c>
      <c r="H70" s="13">
        <f t="shared" si="16"/>
        <v>48250.525474518538</v>
      </c>
      <c r="I70" s="10">
        <f t="shared" si="17"/>
        <v>9.9900099900085545E-4</v>
      </c>
      <c r="J70" s="51">
        <f t="shared" si="18"/>
        <v>1.0009999999999999</v>
      </c>
      <c r="K70" s="13">
        <v>48298776</v>
      </c>
      <c r="L70" s="13">
        <f t="shared" si="19"/>
        <v>48250525.474525481</v>
      </c>
      <c r="M70" s="13">
        <f t="shared" si="20"/>
        <v>48250.525474518538</v>
      </c>
      <c r="N70" s="14">
        <f t="shared" si="21"/>
        <v>0</v>
      </c>
      <c r="O70" s="13">
        <f t="shared" si="22"/>
        <v>0</v>
      </c>
      <c r="P70" s="13">
        <f t="shared" si="23"/>
        <v>48250525.474525481</v>
      </c>
      <c r="Q70" s="9" t="s">
        <v>157</v>
      </c>
      <c r="R70">
        <v>4</v>
      </c>
      <c r="W70" s="47">
        <v>1.0009999999999999</v>
      </c>
    </row>
    <row r="71" spans="1:23" ht="105" x14ac:dyDescent="0.25">
      <c r="A71" s="9" t="s">
        <v>158</v>
      </c>
      <c r="B71" s="9" t="s">
        <v>159</v>
      </c>
      <c r="C71" s="10">
        <v>1</v>
      </c>
      <c r="D71" s="11">
        <v>1</v>
      </c>
      <c r="E71" s="12">
        <f>IF(G71&gt;0,G71/W71,0)</f>
        <v>29832167.364964329</v>
      </c>
      <c r="F71" s="13">
        <f>D71*K71</f>
        <v>26344787</v>
      </c>
      <c r="G71" s="13">
        <f>C71*K71</f>
        <v>26344787</v>
      </c>
      <c r="H71" s="13">
        <f t="shared" si="16"/>
        <v>-3487380.3649643287</v>
      </c>
      <c r="I71" s="10">
        <f t="shared" si="17"/>
        <v>-0.13237458951421124</v>
      </c>
      <c r="J71" s="51">
        <f t="shared" si="18"/>
        <v>0.8831</v>
      </c>
      <c r="K71" s="13">
        <v>26344787</v>
      </c>
      <c r="L71" s="13">
        <f t="shared" si="19"/>
        <v>29832167.364964329</v>
      </c>
      <c r="M71" s="13">
        <f t="shared" si="20"/>
        <v>-3487380.3649643287</v>
      </c>
      <c r="N71" s="14">
        <f t="shared" si="21"/>
        <v>0</v>
      </c>
      <c r="O71" s="13">
        <f t="shared" si="22"/>
        <v>0</v>
      </c>
      <c r="P71" s="13">
        <f t="shared" si="23"/>
        <v>29832167.364964329</v>
      </c>
      <c r="Q71" s="9">
        <v>69</v>
      </c>
      <c r="R71">
        <v>4</v>
      </c>
      <c r="W71" s="47">
        <v>0.8831</v>
      </c>
    </row>
    <row r="72" spans="1:23" ht="105" x14ac:dyDescent="0.25">
      <c r="A72" s="9" t="s">
        <v>160</v>
      </c>
      <c r="B72" s="9" t="s">
        <v>161</v>
      </c>
      <c r="C72" s="10">
        <v>1</v>
      </c>
      <c r="D72" s="11">
        <v>1</v>
      </c>
      <c r="E72" s="12">
        <f>IF(G72&gt;0,G72/W72,0)</f>
        <v>28303380.962612808</v>
      </c>
      <c r="F72" s="13">
        <f>D72*K72</f>
        <v>26344787</v>
      </c>
      <c r="G72" s="13">
        <f>C72*K72</f>
        <v>26344787</v>
      </c>
      <c r="H72" s="13">
        <f t="shared" si="16"/>
        <v>-1958593.9626128078</v>
      </c>
      <c r="I72" s="10">
        <f t="shared" si="17"/>
        <v>-7.434464976364423E-2</v>
      </c>
      <c r="J72" s="51">
        <f t="shared" si="18"/>
        <v>0.93079999999999996</v>
      </c>
      <c r="K72" s="13">
        <v>26344787</v>
      </c>
      <c r="L72" s="13">
        <f t="shared" si="19"/>
        <v>28303380.962612808</v>
      </c>
      <c r="M72" s="13">
        <f t="shared" si="20"/>
        <v>-1958593.9626128078</v>
      </c>
      <c r="N72" s="14">
        <f t="shared" si="21"/>
        <v>0</v>
      </c>
      <c r="O72" s="13">
        <f t="shared" si="22"/>
        <v>0</v>
      </c>
      <c r="P72" s="13">
        <f t="shared" si="23"/>
        <v>28303380.962612808</v>
      </c>
      <c r="Q72" s="9">
        <v>70</v>
      </c>
      <c r="R72">
        <v>4</v>
      </c>
      <c r="W72" s="47">
        <v>0.93079999999999996</v>
      </c>
    </row>
    <row r="73" spans="1:23" ht="90" x14ac:dyDescent="0.25">
      <c r="A73" s="3" t="s">
        <v>162</v>
      </c>
      <c r="B73" s="3" t="s">
        <v>163</v>
      </c>
      <c r="C73" s="4">
        <f>IF(K73=0,0,G73/K73)</f>
        <v>1</v>
      </c>
      <c r="D73" s="5">
        <v>1</v>
      </c>
      <c r="E73" s="6">
        <f>SUMIFS(E74:E78,$R74:$R78,4)</f>
        <v>149679420.91265127</v>
      </c>
      <c r="F73" s="7">
        <f>SUMIFS(F74:F78,$R74:$R78,4)</f>
        <v>140505530</v>
      </c>
      <c r="G73" s="7">
        <f>SUMIFS(G74:G78,$R74:$R78,4)</f>
        <v>140505530</v>
      </c>
      <c r="H73" s="7">
        <f t="shared" si="16"/>
        <v>-9173890.9126512706</v>
      </c>
      <c r="I73" s="4">
        <f t="shared" si="17"/>
        <v>-6.5292027386048584E-2</v>
      </c>
      <c r="J73" s="50">
        <f t="shared" si="18"/>
        <v>0.9387097380741144</v>
      </c>
      <c r="K73" s="7">
        <f>SUMIFS(K74:K78,$R74:$R78,4)</f>
        <v>140505530</v>
      </c>
      <c r="L73" s="7">
        <f t="shared" si="19"/>
        <v>149679420.91265127</v>
      </c>
      <c r="M73" s="7">
        <f t="shared" si="20"/>
        <v>-9173890.9126512706</v>
      </c>
      <c r="N73" s="8">
        <f t="shared" si="21"/>
        <v>0</v>
      </c>
      <c r="O73" s="7">
        <f t="shared" si="22"/>
        <v>0</v>
      </c>
      <c r="P73" s="7">
        <f t="shared" si="23"/>
        <v>149679420.91265127</v>
      </c>
      <c r="Q73" s="2"/>
      <c r="R73">
        <v>3</v>
      </c>
      <c r="W73" s="47"/>
    </row>
    <row r="74" spans="1:23" ht="90" x14ac:dyDescent="0.25">
      <c r="A74" s="9" t="s">
        <v>164</v>
      </c>
      <c r="B74" s="9" t="s">
        <v>165</v>
      </c>
      <c r="C74" s="10">
        <v>1</v>
      </c>
      <c r="D74" s="11">
        <v>1</v>
      </c>
      <c r="E74" s="12">
        <f t="shared" ref="E74:E81" si="24">IF(G74&gt;0,G74/W74,0)</f>
        <v>48452855.881703816</v>
      </c>
      <c r="F74" s="13">
        <f t="shared" ref="F74:F81" si="25">D74*K74</f>
        <v>43907978</v>
      </c>
      <c r="G74" s="13">
        <f t="shared" ref="G74:G81" si="26">C74*K74</f>
        <v>43907978</v>
      </c>
      <c r="H74" s="13">
        <f t="shared" si="16"/>
        <v>-4544877.8817038164</v>
      </c>
      <c r="I74" s="10">
        <f t="shared" si="17"/>
        <v>-0.10350915912602071</v>
      </c>
      <c r="J74" s="51">
        <f t="shared" si="18"/>
        <v>0.90620000000000001</v>
      </c>
      <c r="K74" s="13">
        <v>43907978</v>
      </c>
      <c r="L74" s="13">
        <f t="shared" si="19"/>
        <v>48452855.881703816</v>
      </c>
      <c r="M74" s="13">
        <f t="shared" si="20"/>
        <v>-4544877.8817038164</v>
      </c>
      <c r="N74" s="14">
        <f t="shared" si="21"/>
        <v>0</v>
      </c>
      <c r="O74" s="13">
        <f t="shared" si="22"/>
        <v>0</v>
      </c>
      <c r="P74" s="13">
        <f t="shared" si="23"/>
        <v>48452855.881703816</v>
      </c>
      <c r="Q74" s="9">
        <v>63</v>
      </c>
      <c r="R74">
        <v>4</v>
      </c>
      <c r="W74" s="47">
        <v>0.90620000000000001</v>
      </c>
    </row>
    <row r="75" spans="1:23" ht="75" x14ac:dyDescent="0.25">
      <c r="A75" s="9" t="s">
        <v>166</v>
      </c>
      <c r="B75" s="9" t="s">
        <v>167</v>
      </c>
      <c r="C75" s="10">
        <v>1</v>
      </c>
      <c r="D75" s="11">
        <v>1</v>
      </c>
      <c r="E75" s="12">
        <f t="shared" si="24"/>
        <v>31436621.663086835</v>
      </c>
      <c r="F75" s="13">
        <f t="shared" si="25"/>
        <v>30735585</v>
      </c>
      <c r="G75" s="13">
        <f t="shared" si="26"/>
        <v>30735585</v>
      </c>
      <c r="H75" s="13">
        <f t="shared" si="16"/>
        <v>-701036.66308683529</v>
      </c>
      <c r="I75" s="10">
        <f t="shared" si="17"/>
        <v>-2.2808632504858303E-2</v>
      </c>
      <c r="J75" s="51">
        <f t="shared" si="18"/>
        <v>0.97770000000000001</v>
      </c>
      <c r="K75" s="13">
        <v>30735585</v>
      </c>
      <c r="L75" s="13">
        <f t="shared" si="19"/>
        <v>31436621.663086835</v>
      </c>
      <c r="M75" s="13">
        <f t="shared" si="20"/>
        <v>-701036.66308683529</v>
      </c>
      <c r="N75" s="14">
        <f t="shared" si="21"/>
        <v>0</v>
      </c>
      <c r="O75" s="13">
        <f t="shared" si="22"/>
        <v>0</v>
      </c>
      <c r="P75" s="13">
        <f t="shared" si="23"/>
        <v>31436621.663086835</v>
      </c>
      <c r="Q75" s="9">
        <v>73</v>
      </c>
      <c r="R75">
        <v>4</v>
      </c>
      <c r="W75" s="47">
        <v>0.97770000000000001</v>
      </c>
    </row>
    <row r="76" spans="1:23" ht="105" x14ac:dyDescent="0.25">
      <c r="A76" s="9" t="s">
        <v>168</v>
      </c>
      <c r="B76" s="9" t="s">
        <v>169</v>
      </c>
      <c r="C76" s="10">
        <v>1</v>
      </c>
      <c r="D76" s="11">
        <v>1</v>
      </c>
      <c r="E76" s="12">
        <f t="shared" si="24"/>
        <v>22013425.248170059</v>
      </c>
      <c r="F76" s="13">
        <f t="shared" si="25"/>
        <v>21953989</v>
      </c>
      <c r="G76" s="13">
        <f t="shared" si="26"/>
        <v>21953989</v>
      </c>
      <c r="H76" s="13">
        <f t="shared" si="16"/>
        <v>-59436.248170059174</v>
      </c>
      <c r="I76" s="10">
        <f t="shared" si="17"/>
        <v>-2.7073097362879783E-3</v>
      </c>
      <c r="J76" s="51">
        <f t="shared" si="18"/>
        <v>0.99729999999999996</v>
      </c>
      <c r="K76" s="13">
        <v>21953989</v>
      </c>
      <c r="L76" s="13">
        <f t="shared" si="19"/>
        <v>22013425.248170059</v>
      </c>
      <c r="M76" s="13">
        <f t="shared" si="20"/>
        <v>-59436.248170059174</v>
      </c>
      <c r="N76" s="14">
        <f t="shared" si="21"/>
        <v>0</v>
      </c>
      <c r="O76" s="13">
        <f t="shared" si="22"/>
        <v>0</v>
      </c>
      <c r="P76" s="13">
        <f t="shared" si="23"/>
        <v>22013425.248170059</v>
      </c>
      <c r="Q76" s="9">
        <v>74</v>
      </c>
      <c r="R76">
        <v>4</v>
      </c>
      <c r="W76" s="47">
        <v>0.99729999999999996</v>
      </c>
    </row>
    <row r="77" spans="1:23" ht="105" x14ac:dyDescent="0.25">
      <c r="A77" s="9" t="s">
        <v>170</v>
      </c>
      <c r="B77" s="9" t="s">
        <v>171</v>
      </c>
      <c r="C77" s="10">
        <v>1</v>
      </c>
      <c r="D77" s="11">
        <v>1</v>
      </c>
      <c r="E77" s="12">
        <f t="shared" si="24"/>
        <v>24703487.116012152</v>
      </c>
      <c r="F77" s="13">
        <f t="shared" si="25"/>
        <v>21953989</v>
      </c>
      <c r="G77" s="13">
        <f t="shared" si="26"/>
        <v>21953989</v>
      </c>
      <c r="H77" s="13">
        <f t="shared" si="16"/>
        <v>-2749498.1160121523</v>
      </c>
      <c r="I77" s="10">
        <f t="shared" si="17"/>
        <v>-0.12523911331157869</v>
      </c>
      <c r="J77" s="51">
        <f t="shared" si="18"/>
        <v>0.88870000000000005</v>
      </c>
      <c r="K77" s="13">
        <v>21953989</v>
      </c>
      <c r="L77" s="13">
        <f t="shared" si="19"/>
        <v>24703487.116012152</v>
      </c>
      <c r="M77" s="13">
        <f t="shared" si="20"/>
        <v>-2749498.1160121523</v>
      </c>
      <c r="N77" s="14">
        <f t="shared" si="21"/>
        <v>0</v>
      </c>
      <c r="O77" s="13">
        <f t="shared" si="22"/>
        <v>0</v>
      </c>
      <c r="P77" s="13">
        <f t="shared" si="23"/>
        <v>24703487.116012152</v>
      </c>
      <c r="Q77" s="9">
        <v>75</v>
      </c>
      <c r="R77">
        <v>4</v>
      </c>
      <c r="W77" s="47">
        <v>0.88870000000000005</v>
      </c>
    </row>
    <row r="78" spans="1:23" ht="90" x14ac:dyDescent="0.25">
      <c r="A78" s="9" t="s">
        <v>172</v>
      </c>
      <c r="B78" s="9" t="s">
        <v>173</v>
      </c>
      <c r="C78" s="10">
        <v>1</v>
      </c>
      <c r="D78" s="11">
        <v>1</v>
      </c>
      <c r="E78" s="12">
        <f t="shared" si="24"/>
        <v>23073031.003678404</v>
      </c>
      <c r="F78" s="13">
        <f t="shared" si="25"/>
        <v>21953989</v>
      </c>
      <c r="G78" s="13">
        <f t="shared" si="26"/>
        <v>21953989</v>
      </c>
      <c r="H78" s="13">
        <f t="shared" si="16"/>
        <v>-1119042.0036784038</v>
      </c>
      <c r="I78" s="10">
        <f t="shared" si="17"/>
        <v>-5.0972149238045251E-2</v>
      </c>
      <c r="J78" s="51">
        <f t="shared" si="18"/>
        <v>0.9514999999999999</v>
      </c>
      <c r="K78" s="13">
        <v>21953989</v>
      </c>
      <c r="L78" s="13">
        <f t="shared" si="19"/>
        <v>23073031.003678404</v>
      </c>
      <c r="M78" s="13">
        <f t="shared" si="20"/>
        <v>-1119042.0036784038</v>
      </c>
      <c r="N78" s="14">
        <f t="shared" si="21"/>
        <v>0</v>
      </c>
      <c r="O78" s="13">
        <f t="shared" si="22"/>
        <v>0</v>
      </c>
      <c r="P78" s="13">
        <f t="shared" si="23"/>
        <v>23073031.003678404</v>
      </c>
      <c r="Q78" s="9">
        <v>76</v>
      </c>
      <c r="R78">
        <v>4</v>
      </c>
      <c r="W78" s="47">
        <v>0.95150000000000001</v>
      </c>
    </row>
    <row r="79" spans="1:23" ht="105" x14ac:dyDescent="0.25">
      <c r="A79" s="9" t="s">
        <v>174</v>
      </c>
      <c r="B79" s="9" t="s">
        <v>175</v>
      </c>
      <c r="C79" s="10">
        <v>1</v>
      </c>
      <c r="D79" s="11">
        <v>1</v>
      </c>
      <c r="E79" s="12">
        <f t="shared" si="24"/>
        <v>18306432.145090681</v>
      </c>
      <c r="F79" s="13">
        <f t="shared" si="25"/>
        <v>17563191</v>
      </c>
      <c r="G79" s="13">
        <f t="shared" si="26"/>
        <v>17563191</v>
      </c>
      <c r="H79" s="13">
        <f t="shared" si="16"/>
        <v>-743241.14509068057</v>
      </c>
      <c r="I79" s="10">
        <f t="shared" si="17"/>
        <v>-4.2318115488847133E-2</v>
      </c>
      <c r="J79" s="51">
        <f t="shared" si="18"/>
        <v>0.95940000000000003</v>
      </c>
      <c r="K79" s="13">
        <v>17563191</v>
      </c>
      <c r="L79" s="13">
        <f t="shared" si="19"/>
        <v>18306432.145090681</v>
      </c>
      <c r="M79" s="13">
        <f t="shared" si="20"/>
        <v>-743241.14509068057</v>
      </c>
      <c r="N79" s="14">
        <f t="shared" si="21"/>
        <v>0</v>
      </c>
      <c r="O79" s="13">
        <f t="shared" si="22"/>
        <v>0</v>
      </c>
      <c r="P79" s="13">
        <f t="shared" si="23"/>
        <v>18306432.145090681</v>
      </c>
      <c r="Q79" s="9" t="s">
        <v>176</v>
      </c>
      <c r="R79">
        <v>2</v>
      </c>
      <c r="W79" s="47">
        <v>0.95940000000000003</v>
      </c>
    </row>
    <row r="80" spans="1:23" ht="135" x14ac:dyDescent="0.25">
      <c r="A80" s="9" t="s">
        <v>177</v>
      </c>
      <c r="B80" s="9" t="s">
        <v>178</v>
      </c>
      <c r="C80" s="10">
        <v>1</v>
      </c>
      <c r="D80" s="11">
        <v>1</v>
      </c>
      <c r="E80" s="12">
        <f t="shared" si="24"/>
        <v>0</v>
      </c>
      <c r="F80" s="13">
        <f t="shared" si="25"/>
        <v>0</v>
      </c>
      <c r="G80" s="13">
        <f t="shared" si="26"/>
        <v>0</v>
      </c>
      <c r="H80" s="13">
        <f t="shared" si="16"/>
        <v>0</v>
      </c>
      <c r="I80" s="10">
        <f t="shared" si="17"/>
        <v>0</v>
      </c>
      <c r="J80" s="51">
        <f t="shared" si="18"/>
        <v>0</v>
      </c>
      <c r="K80" s="13">
        <v>0</v>
      </c>
      <c r="L80" s="13">
        <f t="shared" si="19"/>
        <v>0</v>
      </c>
      <c r="M80" s="13">
        <f t="shared" si="20"/>
        <v>0</v>
      </c>
      <c r="N80" s="14">
        <f t="shared" si="21"/>
        <v>0</v>
      </c>
      <c r="O80" s="13">
        <f t="shared" si="22"/>
        <v>0</v>
      </c>
      <c r="P80" s="13">
        <f t="shared" si="23"/>
        <v>0</v>
      </c>
      <c r="Q80" s="9" t="s">
        <v>179</v>
      </c>
      <c r="R80">
        <v>2</v>
      </c>
      <c r="W80" s="47"/>
    </row>
    <row r="81" spans="1:23" ht="60" x14ac:dyDescent="0.25">
      <c r="A81" s="9" t="s">
        <v>180</v>
      </c>
      <c r="B81" s="9" t="s">
        <v>181</v>
      </c>
      <c r="C81" s="10">
        <v>1</v>
      </c>
      <c r="D81" s="11">
        <v>1</v>
      </c>
      <c r="E81" s="12">
        <f t="shared" si="24"/>
        <v>0</v>
      </c>
      <c r="F81" s="13">
        <f t="shared" si="25"/>
        <v>0</v>
      </c>
      <c r="G81" s="13">
        <f t="shared" si="26"/>
        <v>0</v>
      </c>
      <c r="H81" s="13">
        <f t="shared" si="16"/>
        <v>0</v>
      </c>
      <c r="I81" s="10">
        <f t="shared" si="17"/>
        <v>0</v>
      </c>
      <c r="J81" s="51">
        <f t="shared" si="18"/>
        <v>0</v>
      </c>
      <c r="K81" s="13">
        <v>0</v>
      </c>
      <c r="L81" s="13">
        <f t="shared" si="19"/>
        <v>0</v>
      </c>
      <c r="M81" s="13">
        <f t="shared" si="20"/>
        <v>0</v>
      </c>
      <c r="N81" s="14">
        <f t="shared" si="21"/>
        <v>0</v>
      </c>
      <c r="O81" s="13">
        <f t="shared" si="22"/>
        <v>0</v>
      </c>
      <c r="P81" s="13">
        <f t="shared" si="23"/>
        <v>0</v>
      </c>
      <c r="Q81" s="9">
        <v>78</v>
      </c>
      <c r="R81">
        <v>2</v>
      </c>
      <c r="W81" s="47"/>
    </row>
    <row r="82" spans="1:23" ht="60" x14ac:dyDescent="0.25">
      <c r="A82" s="3" t="s">
        <v>182</v>
      </c>
      <c r="B82" s="3" t="s">
        <v>183</v>
      </c>
      <c r="C82" s="4">
        <f>IF(K82=0,0,G82/K82)</f>
        <v>0.77095312899689539</v>
      </c>
      <c r="D82" s="5">
        <v>0.87</v>
      </c>
      <c r="E82" s="6">
        <f>SUMIFS(E83:E164,$R83:$R164,2)</f>
        <v>8961185301.4474106</v>
      </c>
      <c r="F82" s="7">
        <f>SUMIFS(F83:F164,$R83:$R164,2)</f>
        <v>9237595026</v>
      </c>
      <c r="G82" s="7">
        <f>SUMIFS(G83:G164,$R83:$R164,2)</f>
        <v>7861772049.63974</v>
      </c>
      <c r="H82" s="7">
        <f t="shared" si="16"/>
        <v>-1099413251.8076706</v>
      </c>
      <c r="I82" s="4">
        <f t="shared" si="17"/>
        <v>-0.13984293170368001</v>
      </c>
      <c r="J82" s="50">
        <f t="shared" si="18"/>
        <v>0.87731385806405615</v>
      </c>
      <c r="K82" s="7">
        <f>SUMIFS(K83:K164,$R83:$R164,2)</f>
        <v>10197470837</v>
      </c>
      <c r="L82" s="7">
        <f t="shared" si="19"/>
        <v>11623515054.808861</v>
      </c>
      <c r="M82" s="7">
        <f t="shared" si="20"/>
        <v>-1426044217.8088608</v>
      </c>
      <c r="N82" s="8">
        <f t="shared" si="21"/>
        <v>1.889287482698129</v>
      </c>
      <c r="O82" s="7">
        <f t="shared" si="22"/>
        <v>2662329753.3614502</v>
      </c>
      <c r="P82" s="7">
        <f t="shared" si="23"/>
        <v>11623515054.808861</v>
      </c>
      <c r="Q82" s="2"/>
      <c r="R82">
        <v>1</v>
      </c>
      <c r="W82" s="47"/>
    </row>
    <row r="83" spans="1:23" ht="90" x14ac:dyDescent="0.25">
      <c r="A83" s="3" t="s">
        <v>184</v>
      </c>
      <c r="B83" s="3" t="s">
        <v>185</v>
      </c>
      <c r="C83" s="4">
        <f>IF(K83=0,0,G83/K83)</f>
        <v>1</v>
      </c>
      <c r="D83" s="5">
        <v>1</v>
      </c>
      <c r="E83" s="6">
        <f>SUMIFS(E84:E112,$R84:$R112,3)</f>
        <v>3953952564.0301785</v>
      </c>
      <c r="F83" s="7">
        <f>SUMIFS(F84:F112,$R84:$R112,3)</f>
        <v>3461580032</v>
      </c>
      <c r="G83" s="7">
        <f>SUMIFS(G84:G112,$R84:$R112,3)</f>
        <v>3461580032</v>
      </c>
      <c r="H83" s="7">
        <f t="shared" si="16"/>
        <v>-492372532.03017855</v>
      </c>
      <c r="I83" s="4">
        <f t="shared" si="17"/>
        <v>-0.14223924551173819</v>
      </c>
      <c r="J83" s="50">
        <f t="shared" si="18"/>
        <v>0.87547333356768609</v>
      </c>
      <c r="K83" s="7">
        <f>SUMIFS(K84:K112,$R84:$R112,3)</f>
        <v>3461580032</v>
      </c>
      <c r="L83" s="7">
        <f t="shared" si="19"/>
        <v>3953952564.0301785</v>
      </c>
      <c r="M83" s="7">
        <f t="shared" si="20"/>
        <v>-492372532.03017855</v>
      </c>
      <c r="N83" s="8">
        <f t="shared" si="21"/>
        <v>0</v>
      </c>
      <c r="O83" s="7">
        <f t="shared" si="22"/>
        <v>0</v>
      </c>
      <c r="P83" s="7">
        <f t="shared" si="23"/>
        <v>3953952564.0301785</v>
      </c>
      <c r="Q83" s="2"/>
      <c r="R83">
        <v>2</v>
      </c>
      <c r="W83" s="47"/>
    </row>
    <row r="84" spans="1:23" ht="90" x14ac:dyDescent="0.25">
      <c r="A84" s="3" t="s">
        <v>186</v>
      </c>
      <c r="B84" s="3" t="s">
        <v>187</v>
      </c>
      <c r="C84" s="4">
        <f>IF(K84=0,0,G84/K84)</f>
        <v>1</v>
      </c>
      <c r="D84" s="5">
        <v>1</v>
      </c>
      <c r="E84" s="6">
        <f>SUMIFS(E85:E103,$R85:$R103,4)</f>
        <v>3007966062.3954968</v>
      </c>
      <c r="F84" s="7">
        <f>SUMIFS(F85:F103,$R85:$R103,4)</f>
        <v>2645491500</v>
      </c>
      <c r="G84" s="7">
        <f>SUMIFS(G85:G103,$R85:$R103,4)</f>
        <v>2645491500</v>
      </c>
      <c r="H84" s="7">
        <f t="shared" si="16"/>
        <v>-362474562.39549685</v>
      </c>
      <c r="I84" s="4">
        <f t="shared" si="17"/>
        <v>-0.13701596183374501</v>
      </c>
      <c r="J84" s="50">
        <f t="shared" si="18"/>
        <v>0.87949512897534898</v>
      </c>
      <c r="K84" s="7">
        <f>SUMIFS(K85:K103,$R85:$R103,4)</f>
        <v>2645491500</v>
      </c>
      <c r="L84" s="7">
        <f t="shared" si="19"/>
        <v>3007966062.3954968</v>
      </c>
      <c r="M84" s="7">
        <f t="shared" si="20"/>
        <v>-362474562.39549685</v>
      </c>
      <c r="N84" s="8">
        <f t="shared" si="21"/>
        <v>0</v>
      </c>
      <c r="O84" s="7">
        <f t="shared" si="22"/>
        <v>0</v>
      </c>
      <c r="P84" s="7">
        <f t="shared" si="23"/>
        <v>3007966062.3954968</v>
      </c>
      <c r="Q84" s="2"/>
      <c r="R84">
        <v>3</v>
      </c>
      <c r="W84" s="47"/>
    </row>
    <row r="85" spans="1:23" ht="90" x14ac:dyDescent="0.25">
      <c r="A85" s="9" t="s">
        <v>188</v>
      </c>
      <c r="B85" s="9" t="s">
        <v>189</v>
      </c>
      <c r="C85" s="10">
        <v>1</v>
      </c>
      <c r="D85" s="11">
        <v>1</v>
      </c>
      <c r="E85" s="12">
        <f t="shared" ref="E85:E103" si="27">IF(G85&gt;0,G85/W85,0)</f>
        <v>154552910.12216407</v>
      </c>
      <c r="F85" s="13">
        <f t="shared" ref="F85:F103" si="28">D85*K85</f>
        <v>141694108</v>
      </c>
      <c r="G85" s="13">
        <f t="shared" ref="G85:G103" si="29">C85*K85</f>
        <v>141694108</v>
      </c>
      <c r="H85" s="13">
        <f t="shared" si="16"/>
        <v>-12858802.122164071</v>
      </c>
      <c r="I85" s="10">
        <f t="shared" si="17"/>
        <v>-9.0750436300174667E-2</v>
      </c>
      <c r="J85" s="51">
        <f t="shared" si="18"/>
        <v>0.91679999999999984</v>
      </c>
      <c r="K85" s="13">
        <v>141694108</v>
      </c>
      <c r="L85" s="13">
        <f t="shared" si="19"/>
        <v>154552910.12216407</v>
      </c>
      <c r="M85" s="13">
        <f t="shared" si="20"/>
        <v>-12858802.122164071</v>
      </c>
      <c r="N85" s="14">
        <f t="shared" si="21"/>
        <v>0</v>
      </c>
      <c r="O85" s="13">
        <f t="shared" si="22"/>
        <v>0</v>
      </c>
      <c r="P85" s="13">
        <f t="shared" si="23"/>
        <v>154552910.12216407</v>
      </c>
      <c r="Q85" s="9">
        <v>78</v>
      </c>
      <c r="R85">
        <v>4</v>
      </c>
      <c r="W85" s="47">
        <v>0.91679999999999995</v>
      </c>
    </row>
    <row r="86" spans="1:23" ht="105" x14ac:dyDescent="0.25">
      <c r="A86" s="9" t="s">
        <v>190</v>
      </c>
      <c r="B86" s="9" t="s">
        <v>191</v>
      </c>
      <c r="C86" s="10">
        <v>1</v>
      </c>
      <c r="D86" s="11">
        <v>1</v>
      </c>
      <c r="E86" s="12">
        <f t="shared" si="27"/>
        <v>115210950.78057241</v>
      </c>
      <c r="F86" s="13">
        <f t="shared" si="28"/>
        <v>106270581</v>
      </c>
      <c r="G86" s="13">
        <f t="shared" si="29"/>
        <v>106270581</v>
      </c>
      <c r="H86" s="13">
        <f t="shared" si="16"/>
        <v>-8940369.7805724144</v>
      </c>
      <c r="I86" s="10">
        <f t="shared" si="17"/>
        <v>-8.4128360797918425E-2</v>
      </c>
      <c r="J86" s="51">
        <f t="shared" si="18"/>
        <v>0.9224</v>
      </c>
      <c r="K86" s="13">
        <v>106270581</v>
      </c>
      <c r="L86" s="13">
        <f t="shared" si="19"/>
        <v>115210950.78057241</v>
      </c>
      <c r="M86" s="13">
        <f t="shared" si="20"/>
        <v>-8940369.7805724144</v>
      </c>
      <c r="N86" s="14">
        <f t="shared" si="21"/>
        <v>0</v>
      </c>
      <c r="O86" s="13">
        <f t="shared" si="22"/>
        <v>0</v>
      </c>
      <c r="P86" s="13">
        <f t="shared" si="23"/>
        <v>115210950.78057241</v>
      </c>
      <c r="Q86" s="9">
        <v>84</v>
      </c>
      <c r="R86">
        <v>4</v>
      </c>
      <c r="W86" s="47">
        <v>0.9224</v>
      </c>
    </row>
    <row r="87" spans="1:23" ht="120" x14ac:dyDescent="0.25">
      <c r="A87" s="9" t="s">
        <v>192</v>
      </c>
      <c r="B87" s="9" t="s">
        <v>193</v>
      </c>
      <c r="C87" s="10">
        <v>1</v>
      </c>
      <c r="D87" s="11">
        <v>1</v>
      </c>
      <c r="E87" s="12">
        <f t="shared" si="27"/>
        <v>173729901.91270229</v>
      </c>
      <c r="F87" s="13">
        <f t="shared" si="28"/>
        <v>141694108</v>
      </c>
      <c r="G87" s="13">
        <f t="shared" si="29"/>
        <v>141694108</v>
      </c>
      <c r="H87" s="13">
        <f t="shared" si="16"/>
        <v>-32035793.912702292</v>
      </c>
      <c r="I87" s="10">
        <f t="shared" si="17"/>
        <v>-0.22609122118685621</v>
      </c>
      <c r="J87" s="51">
        <f t="shared" si="18"/>
        <v>0.8156000000000001</v>
      </c>
      <c r="K87" s="13">
        <v>141694108</v>
      </c>
      <c r="L87" s="13">
        <f t="shared" si="19"/>
        <v>173729901.91270229</v>
      </c>
      <c r="M87" s="13">
        <f t="shared" si="20"/>
        <v>-32035793.912702292</v>
      </c>
      <c r="N87" s="14">
        <f t="shared" si="21"/>
        <v>0</v>
      </c>
      <c r="O87" s="13">
        <f t="shared" si="22"/>
        <v>0</v>
      </c>
      <c r="P87" s="13">
        <f t="shared" si="23"/>
        <v>173729901.91270229</v>
      </c>
      <c r="Q87" s="9">
        <v>85</v>
      </c>
      <c r="R87">
        <v>4</v>
      </c>
      <c r="W87" s="47">
        <v>0.81559999999999999</v>
      </c>
    </row>
    <row r="88" spans="1:23" ht="90" x14ac:dyDescent="0.25">
      <c r="A88" s="9" t="s">
        <v>194</v>
      </c>
      <c r="B88" s="9" t="s">
        <v>195</v>
      </c>
      <c r="C88" s="10">
        <v>1</v>
      </c>
      <c r="D88" s="11">
        <v>1</v>
      </c>
      <c r="E88" s="12">
        <f t="shared" si="27"/>
        <v>291860510.8286252</v>
      </c>
      <c r="F88" s="13">
        <f t="shared" si="28"/>
        <v>247964690</v>
      </c>
      <c r="G88" s="13">
        <f t="shared" si="29"/>
        <v>247964690</v>
      </c>
      <c r="H88" s="13">
        <f t="shared" si="16"/>
        <v>-43895820.828625202</v>
      </c>
      <c r="I88" s="10">
        <f t="shared" si="17"/>
        <v>-0.17702448210922775</v>
      </c>
      <c r="J88" s="51">
        <f t="shared" si="18"/>
        <v>0.84960000000000013</v>
      </c>
      <c r="K88" s="13">
        <v>247964690</v>
      </c>
      <c r="L88" s="13">
        <f t="shared" si="19"/>
        <v>291860510.8286252</v>
      </c>
      <c r="M88" s="13">
        <f t="shared" si="20"/>
        <v>-43895820.828625202</v>
      </c>
      <c r="N88" s="14">
        <f t="shared" si="21"/>
        <v>0</v>
      </c>
      <c r="O88" s="13">
        <f t="shared" si="22"/>
        <v>0</v>
      </c>
      <c r="P88" s="13">
        <f t="shared" si="23"/>
        <v>291860510.8286252</v>
      </c>
      <c r="Q88" s="9">
        <v>86</v>
      </c>
      <c r="R88">
        <v>4</v>
      </c>
      <c r="W88" s="47">
        <v>0.84960000000000002</v>
      </c>
    </row>
    <row r="89" spans="1:23" ht="75" x14ac:dyDescent="0.25">
      <c r="A89" s="9" t="s">
        <v>196</v>
      </c>
      <c r="B89" s="9" t="s">
        <v>197</v>
      </c>
      <c r="C89" s="10">
        <v>1</v>
      </c>
      <c r="D89" s="11">
        <v>1</v>
      </c>
      <c r="E89" s="12">
        <f t="shared" si="27"/>
        <v>132052055.14588009</v>
      </c>
      <c r="F89" s="13">
        <f t="shared" si="28"/>
        <v>123561108</v>
      </c>
      <c r="G89" s="13">
        <f t="shared" si="29"/>
        <v>123561108</v>
      </c>
      <c r="H89" s="13">
        <f t="shared" si="16"/>
        <v>-8490947.1458800882</v>
      </c>
      <c r="I89" s="10">
        <f t="shared" si="17"/>
        <v>-6.8718606390937256E-2</v>
      </c>
      <c r="J89" s="51">
        <f t="shared" si="18"/>
        <v>0.93569999999999998</v>
      </c>
      <c r="K89" s="13">
        <v>123561108</v>
      </c>
      <c r="L89" s="13">
        <f t="shared" si="19"/>
        <v>132052055.14588009</v>
      </c>
      <c r="M89" s="13">
        <f t="shared" si="20"/>
        <v>-8490947.1458800882</v>
      </c>
      <c r="N89" s="14">
        <f t="shared" si="21"/>
        <v>0</v>
      </c>
      <c r="O89" s="13">
        <f t="shared" si="22"/>
        <v>0</v>
      </c>
      <c r="P89" s="13">
        <f t="shared" si="23"/>
        <v>132052055.14588009</v>
      </c>
      <c r="Q89" s="9">
        <v>87</v>
      </c>
      <c r="R89">
        <v>4</v>
      </c>
      <c r="W89" s="47">
        <v>0.93569999999999998</v>
      </c>
    </row>
    <row r="90" spans="1:23" ht="90" x14ac:dyDescent="0.25">
      <c r="A90" s="9" t="s">
        <v>198</v>
      </c>
      <c r="B90" s="9" t="s">
        <v>199</v>
      </c>
      <c r="C90" s="10">
        <v>1</v>
      </c>
      <c r="D90" s="11">
        <v>1</v>
      </c>
      <c r="E90" s="12">
        <f t="shared" si="27"/>
        <v>171441209.90120989</v>
      </c>
      <c r="F90" s="13">
        <f t="shared" si="28"/>
        <v>154451386</v>
      </c>
      <c r="G90" s="13">
        <f t="shared" si="29"/>
        <v>154451386</v>
      </c>
      <c r="H90" s="13">
        <f t="shared" si="16"/>
        <v>-16989823.901209891</v>
      </c>
      <c r="I90" s="10">
        <f t="shared" si="17"/>
        <v>-0.11000111000110993</v>
      </c>
      <c r="J90" s="51">
        <f t="shared" si="18"/>
        <v>0.90090000000000003</v>
      </c>
      <c r="K90" s="13">
        <v>154451386</v>
      </c>
      <c r="L90" s="13">
        <f t="shared" si="19"/>
        <v>171441209.90120989</v>
      </c>
      <c r="M90" s="13">
        <f t="shared" si="20"/>
        <v>-16989823.901209891</v>
      </c>
      <c r="N90" s="14">
        <f t="shared" si="21"/>
        <v>0</v>
      </c>
      <c r="O90" s="13">
        <f t="shared" si="22"/>
        <v>0</v>
      </c>
      <c r="P90" s="13">
        <f t="shared" si="23"/>
        <v>171441209.90120989</v>
      </c>
      <c r="Q90" s="9">
        <v>88</v>
      </c>
      <c r="R90">
        <v>4</v>
      </c>
      <c r="W90" s="47">
        <v>0.90090000000000003</v>
      </c>
    </row>
    <row r="91" spans="1:23" ht="90" x14ac:dyDescent="0.25">
      <c r="A91" s="9" t="s">
        <v>200</v>
      </c>
      <c r="B91" s="9" t="s">
        <v>201</v>
      </c>
      <c r="C91" s="10">
        <v>1</v>
      </c>
      <c r="D91" s="11">
        <v>1</v>
      </c>
      <c r="E91" s="12">
        <f t="shared" si="27"/>
        <v>200965843.38774544</v>
      </c>
      <c r="F91" s="13">
        <f t="shared" si="28"/>
        <v>169896524</v>
      </c>
      <c r="G91" s="13">
        <f t="shared" si="29"/>
        <v>169896524</v>
      </c>
      <c r="H91" s="13">
        <f t="shared" si="16"/>
        <v>-31069319.38774544</v>
      </c>
      <c r="I91" s="10">
        <f t="shared" si="17"/>
        <v>-0.18287201324816652</v>
      </c>
      <c r="J91" s="51">
        <f t="shared" si="18"/>
        <v>0.84540000000000004</v>
      </c>
      <c r="K91" s="13">
        <v>169896524</v>
      </c>
      <c r="L91" s="13">
        <f t="shared" si="19"/>
        <v>200965843.38774544</v>
      </c>
      <c r="M91" s="13">
        <f t="shared" si="20"/>
        <v>-31069319.38774544</v>
      </c>
      <c r="N91" s="14">
        <f t="shared" si="21"/>
        <v>0</v>
      </c>
      <c r="O91" s="13">
        <f t="shared" si="22"/>
        <v>0</v>
      </c>
      <c r="P91" s="13">
        <f t="shared" si="23"/>
        <v>200965843.38774544</v>
      </c>
      <c r="Q91" s="9">
        <v>88</v>
      </c>
      <c r="R91">
        <v>4</v>
      </c>
      <c r="W91" s="47">
        <v>0.84540000000000004</v>
      </c>
    </row>
    <row r="92" spans="1:23" ht="90" x14ac:dyDescent="0.25">
      <c r="A92" s="9" t="s">
        <v>202</v>
      </c>
      <c r="B92" s="9" t="s">
        <v>203</v>
      </c>
      <c r="C92" s="10">
        <v>1</v>
      </c>
      <c r="D92" s="11">
        <v>1</v>
      </c>
      <c r="E92" s="12">
        <f t="shared" si="27"/>
        <v>212923436.90349948</v>
      </c>
      <c r="F92" s="13">
        <f t="shared" si="28"/>
        <v>200786801</v>
      </c>
      <c r="G92" s="13">
        <f t="shared" si="29"/>
        <v>200786801</v>
      </c>
      <c r="H92" s="13">
        <f t="shared" si="16"/>
        <v>-12136635.903499484</v>
      </c>
      <c r="I92" s="10">
        <f t="shared" si="17"/>
        <v>-6.0445387062566351E-2</v>
      </c>
      <c r="J92" s="51">
        <f t="shared" si="18"/>
        <v>0.94299999999999995</v>
      </c>
      <c r="K92" s="13">
        <v>200786801</v>
      </c>
      <c r="L92" s="13">
        <f t="shared" si="19"/>
        <v>212923436.90349948</v>
      </c>
      <c r="M92" s="13">
        <f t="shared" si="20"/>
        <v>-12136635.903499484</v>
      </c>
      <c r="N92" s="14">
        <f t="shared" si="21"/>
        <v>0</v>
      </c>
      <c r="O92" s="13">
        <f t="shared" si="22"/>
        <v>0</v>
      </c>
      <c r="P92" s="13">
        <f t="shared" si="23"/>
        <v>212923436.90349948</v>
      </c>
      <c r="Q92" s="9" t="s">
        <v>204</v>
      </c>
      <c r="R92">
        <v>4</v>
      </c>
      <c r="W92" s="47">
        <v>0.94299999999999995</v>
      </c>
    </row>
    <row r="93" spans="1:23" ht="90" x14ac:dyDescent="0.25">
      <c r="A93" s="9" t="s">
        <v>205</v>
      </c>
      <c r="B93" s="9" t="s">
        <v>206</v>
      </c>
      <c r="C93" s="10">
        <v>1</v>
      </c>
      <c r="D93" s="11">
        <v>1</v>
      </c>
      <c r="E93" s="12">
        <f t="shared" si="27"/>
        <v>210615526.13636363</v>
      </c>
      <c r="F93" s="13">
        <f t="shared" si="28"/>
        <v>185341663</v>
      </c>
      <c r="G93" s="13">
        <f t="shared" si="29"/>
        <v>185341663</v>
      </c>
      <c r="H93" s="13">
        <f t="shared" si="16"/>
        <v>-25273863.136363626</v>
      </c>
      <c r="I93" s="10">
        <f t="shared" si="17"/>
        <v>-0.1363636363636363</v>
      </c>
      <c r="J93" s="51">
        <f t="shared" si="18"/>
        <v>0.88</v>
      </c>
      <c r="K93" s="13">
        <v>185341663</v>
      </c>
      <c r="L93" s="13">
        <f t="shared" si="19"/>
        <v>210615526.13636363</v>
      </c>
      <c r="M93" s="13">
        <f t="shared" si="20"/>
        <v>-25273863.136363626</v>
      </c>
      <c r="N93" s="14">
        <f t="shared" si="21"/>
        <v>0</v>
      </c>
      <c r="O93" s="13">
        <f t="shared" si="22"/>
        <v>0</v>
      </c>
      <c r="P93" s="13">
        <f t="shared" si="23"/>
        <v>210615526.13636363</v>
      </c>
      <c r="Q93" s="9">
        <v>91</v>
      </c>
      <c r="R93">
        <v>4</v>
      </c>
      <c r="W93" s="47">
        <v>0.88</v>
      </c>
    </row>
    <row r="94" spans="1:23" ht="90" x14ac:dyDescent="0.25">
      <c r="A94" s="9" t="s">
        <v>207</v>
      </c>
      <c r="B94" s="9" t="s">
        <v>208</v>
      </c>
      <c r="C94" s="10">
        <v>1</v>
      </c>
      <c r="D94" s="11">
        <v>1</v>
      </c>
      <c r="E94" s="12">
        <f t="shared" si="27"/>
        <v>188438913.04347828</v>
      </c>
      <c r="F94" s="13">
        <f t="shared" si="28"/>
        <v>169896524</v>
      </c>
      <c r="G94" s="13">
        <f t="shared" si="29"/>
        <v>169896524</v>
      </c>
      <c r="H94" s="13">
        <f t="shared" si="16"/>
        <v>-18542389.04347828</v>
      </c>
      <c r="I94" s="10">
        <f t="shared" si="17"/>
        <v>-0.10913930789707199</v>
      </c>
      <c r="J94" s="51">
        <f t="shared" si="18"/>
        <v>0.90159999999999996</v>
      </c>
      <c r="K94" s="13">
        <v>169896524</v>
      </c>
      <c r="L94" s="13">
        <f t="shared" si="19"/>
        <v>188438913.04347828</v>
      </c>
      <c r="M94" s="13">
        <f t="shared" si="20"/>
        <v>-18542389.04347828</v>
      </c>
      <c r="N94" s="14">
        <f t="shared" si="21"/>
        <v>0</v>
      </c>
      <c r="O94" s="13">
        <f t="shared" si="22"/>
        <v>0</v>
      </c>
      <c r="P94" s="13">
        <f t="shared" si="23"/>
        <v>188438913.04347828</v>
      </c>
      <c r="Q94" s="9">
        <v>88</v>
      </c>
      <c r="R94">
        <v>4</v>
      </c>
      <c r="W94" s="47">
        <v>0.90159999999999996</v>
      </c>
    </row>
    <row r="95" spans="1:23" ht="105" x14ac:dyDescent="0.25">
      <c r="A95" s="9" t="s">
        <v>209</v>
      </c>
      <c r="B95" s="9" t="s">
        <v>210</v>
      </c>
      <c r="C95" s="10">
        <v>1</v>
      </c>
      <c r="D95" s="11">
        <v>1</v>
      </c>
      <c r="E95" s="12">
        <f t="shared" si="27"/>
        <v>186783632.84556779</v>
      </c>
      <c r="F95" s="13">
        <f t="shared" si="28"/>
        <v>154451386</v>
      </c>
      <c r="G95" s="13">
        <f t="shared" si="29"/>
        <v>154451386</v>
      </c>
      <c r="H95" s="13">
        <f t="shared" si="16"/>
        <v>-32332246.845567793</v>
      </c>
      <c r="I95" s="10">
        <f t="shared" si="17"/>
        <v>-0.20933607449510225</v>
      </c>
      <c r="J95" s="51">
        <f t="shared" si="18"/>
        <v>0.82689999999999997</v>
      </c>
      <c r="K95" s="13">
        <v>154451386</v>
      </c>
      <c r="L95" s="13">
        <f t="shared" si="19"/>
        <v>186783632.84556779</v>
      </c>
      <c r="M95" s="13">
        <f t="shared" si="20"/>
        <v>-32332246.845567793</v>
      </c>
      <c r="N95" s="14">
        <f t="shared" si="21"/>
        <v>0</v>
      </c>
      <c r="O95" s="13">
        <f t="shared" si="22"/>
        <v>0</v>
      </c>
      <c r="P95" s="13">
        <f t="shared" si="23"/>
        <v>186783632.84556779</v>
      </c>
      <c r="Q95" s="9">
        <v>93</v>
      </c>
      <c r="R95">
        <v>4</v>
      </c>
      <c r="W95" s="47">
        <v>0.82689999999999997</v>
      </c>
    </row>
    <row r="96" spans="1:23" ht="60" x14ac:dyDescent="0.25">
      <c r="A96" s="9" t="s">
        <v>211</v>
      </c>
      <c r="B96" s="9" t="s">
        <v>212</v>
      </c>
      <c r="C96" s="10">
        <v>1</v>
      </c>
      <c r="D96" s="11">
        <v>1</v>
      </c>
      <c r="E96" s="12">
        <f t="shared" si="27"/>
        <v>141731025.4645561</v>
      </c>
      <c r="F96" s="13">
        <f t="shared" si="28"/>
        <v>123561108</v>
      </c>
      <c r="G96" s="13">
        <f t="shared" si="29"/>
        <v>123561108</v>
      </c>
      <c r="H96" s="13">
        <f t="shared" si="16"/>
        <v>-18169917.464556098</v>
      </c>
      <c r="I96" s="10">
        <f t="shared" si="17"/>
        <v>-0.14705207616425792</v>
      </c>
      <c r="J96" s="51">
        <f t="shared" si="18"/>
        <v>0.87179999999999991</v>
      </c>
      <c r="K96" s="13">
        <v>123561108</v>
      </c>
      <c r="L96" s="13">
        <f t="shared" si="19"/>
        <v>141731025.4645561</v>
      </c>
      <c r="M96" s="13">
        <f t="shared" si="20"/>
        <v>-18169917.464556098</v>
      </c>
      <c r="N96" s="14">
        <f t="shared" si="21"/>
        <v>0</v>
      </c>
      <c r="O96" s="13">
        <f t="shared" si="22"/>
        <v>0</v>
      </c>
      <c r="P96" s="13">
        <f t="shared" si="23"/>
        <v>141731025.4645561</v>
      </c>
      <c r="Q96" s="9" t="s">
        <v>213</v>
      </c>
      <c r="R96">
        <v>4</v>
      </c>
      <c r="W96" s="47">
        <v>0.87180000000000002</v>
      </c>
    </row>
    <row r="97" spans="1:23" ht="105" x14ac:dyDescent="0.25">
      <c r="A97" s="9" t="s">
        <v>214</v>
      </c>
      <c r="B97" s="9" t="s">
        <v>215</v>
      </c>
      <c r="C97" s="10">
        <v>1</v>
      </c>
      <c r="D97" s="11">
        <v>1</v>
      </c>
      <c r="E97" s="12">
        <f t="shared" si="27"/>
        <v>143508836.2369338</v>
      </c>
      <c r="F97" s="13">
        <f t="shared" si="28"/>
        <v>123561108</v>
      </c>
      <c r="G97" s="13">
        <f t="shared" si="29"/>
        <v>123561108</v>
      </c>
      <c r="H97" s="13">
        <f t="shared" si="16"/>
        <v>-19947728.236933798</v>
      </c>
      <c r="I97" s="10">
        <f t="shared" si="17"/>
        <v>-0.16144018583042974</v>
      </c>
      <c r="J97" s="51">
        <f t="shared" si="18"/>
        <v>0.86099999999999999</v>
      </c>
      <c r="K97" s="13">
        <v>123561108</v>
      </c>
      <c r="L97" s="13">
        <f t="shared" si="19"/>
        <v>143508836.2369338</v>
      </c>
      <c r="M97" s="13">
        <f t="shared" si="20"/>
        <v>-19947728.236933798</v>
      </c>
      <c r="N97" s="14">
        <f t="shared" si="21"/>
        <v>0</v>
      </c>
      <c r="O97" s="13">
        <f t="shared" si="22"/>
        <v>0</v>
      </c>
      <c r="P97" s="13">
        <f t="shared" si="23"/>
        <v>143508836.2369338</v>
      </c>
      <c r="Q97" s="9">
        <v>95</v>
      </c>
      <c r="R97">
        <v>4</v>
      </c>
      <c r="W97" s="47">
        <v>0.86099999999999999</v>
      </c>
    </row>
    <row r="98" spans="1:23" ht="120" x14ac:dyDescent="0.25">
      <c r="A98" s="9" t="s">
        <v>216</v>
      </c>
      <c r="B98" s="9" t="s">
        <v>217</v>
      </c>
      <c r="C98" s="10">
        <v>1</v>
      </c>
      <c r="D98" s="11">
        <v>1</v>
      </c>
      <c r="E98" s="12">
        <f t="shared" si="27"/>
        <v>117799052.08106342</v>
      </c>
      <c r="F98" s="13">
        <f t="shared" si="28"/>
        <v>108115970</v>
      </c>
      <c r="G98" s="13">
        <f t="shared" si="29"/>
        <v>108115970</v>
      </c>
      <c r="H98" s="13">
        <f t="shared" ref="H98:H129" si="30">G98-E98</f>
        <v>-9683082.0810634196</v>
      </c>
      <c r="I98" s="10">
        <f t="shared" ref="I98:I129" si="31">IF(G98=0,0,H98/G98)</f>
        <v>-8.956199607757688E-2</v>
      </c>
      <c r="J98" s="51">
        <f t="shared" ref="J98:J129" si="32">IF(E98=0,0,G98/E98)</f>
        <v>0.91779999999999995</v>
      </c>
      <c r="K98" s="13">
        <v>108115970</v>
      </c>
      <c r="L98" s="13">
        <f t="shared" ref="L98:L129" si="33">IF(J98=0,K98,K98/J98)</f>
        <v>117799052.08106342</v>
      </c>
      <c r="M98" s="13">
        <f t="shared" ref="M98:M129" si="34">K98-L98</f>
        <v>-9683082.0810634196</v>
      </c>
      <c r="N98" s="14">
        <f t="shared" ref="N98:N129" si="35">IF((K98-E98)=0,0,(K98-G98)/(K98-E98))</f>
        <v>0</v>
      </c>
      <c r="O98" s="13">
        <f t="shared" ref="O98:O129" si="36">L98-E98</f>
        <v>0</v>
      </c>
      <c r="P98" s="13">
        <f t="shared" ref="P98:P129" si="37">L98</f>
        <v>117799052.08106342</v>
      </c>
      <c r="Q98" s="9">
        <v>96</v>
      </c>
      <c r="R98">
        <v>4</v>
      </c>
      <c r="W98" s="47">
        <v>0.91779999999999995</v>
      </c>
    </row>
    <row r="99" spans="1:23" ht="135" x14ac:dyDescent="0.25">
      <c r="A99" s="9" t="s">
        <v>218</v>
      </c>
      <c r="B99" s="9" t="s">
        <v>219</v>
      </c>
      <c r="C99" s="10">
        <v>1</v>
      </c>
      <c r="D99" s="11">
        <v>1</v>
      </c>
      <c r="E99" s="12">
        <f t="shared" si="27"/>
        <v>106960792.93628809</v>
      </c>
      <c r="F99" s="13">
        <f t="shared" si="28"/>
        <v>92670831</v>
      </c>
      <c r="G99" s="13">
        <f t="shared" si="29"/>
        <v>92670831</v>
      </c>
      <c r="H99" s="13">
        <f t="shared" si="30"/>
        <v>-14289961.936288089</v>
      </c>
      <c r="I99" s="10">
        <f t="shared" si="31"/>
        <v>-0.15420129270544783</v>
      </c>
      <c r="J99" s="51">
        <f t="shared" si="32"/>
        <v>0.86639999999999995</v>
      </c>
      <c r="K99" s="13">
        <v>92670831</v>
      </c>
      <c r="L99" s="13">
        <f t="shared" si="33"/>
        <v>106960792.93628809</v>
      </c>
      <c r="M99" s="13">
        <f t="shared" si="34"/>
        <v>-14289961.936288089</v>
      </c>
      <c r="N99" s="14">
        <f t="shared" si="35"/>
        <v>0</v>
      </c>
      <c r="O99" s="13">
        <f t="shared" si="36"/>
        <v>0</v>
      </c>
      <c r="P99" s="13">
        <f t="shared" si="37"/>
        <v>106960792.93628809</v>
      </c>
      <c r="Q99" s="9">
        <v>90</v>
      </c>
      <c r="R99">
        <v>4</v>
      </c>
      <c r="W99" s="47">
        <v>0.86639999999999995</v>
      </c>
    </row>
    <row r="100" spans="1:23" ht="135" x14ac:dyDescent="0.25">
      <c r="A100" s="9" t="s">
        <v>220</v>
      </c>
      <c r="B100" s="9" t="s">
        <v>221</v>
      </c>
      <c r="C100" s="10">
        <v>1</v>
      </c>
      <c r="D100" s="11">
        <v>1</v>
      </c>
      <c r="E100" s="12">
        <f t="shared" si="27"/>
        <v>125061850.78079814</v>
      </c>
      <c r="F100" s="13">
        <f t="shared" si="28"/>
        <v>108115970</v>
      </c>
      <c r="G100" s="13">
        <f t="shared" si="29"/>
        <v>108115970</v>
      </c>
      <c r="H100" s="13">
        <f t="shared" si="30"/>
        <v>-16945880.780798137</v>
      </c>
      <c r="I100" s="10">
        <f t="shared" si="31"/>
        <v>-0.15673799884326189</v>
      </c>
      <c r="J100" s="51">
        <f t="shared" si="32"/>
        <v>0.86450000000000005</v>
      </c>
      <c r="K100" s="13">
        <v>108115970</v>
      </c>
      <c r="L100" s="13">
        <f t="shared" si="33"/>
        <v>125061850.78079814</v>
      </c>
      <c r="M100" s="13">
        <f t="shared" si="34"/>
        <v>-16945880.780798137</v>
      </c>
      <c r="N100" s="14">
        <f t="shared" si="35"/>
        <v>0</v>
      </c>
      <c r="O100" s="13">
        <f t="shared" si="36"/>
        <v>0</v>
      </c>
      <c r="P100" s="13">
        <f t="shared" si="37"/>
        <v>125061850.78079814</v>
      </c>
      <c r="Q100" s="9">
        <v>91</v>
      </c>
      <c r="R100">
        <v>4</v>
      </c>
      <c r="W100" s="47">
        <v>0.86450000000000005</v>
      </c>
    </row>
    <row r="101" spans="1:23" ht="90" x14ac:dyDescent="0.25">
      <c r="A101" s="9" t="s">
        <v>222</v>
      </c>
      <c r="B101" s="9" t="s">
        <v>223</v>
      </c>
      <c r="C101" s="10">
        <v>1</v>
      </c>
      <c r="D101" s="11">
        <v>1</v>
      </c>
      <c r="E101" s="12">
        <f t="shared" si="27"/>
        <v>126112177.76740931</v>
      </c>
      <c r="F101" s="13">
        <f t="shared" si="28"/>
        <v>108115970</v>
      </c>
      <c r="G101" s="13">
        <f t="shared" si="29"/>
        <v>108115970</v>
      </c>
      <c r="H101" s="13">
        <f t="shared" si="30"/>
        <v>-17996207.76740931</v>
      </c>
      <c r="I101" s="10">
        <f t="shared" si="31"/>
        <v>-0.16645281698355302</v>
      </c>
      <c r="J101" s="51">
        <f t="shared" si="32"/>
        <v>0.85729999999999995</v>
      </c>
      <c r="K101" s="13">
        <v>108115970</v>
      </c>
      <c r="L101" s="13">
        <f t="shared" si="33"/>
        <v>126112177.76740931</v>
      </c>
      <c r="M101" s="13">
        <f t="shared" si="34"/>
        <v>-17996207.76740931</v>
      </c>
      <c r="N101" s="14">
        <f t="shared" si="35"/>
        <v>0</v>
      </c>
      <c r="O101" s="13">
        <f t="shared" si="36"/>
        <v>0</v>
      </c>
      <c r="P101" s="13">
        <f t="shared" si="37"/>
        <v>126112177.76740931</v>
      </c>
      <c r="Q101" s="9">
        <v>92</v>
      </c>
      <c r="R101">
        <v>4</v>
      </c>
      <c r="W101" s="47">
        <v>0.85729999999999995</v>
      </c>
    </row>
    <row r="102" spans="1:23" ht="105" x14ac:dyDescent="0.25">
      <c r="A102" s="9" t="s">
        <v>224</v>
      </c>
      <c r="B102" s="9" t="s">
        <v>225</v>
      </c>
      <c r="C102" s="10">
        <v>1</v>
      </c>
      <c r="D102" s="11">
        <v>1</v>
      </c>
      <c r="E102" s="12">
        <f t="shared" si="27"/>
        <v>123110874.51605557</v>
      </c>
      <c r="F102" s="13">
        <f t="shared" si="28"/>
        <v>108115970</v>
      </c>
      <c r="G102" s="13">
        <f t="shared" si="29"/>
        <v>108115970</v>
      </c>
      <c r="H102" s="13">
        <f t="shared" si="30"/>
        <v>-14994904.516055569</v>
      </c>
      <c r="I102" s="10">
        <f t="shared" si="31"/>
        <v>-0.13869278068777044</v>
      </c>
      <c r="J102" s="51">
        <f t="shared" si="32"/>
        <v>0.87819999999999998</v>
      </c>
      <c r="K102" s="13">
        <v>108115970</v>
      </c>
      <c r="L102" s="13">
        <f t="shared" si="33"/>
        <v>123110874.51605557</v>
      </c>
      <c r="M102" s="13">
        <f t="shared" si="34"/>
        <v>-14994904.516055569</v>
      </c>
      <c r="N102" s="14">
        <f t="shared" si="35"/>
        <v>0</v>
      </c>
      <c r="O102" s="13">
        <f t="shared" si="36"/>
        <v>0</v>
      </c>
      <c r="P102" s="13">
        <f t="shared" si="37"/>
        <v>123110874.51605557</v>
      </c>
      <c r="Q102" s="9" t="s">
        <v>226</v>
      </c>
      <c r="R102">
        <v>4</v>
      </c>
      <c r="W102" s="47">
        <v>0.87819999999999998</v>
      </c>
    </row>
    <row r="103" spans="1:23" ht="75" x14ac:dyDescent="0.25">
      <c r="A103" s="9" t="s">
        <v>227</v>
      </c>
      <c r="B103" s="9" t="s">
        <v>228</v>
      </c>
      <c r="C103" s="10">
        <v>1</v>
      </c>
      <c r="D103" s="11">
        <v>1</v>
      </c>
      <c r="E103" s="12">
        <f t="shared" si="27"/>
        <v>85106561.60458453</v>
      </c>
      <c r="F103" s="13">
        <f t="shared" si="28"/>
        <v>77225694</v>
      </c>
      <c r="G103" s="13">
        <f t="shared" si="29"/>
        <v>77225694</v>
      </c>
      <c r="H103" s="13">
        <f t="shared" si="30"/>
        <v>-7880867.60458453</v>
      </c>
      <c r="I103" s="10">
        <f t="shared" si="31"/>
        <v>-0.10204981265153189</v>
      </c>
      <c r="J103" s="51">
        <f t="shared" si="32"/>
        <v>0.90739999999999998</v>
      </c>
      <c r="K103" s="13">
        <v>77225694</v>
      </c>
      <c r="L103" s="13">
        <f t="shared" si="33"/>
        <v>85106561.60458453</v>
      </c>
      <c r="M103" s="13">
        <f t="shared" si="34"/>
        <v>-7880867.60458453</v>
      </c>
      <c r="N103" s="14">
        <f t="shared" si="35"/>
        <v>0</v>
      </c>
      <c r="O103" s="13">
        <f t="shared" si="36"/>
        <v>0</v>
      </c>
      <c r="P103" s="13">
        <f t="shared" si="37"/>
        <v>85106561.60458453</v>
      </c>
      <c r="Q103" s="9" t="s">
        <v>229</v>
      </c>
      <c r="R103">
        <v>4</v>
      </c>
      <c r="W103" s="47">
        <v>0.90739999999999998</v>
      </c>
    </row>
    <row r="104" spans="1:23" ht="135" x14ac:dyDescent="0.25">
      <c r="A104" s="3" t="s">
        <v>230</v>
      </c>
      <c r="B104" s="3" t="s">
        <v>231</v>
      </c>
      <c r="C104" s="4">
        <f>IF(K104=0,0,G104/K104)</f>
        <v>1</v>
      </c>
      <c r="D104" s="5">
        <v>1</v>
      </c>
      <c r="E104" s="6">
        <f>SUMIFS(E105:E112,$R105:$R112,4)</f>
        <v>945986501.6346817</v>
      </c>
      <c r="F104" s="7">
        <f>SUMIFS(F105:F112,$R105:$R112,4)</f>
        <v>816088532</v>
      </c>
      <c r="G104" s="7">
        <f>SUMIFS(G105:G112,$R105:$R112,4)</f>
        <v>816088532</v>
      </c>
      <c r="H104" s="7">
        <f t="shared" si="30"/>
        <v>-129897969.6346817</v>
      </c>
      <c r="I104" s="4">
        <f t="shared" si="31"/>
        <v>-0.1591714189590912</v>
      </c>
      <c r="J104" s="50">
        <f t="shared" si="32"/>
        <v>0.86268517636328246</v>
      </c>
      <c r="K104" s="7">
        <f>SUMIFS(K105:K112,$R105:$R112,4)</f>
        <v>816088532</v>
      </c>
      <c r="L104" s="7">
        <f t="shared" si="33"/>
        <v>945986501.6346817</v>
      </c>
      <c r="M104" s="7">
        <f t="shared" si="34"/>
        <v>-129897969.6346817</v>
      </c>
      <c r="N104" s="8">
        <f t="shared" si="35"/>
        <v>0</v>
      </c>
      <c r="O104" s="7">
        <f t="shared" si="36"/>
        <v>0</v>
      </c>
      <c r="P104" s="7">
        <f t="shared" si="37"/>
        <v>945986501.6346817</v>
      </c>
      <c r="Q104" s="2"/>
      <c r="R104">
        <v>3</v>
      </c>
      <c r="W104" s="47"/>
    </row>
    <row r="105" spans="1:23" ht="105" x14ac:dyDescent="0.25">
      <c r="A105" s="9" t="s">
        <v>232</v>
      </c>
      <c r="B105" s="9" t="s">
        <v>233</v>
      </c>
      <c r="C105" s="10">
        <v>1</v>
      </c>
      <c r="D105" s="11">
        <v>1</v>
      </c>
      <c r="E105" s="12">
        <f t="shared" ref="E105:E112" si="38">IF(G105&gt;0,G105/W105,0)</f>
        <v>169033471.83184651</v>
      </c>
      <c r="F105" s="13">
        <f t="shared" ref="F105:F112" si="39">D105*K105</f>
        <v>138320090</v>
      </c>
      <c r="G105" s="13">
        <f t="shared" ref="G105:G112" si="40">C105*K105</f>
        <v>138320090</v>
      </c>
      <c r="H105" s="13">
        <f t="shared" si="30"/>
        <v>-30713381.831846505</v>
      </c>
      <c r="I105" s="10">
        <f t="shared" si="31"/>
        <v>-0.2220457045093486</v>
      </c>
      <c r="J105" s="51">
        <f t="shared" si="32"/>
        <v>0.81830000000000003</v>
      </c>
      <c r="K105" s="13">
        <v>138320090</v>
      </c>
      <c r="L105" s="13">
        <f t="shared" si="33"/>
        <v>169033471.83184651</v>
      </c>
      <c r="M105" s="13">
        <f t="shared" si="34"/>
        <v>-30713381.831846505</v>
      </c>
      <c r="N105" s="14">
        <f t="shared" si="35"/>
        <v>0</v>
      </c>
      <c r="O105" s="13">
        <f t="shared" si="36"/>
        <v>0</v>
      </c>
      <c r="P105" s="13">
        <f t="shared" si="37"/>
        <v>169033471.83184651</v>
      </c>
      <c r="Q105" s="9">
        <v>88</v>
      </c>
      <c r="R105">
        <v>4</v>
      </c>
      <c r="W105" s="47">
        <v>0.81830000000000003</v>
      </c>
    </row>
    <row r="106" spans="1:23" ht="90" x14ac:dyDescent="0.25">
      <c r="A106" s="9" t="s">
        <v>234</v>
      </c>
      <c r="B106" s="9" t="s">
        <v>235</v>
      </c>
      <c r="C106" s="10">
        <v>1</v>
      </c>
      <c r="D106" s="11">
        <v>1</v>
      </c>
      <c r="E106" s="12">
        <f t="shared" si="38"/>
        <v>93197140.932060644</v>
      </c>
      <c r="F106" s="13">
        <f t="shared" si="39"/>
        <v>82992054</v>
      </c>
      <c r="G106" s="13">
        <f t="shared" si="40"/>
        <v>82992054</v>
      </c>
      <c r="H106" s="13">
        <f t="shared" si="30"/>
        <v>-10205086.932060644</v>
      </c>
      <c r="I106" s="10">
        <f t="shared" si="31"/>
        <v>-0.1229646266142617</v>
      </c>
      <c r="J106" s="51">
        <f t="shared" si="32"/>
        <v>0.89049999999999996</v>
      </c>
      <c r="K106" s="13">
        <v>82992054</v>
      </c>
      <c r="L106" s="13">
        <f t="shared" si="33"/>
        <v>93197140.932060644</v>
      </c>
      <c r="M106" s="13">
        <f t="shared" si="34"/>
        <v>-10205086.932060644</v>
      </c>
      <c r="N106" s="14">
        <f t="shared" si="35"/>
        <v>0</v>
      </c>
      <c r="O106" s="13">
        <f t="shared" si="36"/>
        <v>0</v>
      </c>
      <c r="P106" s="13">
        <f t="shared" si="37"/>
        <v>93197140.932060644</v>
      </c>
      <c r="Q106" s="9">
        <v>104</v>
      </c>
      <c r="R106">
        <v>4</v>
      </c>
      <c r="W106" s="47">
        <v>0.89049999999999996</v>
      </c>
    </row>
    <row r="107" spans="1:23" ht="105" x14ac:dyDescent="0.25">
      <c r="A107" s="9" t="s">
        <v>236</v>
      </c>
      <c r="B107" s="9" t="s">
        <v>237</v>
      </c>
      <c r="C107" s="10">
        <v>1</v>
      </c>
      <c r="D107" s="11">
        <v>1</v>
      </c>
      <c r="E107" s="12">
        <f t="shared" si="38"/>
        <v>171768005.19304582</v>
      </c>
      <c r="F107" s="13">
        <f t="shared" si="39"/>
        <v>152152099</v>
      </c>
      <c r="G107" s="13">
        <f t="shared" si="40"/>
        <v>152152099</v>
      </c>
      <c r="H107" s="13">
        <f t="shared" si="30"/>
        <v>-19615906.193045825</v>
      </c>
      <c r="I107" s="10">
        <f t="shared" si="31"/>
        <v>-0.12892300745089177</v>
      </c>
      <c r="J107" s="51">
        <f t="shared" si="32"/>
        <v>0.88580000000000003</v>
      </c>
      <c r="K107" s="13">
        <v>152152099</v>
      </c>
      <c r="L107" s="13">
        <f t="shared" si="33"/>
        <v>171768005.19304582</v>
      </c>
      <c r="M107" s="13">
        <f t="shared" si="34"/>
        <v>-19615906.193045825</v>
      </c>
      <c r="N107" s="14">
        <f t="shared" si="35"/>
        <v>0</v>
      </c>
      <c r="O107" s="13">
        <f t="shared" si="36"/>
        <v>0</v>
      </c>
      <c r="P107" s="13">
        <f t="shared" si="37"/>
        <v>171768005.19304582</v>
      </c>
      <c r="Q107" s="9">
        <v>105</v>
      </c>
      <c r="R107">
        <v>4</v>
      </c>
      <c r="W107" s="47">
        <v>0.88580000000000003</v>
      </c>
    </row>
    <row r="108" spans="1:23" ht="90" x14ac:dyDescent="0.25">
      <c r="A108" s="9" t="s">
        <v>238</v>
      </c>
      <c r="B108" s="9" t="s">
        <v>239</v>
      </c>
      <c r="C108" s="10">
        <v>1</v>
      </c>
      <c r="D108" s="11">
        <v>1</v>
      </c>
      <c r="E108" s="12">
        <f t="shared" si="38"/>
        <v>170344938.42364532</v>
      </c>
      <c r="F108" s="13">
        <f t="shared" si="39"/>
        <v>138320090</v>
      </c>
      <c r="G108" s="13">
        <f t="shared" si="40"/>
        <v>138320090</v>
      </c>
      <c r="H108" s="13">
        <f t="shared" si="30"/>
        <v>-32024848.423645318</v>
      </c>
      <c r="I108" s="10">
        <f t="shared" si="31"/>
        <v>-0.23152709359605908</v>
      </c>
      <c r="J108" s="51">
        <f t="shared" si="32"/>
        <v>0.81200000000000006</v>
      </c>
      <c r="K108" s="13">
        <v>138320090</v>
      </c>
      <c r="L108" s="13">
        <f t="shared" si="33"/>
        <v>170344938.42364532</v>
      </c>
      <c r="M108" s="13">
        <f t="shared" si="34"/>
        <v>-32024848.423645318</v>
      </c>
      <c r="N108" s="14">
        <f t="shared" si="35"/>
        <v>0</v>
      </c>
      <c r="O108" s="13">
        <f t="shared" si="36"/>
        <v>0</v>
      </c>
      <c r="P108" s="13">
        <f t="shared" si="37"/>
        <v>170344938.42364532</v>
      </c>
      <c r="Q108" s="9">
        <v>105</v>
      </c>
      <c r="R108">
        <v>4</v>
      </c>
      <c r="W108" s="47">
        <v>0.81200000000000006</v>
      </c>
    </row>
    <row r="109" spans="1:23" ht="60" x14ac:dyDescent="0.25">
      <c r="A109" s="9" t="s">
        <v>240</v>
      </c>
      <c r="B109" s="9" t="s">
        <v>241</v>
      </c>
      <c r="C109" s="10">
        <v>1</v>
      </c>
      <c r="D109" s="11">
        <v>1</v>
      </c>
      <c r="E109" s="12">
        <f t="shared" si="38"/>
        <v>87943259.510437638</v>
      </c>
      <c r="F109" s="13">
        <f t="shared" si="39"/>
        <v>82992054</v>
      </c>
      <c r="G109" s="13">
        <f t="shared" si="40"/>
        <v>82992054</v>
      </c>
      <c r="H109" s="13">
        <f t="shared" si="30"/>
        <v>-4951205.5104376376</v>
      </c>
      <c r="I109" s="10">
        <f t="shared" si="31"/>
        <v>-5.965878986966195E-2</v>
      </c>
      <c r="J109" s="51">
        <f t="shared" si="32"/>
        <v>0.94369999999999998</v>
      </c>
      <c r="K109" s="13">
        <v>82992054</v>
      </c>
      <c r="L109" s="13">
        <f t="shared" si="33"/>
        <v>87943259.510437638</v>
      </c>
      <c r="M109" s="13">
        <f t="shared" si="34"/>
        <v>-4951205.5104376376</v>
      </c>
      <c r="N109" s="14">
        <f t="shared" si="35"/>
        <v>0</v>
      </c>
      <c r="O109" s="13">
        <f t="shared" si="36"/>
        <v>0</v>
      </c>
      <c r="P109" s="13">
        <f t="shared" si="37"/>
        <v>87943259.510437638</v>
      </c>
      <c r="Q109" s="9" t="s">
        <v>242</v>
      </c>
      <c r="R109">
        <v>4</v>
      </c>
      <c r="W109" s="47">
        <v>0.94369999999999998</v>
      </c>
    </row>
    <row r="110" spans="1:23" ht="60" x14ac:dyDescent="0.25">
      <c r="A110" s="9" t="s">
        <v>243</v>
      </c>
      <c r="B110" s="9" t="s">
        <v>244</v>
      </c>
      <c r="C110" s="10">
        <v>1</v>
      </c>
      <c r="D110" s="11">
        <v>1</v>
      </c>
      <c r="E110" s="12">
        <f t="shared" si="38"/>
        <v>110567617.90567546</v>
      </c>
      <c r="F110" s="13">
        <f t="shared" si="39"/>
        <v>96824063</v>
      </c>
      <c r="G110" s="13">
        <f t="shared" si="40"/>
        <v>96824063</v>
      </c>
      <c r="H110" s="13">
        <f t="shared" si="30"/>
        <v>-13743554.905675456</v>
      </c>
      <c r="I110" s="10">
        <f t="shared" si="31"/>
        <v>-0.14194358798675341</v>
      </c>
      <c r="J110" s="51">
        <f t="shared" si="32"/>
        <v>0.87570000000000003</v>
      </c>
      <c r="K110" s="13">
        <v>96824063</v>
      </c>
      <c r="L110" s="13">
        <f t="shared" si="33"/>
        <v>110567617.90567546</v>
      </c>
      <c r="M110" s="13">
        <f t="shared" si="34"/>
        <v>-13743554.905675456</v>
      </c>
      <c r="N110" s="14">
        <f t="shared" si="35"/>
        <v>0</v>
      </c>
      <c r="O110" s="13">
        <f t="shared" si="36"/>
        <v>0</v>
      </c>
      <c r="P110" s="13">
        <f t="shared" si="37"/>
        <v>110567617.90567546</v>
      </c>
      <c r="Q110" s="9">
        <v>108</v>
      </c>
      <c r="R110">
        <v>4</v>
      </c>
      <c r="W110" s="47">
        <v>0.87570000000000003</v>
      </c>
    </row>
    <row r="111" spans="1:23" ht="120" x14ac:dyDescent="0.25">
      <c r="A111" s="9" t="s">
        <v>245</v>
      </c>
      <c r="B111" s="9" t="s">
        <v>246</v>
      </c>
      <c r="C111" s="10">
        <v>1</v>
      </c>
      <c r="D111" s="11">
        <v>1</v>
      </c>
      <c r="E111" s="12">
        <f t="shared" si="38"/>
        <v>78886785.673548535</v>
      </c>
      <c r="F111" s="13">
        <f t="shared" si="39"/>
        <v>69160045</v>
      </c>
      <c r="G111" s="13">
        <f t="shared" si="40"/>
        <v>69160045</v>
      </c>
      <c r="H111" s="13">
        <f t="shared" si="30"/>
        <v>-9726740.6735485345</v>
      </c>
      <c r="I111" s="10">
        <f t="shared" si="31"/>
        <v>-0.14064104026462873</v>
      </c>
      <c r="J111" s="51">
        <f t="shared" si="32"/>
        <v>0.87670000000000003</v>
      </c>
      <c r="K111" s="13">
        <v>69160045</v>
      </c>
      <c r="L111" s="13">
        <f t="shared" si="33"/>
        <v>78886785.673548535</v>
      </c>
      <c r="M111" s="13">
        <f t="shared" si="34"/>
        <v>-9726740.6735485345</v>
      </c>
      <c r="N111" s="14">
        <f t="shared" si="35"/>
        <v>0</v>
      </c>
      <c r="O111" s="13">
        <f t="shared" si="36"/>
        <v>0</v>
      </c>
      <c r="P111" s="13">
        <f t="shared" si="37"/>
        <v>78886785.673548535</v>
      </c>
      <c r="Q111" s="9">
        <v>108</v>
      </c>
      <c r="R111">
        <v>4</v>
      </c>
      <c r="W111" s="47">
        <v>0.87670000000000003</v>
      </c>
    </row>
    <row r="112" spans="1:23" ht="105" x14ac:dyDescent="0.25">
      <c r="A112" s="9" t="s">
        <v>247</v>
      </c>
      <c r="B112" s="9" t="s">
        <v>248</v>
      </c>
      <c r="C112" s="10">
        <v>1</v>
      </c>
      <c r="D112" s="11">
        <v>1</v>
      </c>
      <c r="E112" s="12">
        <f t="shared" si="38"/>
        <v>64245282.164421737</v>
      </c>
      <c r="F112" s="13">
        <f t="shared" si="39"/>
        <v>55328037</v>
      </c>
      <c r="G112" s="13">
        <f t="shared" si="40"/>
        <v>55328037</v>
      </c>
      <c r="H112" s="13">
        <f t="shared" si="30"/>
        <v>-8917245.1644217372</v>
      </c>
      <c r="I112" s="10">
        <f t="shared" si="31"/>
        <v>-0.16117045982350209</v>
      </c>
      <c r="J112" s="51">
        <f t="shared" si="32"/>
        <v>0.86119999999999997</v>
      </c>
      <c r="K112" s="13">
        <v>55328037</v>
      </c>
      <c r="L112" s="13">
        <f t="shared" si="33"/>
        <v>64245282.164421737</v>
      </c>
      <c r="M112" s="13">
        <f t="shared" si="34"/>
        <v>-8917245.1644217372</v>
      </c>
      <c r="N112" s="14">
        <f t="shared" si="35"/>
        <v>0</v>
      </c>
      <c r="O112" s="13">
        <f t="shared" si="36"/>
        <v>0</v>
      </c>
      <c r="P112" s="13">
        <f t="shared" si="37"/>
        <v>64245282.164421737</v>
      </c>
      <c r="Q112" s="9">
        <v>108</v>
      </c>
      <c r="R112">
        <v>4</v>
      </c>
      <c r="W112" s="47">
        <v>0.86119999999999997</v>
      </c>
    </row>
    <row r="113" spans="1:23" ht="75" x14ac:dyDescent="0.25">
      <c r="A113" s="3" t="s">
        <v>249</v>
      </c>
      <c r="B113" s="3" t="s">
        <v>250</v>
      </c>
      <c r="C113" s="4">
        <f>IF(K113=0,0,G113/K113)</f>
        <v>0.9341747215244911</v>
      </c>
      <c r="D113" s="5">
        <v>1</v>
      </c>
      <c r="E113" s="6">
        <f>SUMIFS(E114:E139,$R114:$R139,3)</f>
        <v>5007232737.4172325</v>
      </c>
      <c r="F113" s="7">
        <f>SUMIFS(F114:F139,$R114:$R139,3)</f>
        <v>4710245221</v>
      </c>
      <c r="G113" s="7">
        <f>SUMIFS(G114:G139,$R114:$R139,3)</f>
        <v>4400192017.63974</v>
      </c>
      <c r="H113" s="7">
        <f t="shared" si="30"/>
        <v>-607040719.77749252</v>
      </c>
      <c r="I113" s="4">
        <f t="shared" si="31"/>
        <v>-0.13795777942052373</v>
      </c>
      <c r="J113" s="50">
        <f t="shared" si="32"/>
        <v>0.87876722501007443</v>
      </c>
      <c r="K113" s="7">
        <f>SUMIFS(K114:K139,$R114:$R139,3)</f>
        <v>4710245221</v>
      </c>
      <c r="L113" s="7">
        <f t="shared" si="33"/>
        <v>5360060192.2152939</v>
      </c>
      <c r="M113" s="7">
        <f t="shared" si="34"/>
        <v>-649814971.21529388</v>
      </c>
      <c r="N113" s="8">
        <f t="shared" si="35"/>
        <v>-1.0439940610994294</v>
      </c>
      <c r="O113" s="7">
        <f t="shared" si="36"/>
        <v>352827454.79806137</v>
      </c>
      <c r="P113" s="7">
        <f t="shared" si="37"/>
        <v>5360060192.2152939</v>
      </c>
      <c r="Q113" s="2"/>
      <c r="R113">
        <v>2</v>
      </c>
      <c r="W113" s="47"/>
    </row>
    <row r="114" spans="1:23" ht="105" x14ac:dyDescent="0.25">
      <c r="A114" s="3" t="s">
        <v>251</v>
      </c>
      <c r="B114" s="3" t="s">
        <v>252</v>
      </c>
      <c r="C114" s="4">
        <f>IF(K114=0,0,G114/K114)</f>
        <v>1</v>
      </c>
      <c r="D114" s="5">
        <v>1</v>
      </c>
      <c r="E114" s="6">
        <f>SUMIFS(E115:E124,$R115:$R124,4)</f>
        <v>3386291208.5856485</v>
      </c>
      <c r="F114" s="7">
        <f>SUMIFS(F115:F124,$R115:$R124,4)</f>
        <v>2962280888</v>
      </c>
      <c r="G114" s="7">
        <f>SUMIFS(G115:G124,$R115:$R124,4)</f>
        <v>2962280888</v>
      </c>
      <c r="H114" s="7">
        <f t="shared" si="30"/>
        <v>-424010320.58564854</v>
      </c>
      <c r="I114" s="4">
        <f t="shared" si="31"/>
        <v>-0.14313643324753089</v>
      </c>
      <c r="J114" s="50">
        <f t="shared" si="32"/>
        <v>0.87478622053808985</v>
      </c>
      <c r="K114" s="7">
        <f>SUMIFS(K115:K124,$R115:$R124,4)</f>
        <v>2962280888</v>
      </c>
      <c r="L114" s="7">
        <f t="shared" si="33"/>
        <v>3386291208.5856485</v>
      </c>
      <c r="M114" s="7">
        <f t="shared" si="34"/>
        <v>-424010320.58564854</v>
      </c>
      <c r="N114" s="8">
        <f t="shared" si="35"/>
        <v>0</v>
      </c>
      <c r="O114" s="7">
        <f t="shared" si="36"/>
        <v>0</v>
      </c>
      <c r="P114" s="7">
        <f t="shared" si="37"/>
        <v>3386291208.5856485</v>
      </c>
      <c r="Q114" s="2"/>
      <c r="R114">
        <v>3</v>
      </c>
      <c r="W114" s="47"/>
    </row>
    <row r="115" spans="1:23" ht="90" x14ac:dyDescent="0.25">
      <c r="A115" s="9" t="s">
        <v>253</v>
      </c>
      <c r="B115" s="9" t="s">
        <v>254</v>
      </c>
      <c r="C115" s="10">
        <v>1</v>
      </c>
      <c r="D115" s="11">
        <v>1</v>
      </c>
      <c r="E115" s="12">
        <f t="shared" ref="E115:E124" si="41">IF(G115&gt;0,G115/W115,0)</f>
        <v>401550087.6455757</v>
      </c>
      <c r="F115" s="13">
        <f t="shared" ref="F115:F124" si="42">D115*K115</f>
        <v>334451068</v>
      </c>
      <c r="G115" s="13">
        <f t="shared" ref="G115:G124" si="43">C115*K115</f>
        <v>334451068</v>
      </c>
      <c r="H115" s="13">
        <f t="shared" si="30"/>
        <v>-67099019.645575702</v>
      </c>
      <c r="I115" s="10">
        <f t="shared" si="31"/>
        <v>-0.20062432464881738</v>
      </c>
      <c r="J115" s="51">
        <f t="shared" si="32"/>
        <v>0.83289999999999997</v>
      </c>
      <c r="K115" s="13">
        <v>334451068</v>
      </c>
      <c r="L115" s="13">
        <f t="shared" si="33"/>
        <v>401550087.6455757</v>
      </c>
      <c r="M115" s="13">
        <f t="shared" si="34"/>
        <v>-67099019.645575702</v>
      </c>
      <c r="N115" s="14">
        <f t="shared" si="35"/>
        <v>0</v>
      </c>
      <c r="O115" s="13">
        <f t="shared" si="36"/>
        <v>0</v>
      </c>
      <c r="P115" s="13">
        <f t="shared" si="37"/>
        <v>401550087.6455757</v>
      </c>
      <c r="Q115" s="9" t="s">
        <v>255</v>
      </c>
      <c r="R115">
        <v>4</v>
      </c>
      <c r="W115" s="47">
        <v>0.83289999999999997</v>
      </c>
    </row>
    <row r="116" spans="1:23" ht="90" x14ac:dyDescent="0.25">
      <c r="A116" s="9" t="s">
        <v>256</v>
      </c>
      <c r="B116" s="9" t="s">
        <v>257</v>
      </c>
      <c r="C116" s="10">
        <v>1</v>
      </c>
      <c r="D116" s="11">
        <v>1</v>
      </c>
      <c r="E116" s="12">
        <f t="shared" si="41"/>
        <v>282280066.17038876</v>
      </c>
      <c r="F116" s="13">
        <f t="shared" si="42"/>
        <v>238893620</v>
      </c>
      <c r="G116" s="13">
        <f t="shared" si="43"/>
        <v>238893620</v>
      </c>
      <c r="H116" s="13">
        <f t="shared" si="30"/>
        <v>-43386446.170388758</v>
      </c>
      <c r="I116" s="10">
        <f t="shared" si="31"/>
        <v>-0.18161408483989133</v>
      </c>
      <c r="J116" s="51">
        <f t="shared" si="32"/>
        <v>0.84629999999999994</v>
      </c>
      <c r="K116" s="13">
        <v>238893620</v>
      </c>
      <c r="L116" s="13">
        <f t="shared" si="33"/>
        <v>282280066.17038876</v>
      </c>
      <c r="M116" s="13">
        <f t="shared" si="34"/>
        <v>-43386446.170388758</v>
      </c>
      <c r="N116" s="14">
        <f t="shared" si="35"/>
        <v>0</v>
      </c>
      <c r="O116" s="13">
        <f t="shared" si="36"/>
        <v>0</v>
      </c>
      <c r="P116" s="13">
        <f t="shared" si="37"/>
        <v>282280066.17038876</v>
      </c>
      <c r="Q116" s="9">
        <v>114</v>
      </c>
      <c r="R116">
        <v>4</v>
      </c>
      <c r="W116" s="47">
        <v>0.84630000000000005</v>
      </c>
    </row>
    <row r="117" spans="1:23" ht="120" x14ac:dyDescent="0.25">
      <c r="A117" s="9" t="s">
        <v>258</v>
      </c>
      <c r="B117" s="9" t="s">
        <v>259</v>
      </c>
      <c r="C117" s="10">
        <v>1</v>
      </c>
      <c r="D117" s="11">
        <v>1</v>
      </c>
      <c r="E117" s="12">
        <f t="shared" si="41"/>
        <v>436235781.7849806</v>
      </c>
      <c r="F117" s="13">
        <f t="shared" si="42"/>
        <v>382229792</v>
      </c>
      <c r="G117" s="13">
        <f t="shared" si="43"/>
        <v>382229792</v>
      </c>
      <c r="H117" s="13">
        <f t="shared" si="30"/>
        <v>-54005989.784980595</v>
      </c>
      <c r="I117" s="10">
        <f t="shared" si="31"/>
        <v>-0.1412919424788861</v>
      </c>
      <c r="J117" s="51">
        <f t="shared" si="32"/>
        <v>0.87619999999999998</v>
      </c>
      <c r="K117" s="13">
        <v>382229792</v>
      </c>
      <c r="L117" s="13">
        <f t="shared" si="33"/>
        <v>436235781.7849806</v>
      </c>
      <c r="M117" s="13">
        <f t="shared" si="34"/>
        <v>-54005989.784980595</v>
      </c>
      <c r="N117" s="14">
        <f t="shared" si="35"/>
        <v>0</v>
      </c>
      <c r="O117" s="13">
        <f t="shared" si="36"/>
        <v>0</v>
      </c>
      <c r="P117" s="13">
        <f t="shared" si="37"/>
        <v>436235781.7849806</v>
      </c>
      <c r="Q117" s="9">
        <v>114</v>
      </c>
      <c r="R117">
        <v>4</v>
      </c>
      <c r="W117" s="47">
        <v>0.87619999999999998</v>
      </c>
    </row>
    <row r="118" spans="1:23" ht="120" x14ac:dyDescent="0.25">
      <c r="A118" s="9" t="s">
        <v>260</v>
      </c>
      <c r="B118" s="9" t="s">
        <v>261</v>
      </c>
      <c r="C118" s="10">
        <v>1</v>
      </c>
      <c r="D118" s="11">
        <v>1</v>
      </c>
      <c r="E118" s="12">
        <f t="shared" si="41"/>
        <v>392640370.97910309</v>
      </c>
      <c r="F118" s="13">
        <f t="shared" si="42"/>
        <v>334451068</v>
      </c>
      <c r="G118" s="13">
        <f t="shared" si="43"/>
        <v>334451068</v>
      </c>
      <c r="H118" s="13">
        <f t="shared" si="30"/>
        <v>-58189302.979103088</v>
      </c>
      <c r="I118" s="10">
        <f t="shared" si="31"/>
        <v>-0.1739845034045551</v>
      </c>
      <c r="J118" s="51">
        <f t="shared" si="32"/>
        <v>0.8518</v>
      </c>
      <c r="K118" s="13">
        <v>334451068</v>
      </c>
      <c r="L118" s="13">
        <f t="shared" si="33"/>
        <v>392640370.97910309</v>
      </c>
      <c r="M118" s="13">
        <f t="shared" si="34"/>
        <v>-58189302.979103088</v>
      </c>
      <c r="N118" s="14">
        <f t="shared" si="35"/>
        <v>0</v>
      </c>
      <c r="O118" s="13">
        <f t="shared" si="36"/>
        <v>0</v>
      </c>
      <c r="P118" s="13">
        <f t="shared" si="37"/>
        <v>392640370.97910309</v>
      </c>
      <c r="Q118" s="9" t="s">
        <v>262</v>
      </c>
      <c r="R118">
        <v>4</v>
      </c>
      <c r="W118" s="47">
        <v>0.8518</v>
      </c>
    </row>
    <row r="119" spans="1:23" ht="120" x14ac:dyDescent="0.25">
      <c r="A119" s="9" t="s">
        <v>263</v>
      </c>
      <c r="B119" s="9" t="s">
        <v>264</v>
      </c>
      <c r="C119" s="10">
        <v>1</v>
      </c>
      <c r="D119" s="11">
        <v>1</v>
      </c>
      <c r="E119" s="12">
        <f t="shared" si="41"/>
        <v>428652901.19995511</v>
      </c>
      <c r="F119" s="13">
        <f t="shared" si="42"/>
        <v>382229792</v>
      </c>
      <c r="G119" s="13">
        <f t="shared" si="43"/>
        <v>382229792</v>
      </c>
      <c r="H119" s="13">
        <f t="shared" si="30"/>
        <v>-46423109.199955106</v>
      </c>
      <c r="I119" s="10">
        <f t="shared" si="31"/>
        <v>-0.12145340361107987</v>
      </c>
      <c r="J119" s="51">
        <f t="shared" si="32"/>
        <v>0.89170000000000005</v>
      </c>
      <c r="K119" s="13">
        <v>382229792</v>
      </c>
      <c r="L119" s="13">
        <f t="shared" si="33"/>
        <v>428652901.19995511</v>
      </c>
      <c r="M119" s="13">
        <f t="shared" si="34"/>
        <v>-46423109.199955106</v>
      </c>
      <c r="N119" s="14">
        <f t="shared" si="35"/>
        <v>0</v>
      </c>
      <c r="O119" s="13">
        <f t="shared" si="36"/>
        <v>0</v>
      </c>
      <c r="P119" s="13">
        <f t="shared" si="37"/>
        <v>428652901.19995511</v>
      </c>
      <c r="Q119" s="9">
        <v>116</v>
      </c>
      <c r="R119">
        <v>4</v>
      </c>
      <c r="W119" s="47">
        <v>0.89170000000000005</v>
      </c>
    </row>
    <row r="120" spans="1:23" ht="105" x14ac:dyDescent="0.25">
      <c r="A120" s="9" t="s">
        <v>265</v>
      </c>
      <c r="B120" s="9" t="s">
        <v>266</v>
      </c>
      <c r="C120" s="10">
        <v>1</v>
      </c>
      <c r="D120" s="11">
        <v>1</v>
      </c>
      <c r="E120" s="12">
        <f t="shared" si="41"/>
        <v>345471612.43673176</v>
      </c>
      <c r="F120" s="13">
        <f t="shared" si="42"/>
        <v>286672344</v>
      </c>
      <c r="G120" s="13">
        <f t="shared" si="43"/>
        <v>286672344</v>
      </c>
      <c r="H120" s="13">
        <f t="shared" si="30"/>
        <v>-58799268.436731756</v>
      </c>
      <c r="I120" s="10">
        <f t="shared" si="31"/>
        <v>-0.20510966497951319</v>
      </c>
      <c r="J120" s="51">
        <f t="shared" si="32"/>
        <v>0.82979999999999998</v>
      </c>
      <c r="K120" s="13">
        <v>286672344</v>
      </c>
      <c r="L120" s="13">
        <f t="shared" si="33"/>
        <v>345471612.43673176</v>
      </c>
      <c r="M120" s="13">
        <f t="shared" si="34"/>
        <v>-58799268.436731756</v>
      </c>
      <c r="N120" s="14">
        <f t="shared" si="35"/>
        <v>0</v>
      </c>
      <c r="O120" s="13">
        <f t="shared" si="36"/>
        <v>0</v>
      </c>
      <c r="P120" s="13">
        <f t="shared" si="37"/>
        <v>345471612.43673176</v>
      </c>
      <c r="Q120" s="9" t="s">
        <v>267</v>
      </c>
      <c r="R120">
        <v>4</v>
      </c>
      <c r="W120" s="47">
        <v>0.82979999999999998</v>
      </c>
    </row>
    <row r="121" spans="1:23" ht="90" x14ac:dyDescent="0.25">
      <c r="A121" s="9" t="s">
        <v>268</v>
      </c>
      <c r="B121" s="9" t="s">
        <v>269</v>
      </c>
      <c r="C121" s="10">
        <v>1</v>
      </c>
      <c r="D121" s="11">
        <v>1</v>
      </c>
      <c r="E121" s="12">
        <f t="shared" si="41"/>
        <v>165936758.50891408</v>
      </c>
      <c r="F121" s="13">
        <f t="shared" si="42"/>
        <v>143336172</v>
      </c>
      <c r="G121" s="13">
        <f t="shared" si="43"/>
        <v>143336172</v>
      </c>
      <c r="H121" s="13">
        <f t="shared" si="30"/>
        <v>-22600586.508914083</v>
      </c>
      <c r="I121" s="10">
        <f t="shared" si="31"/>
        <v>-0.15767538782125479</v>
      </c>
      <c r="J121" s="51">
        <f t="shared" si="32"/>
        <v>0.86380000000000012</v>
      </c>
      <c r="K121" s="13">
        <v>143336172</v>
      </c>
      <c r="L121" s="13">
        <f t="shared" si="33"/>
        <v>165936758.50891408</v>
      </c>
      <c r="M121" s="13">
        <f t="shared" si="34"/>
        <v>-22600586.508914083</v>
      </c>
      <c r="N121" s="14">
        <f t="shared" si="35"/>
        <v>0</v>
      </c>
      <c r="O121" s="13">
        <f t="shared" si="36"/>
        <v>0</v>
      </c>
      <c r="P121" s="13">
        <f t="shared" si="37"/>
        <v>165936758.50891408</v>
      </c>
      <c r="Q121" s="9">
        <v>119</v>
      </c>
      <c r="R121">
        <v>4</v>
      </c>
      <c r="W121" s="47">
        <v>0.86380000000000001</v>
      </c>
    </row>
    <row r="122" spans="1:23" ht="105" x14ac:dyDescent="0.25">
      <c r="A122" s="9" t="s">
        <v>270</v>
      </c>
      <c r="B122" s="9" t="s">
        <v>271</v>
      </c>
      <c r="C122" s="10">
        <v>1</v>
      </c>
      <c r="D122" s="11">
        <v>1</v>
      </c>
      <c r="E122" s="12">
        <f t="shared" si="41"/>
        <v>306470327.13277739</v>
      </c>
      <c r="F122" s="13">
        <f t="shared" si="42"/>
        <v>286672344</v>
      </c>
      <c r="G122" s="13">
        <f t="shared" si="43"/>
        <v>286672344</v>
      </c>
      <c r="H122" s="13">
        <f t="shared" si="30"/>
        <v>-19797983.132777393</v>
      </c>
      <c r="I122" s="10">
        <f t="shared" si="31"/>
        <v>-6.9061364122300517E-2</v>
      </c>
      <c r="J122" s="51">
        <f t="shared" si="32"/>
        <v>0.93540000000000012</v>
      </c>
      <c r="K122" s="13">
        <v>286672344</v>
      </c>
      <c r="L122" s="13">
        <f t="shared" si="33"/>
        <v>306470327.13277739</v>
      </c>
      <c r="M122" s="13">
        <f t="shared" si="34"/>
        <v>-19797983.132777393</v>
      </c>
      <c r="N122" s="14">
        <f t="shared" si="35"/>
        <v>0</v>
      </c>
      <c r="O122" s="13">
        <f t="shared" si="36"/>
        <v>0</v>
      </c>
      <c r="P122" s="13">
        <f t="shared" si="37"/>
        <v>306470327.13277739</v>
      </c>
      <c r="Q122" s="9">
        <v>117</v>
      </c>
      <c r="R122">
        <v>4</v>
      </c>
      <c r="W122" s="47">
        <v>0.93540000000000001</v>
      </c>
    </row>
    <row r="123" spans="1:23" ht="105" x14ac:dyDescent="0.25">
      <c r="A123" s="9" t="s">
        <v>272</v>
      </c>
      <c r="B123" s="9" t="s">
        <v>273</v>
      </c>
      <c r="C123" s="10">
        <v>1</v>
      </c>
      <c r="D123" s="11">
        <v>1</v>
      </c>
      <c r="E123" s="12">
        <f t="shared" si="41"/>
        <v>260772426.59098351</v>
      </c>
      <c r="F123" s="13">
        <f t="shared" si="42"/>
        <v>238893620</v>
      </c>
      <c r="G123" s="13">
        <f t="shared" si="43"/>
        <v>238893620</v>
      </c>
      <c r="H123" s="13">
        <f t="shared" si="30"/>
        <v>-21878806.59098351</v>
      </c>
      <c r="I123" s="10">
        <f t="shared" si="31"/>
        <v>-9.1583888221809823E-2</v>
      </c>
      <c r="J123" s="51">
        <f t="shared" si="32"/>
        <v>0.91610000000000003</v>
      </c>
      <c r="K123" s="13">
        <v>238893620</v>
      </c>
      <c r="L123" s="13">
        <f t="shared" si="33"/>
        <v>260772426.59098351</v>
      </c>
      <c r="M123" s="13">
        <f t="shared" si="34"/>
        <v>-21878806.59098351</v>
      </c>
      <c r="N123" s="14">
        <f t="shared" si="35"/>
        <v>0</v>
      </c>
      <c r="O123" s="13">
        <f t="shared" si="36"/>
        <v>0</v>
      </c>
      <c r="P123" s="13">
        <f t="shared" si="37"/>
        <v>260772426.59098351</v>
      </c>
      <c r="Q123" s="9">
        <v>121</v>
      </c>
      <c r="R123">
        <v>4</v>
      </c>
      <c r="W123" s="47">
        <v>0.91610000000000003</v>
      </c>
    </row>
    <row r="124" spans="1:23" ht="75" x14ac:dyDescent="0.25">
      <c r="A124" s="9" t="s">
        <v>274</v>
      </c>
      <c r="B124" s="9" t="s">
        <v>275</v>
      </c>
      <c r="C124" s="10">
        <v>1</v>
      </c>
      <c r="D124" s="11">
        <v>1</v>
      </c>
      <c r="E124" s="12">
        <f t="shared" si="41"/>
        <v>366280876.13623917</v>
      </c>
      <c r="F124" s="13">
        <f t="shared" si="42"/>
        <v>334451068</v>
      </c>
      <c r="G124" s="13">
        <f t="shared" si="43"/>
        <v>334451068</v>
      </c>
      <c r="H124" s="13">
        <f t="shared" si="30"/>
        <v>-31829808.136239171</v>
      </c>
      <c r="I124" s="10">
        <f t="shared" si="31"/>
        <v>-9.5170298981491583E-2</v>
      </c>
      <c r="J124" s="51">
        <f t="shared" si="32"/>
        <v>0.91310000000000002</v>
      </c>
      <c r="K124" s="13">
        <v>334451068</v>
      </c>
      <c r="L124" s="13">
        <f t="shared" si="33"/>
        <v>366280876.13623917</v>
      </c>
      <c r="M124" s="13">
        <f t="shared" si="34"/>
        <v>-31829808.136239171</v>
      </c>
      <c r="N124" s="14">
        <f t="shared" si="35"/>
        <v>0</v>
      </c>
      <c r="O124" s="13">
        <f t="shared" si="36"/>
        <v>0</v>
      </c>
      <c r="P124" s="13">
        <f t="shared" si="37"/>
        <v>366280876.13623917</v>
      </c>
      <c r="Q124" s="9">
        <v>119</v>
      </c>
      <c r="R124">
        <v>4</v>
      </c>
      <c r="W124" s="47">
        <v>0.91310000000000002</v>
      </c>
    </row>
    <row r="125" spans="1:23" ht="105" x14ac:dyDescent="0.25">
      <c r="A125" s="3" t="s">
        <v>276</v>
      </c>
      <c r="B125" s="3" t="s">
        <v>277</v>
      </c>
      <c r="C125" s="4">
        <f>IF(K125=0,0,G125/K125)</f>
        <v>0.87142857213335101</v>
      </c>
      <c r="D125" s="5">
        <v>1</v>
      </c>
      <c r="E125" s="6">
        <f>SUMIFS(E126:E131,$R126:$R131,4)</f>
        <v>1313758843.0762615</v>
      </c>
      <c r="F125" s="7">
        <f>SUMIFS(F126:F131,$R126:$R131,4)</f>
        <v>1337804270</v>
      </c>
      <c r="G125" s="7">
        <f>SUMIFS(G126:G131,$R126:$R131,4)</f>
        <v>1165800864.8</v>
      </c>
      <c r="H125" s="7">
        <f t="shared" si="30"/>
        <v>-147957978.27626157</v>
      </c>
      <c r="I125" s="4">
        <f t="shared" si="31"/>
        <v>-0.12691531010456458</v>
      </c>
      <c r="J125" s="50">
        <f t="shared" si="32"/>
        <v>0.8873781295128661</v>
      </c>
      <c r="K125" s="7">
        <f>SUMIFS(K126:K131,$R126:$R131,4)</f>
        <v>1337804270</v>
      </c>
      <c r="L125" s="7">
        <f t="shared" si="33"/>
        <v>1507592113.7862606</v>
      </c>
      <c r="M125" s="7">
        <f t="shared" si="34"/>
        <v>-169787843.7862606</v>
      </c>
      <c r="N125" s="8">
        <f t="shared" si="35"/>
        <v>7.1532689249194537</v>
      </c>
      <c r="O125" s="7">
        <f t="shared" si="36"/>
        <v>193833270.70999908</v>
      </c>
      <c r="P125" s="7">
        <f t="shared" si="37"/>
        <v>1507592113.7862606</v>
      </c>
      <c r="Q125" s="2"/>
      <c r="R125">
        <v>3</v>
      </c>
      <c r="W125" s="47"/>
    </row>
    <row r="126" spans="1:23" ht="105" x14ac:dyDescent="0.25">
      <c r="A126" s="9" t="s">
        <v>278</v>
      </c>
      <c r="B126" s="9" t="s">
        <v>279</v>
      </c>
      <c r="C126" s="10">
        <v>1</v>
      </c>
      <c r="D126" s="11">
        <v>1</v>
      </c>
      <c r="E126" s="12">
        <f t="shared" ref="E126:E131" si="44">IF(G126&gt;0,G126/W126,0)</f>
        <v>161724215.27699426</v>
      </c>
      <c r="F126" s="13">
        <f t="shared" ref="F126:F131" si="45">D126*K126</f>
        <v>143336172</v>
      </c>
      <c r="G126" s="13">
        <f t="shared" ref="G126:G131" si="46">C126*K126</f>
        <v>143336172</v>
      </c>
      <c r="H126" s="13">
        <f t="shared" si="30"/>
        <v>-18388043.276994258</v>
      </c>
      <c r="I126" s="10">
        <f t="shared" si="31"/>
        <v>-0.12828613336342104</v>
      </c>
      <c r="J126" s="51">
        <f t="shared" si="32"/>
        <v>0.88629999999999998</v>
      </c>
      <c r="K126" s="13">
        <v>143336172</v>
      </c>
      <c r="L126" s="13">
        <f t="shared" si="33"/>
        <v>161724215.27699426</v>
      </c>
      <c r="M126" s="13">
        <f t="shared" si="34"/>
        <v>-18388043.276994258</v>
      </c>
      <c r="N126" s="14">
        <f t="shared" si="35"/>
        <v>0</v>
      </c>
      <c r="O126" s="13">
        <f t="shared" si="36"/>
        <v>0</v>
      </c>
      <c r="P126" s="13">
        <f t="shared" si="37"/>
        <v>161724215.27699426</v>
      </c>
      <c r="Q126" s="9">
        <v>120</v>
      </c>
      <c r="R126">
        <v>4</v>
      </c>
      <c r="W126" s="47">
        <v>0.88629999999999998</v>
      </c>
    </row>
    <row r="127" spans="1:23" ht="75" x14ac:dyDescent="0.25">
      <c r="A127" s="9" t="s">
        <v>280</v>
      </c>
      <c r="B127" s="9" t="s">
        <v>281</v>
      </c>
      <c r="C127" s="10">
        <v>1</v>
      </c>
      <c r="D127" s="11">
        <v>1</v>
      </c>
      <c r="E127" s="12">
        <f t="shared" si="44"/>
        <v>391353929.32366019</v>
      </c>
      <c r="F127" s="13">
        <f t="shared" si="45"/>
        <v>334451068</v>
      </c>
      <c r="G127" s="13">
        <f t="shared" si="46"/>
        <v>334451068</v>
      </c>
      <c r="H127" s="13">
        <f t="shared" si="30"/>
        <v>-56902861.323660195</v>
      </c>
      <c r="I127" s="10">
        <f t="shared" si="31"/>
        <v>-0.17013807629300259</v>
      </c>
      <c r="J127" s="51">
        <f t="shared" si="32"/>
        <v>0.85460000000000003</v>
      </c>
      <c r="K127" s="13">
        <v>334451068</v>
      </c>
      <c r="L127" s="13">
        <f t="shared" si="33"/>
        <v>391353929.32366019</v>
      </c>
      <c r="M127" s="13">
        <f t="shared" si="34"/>
        <v>-56902861.323660195</v>
      </c>
      <c r="N127" s="14">
        <f t="shared" si="35"/>
        <v>0</v>
      </c>
      <c r="O127" s="13">
        <f t="shared" si="36"/>
        <v>0</v>
      </c>
      <c r="P127" s="13">
        <f t="shared" si="37"/>
        <v>391353929.32366019</v>
      </c>
      <c r="Q127" s="9">
        <v>125</v>
      </c>
      <c r="R127">
        <v>4</v>
      </c>
      <c r="W127" s="47">
        <v>0.85460000000000003</v>
      </c>
    </row>
    <row r="128" spans="1:23" ht="90" x14ac:dyDescent="0.25">
      <c r="A128" s="9" t="s">
        <v>282</v>
      </c>
      <c r="B128" s="9" t="s">
        <v>283</v>
      </c>
      <c r="C128" s="10">
        <v>1</v>
      </c>
      <c r="D128" s="11">
        <v>1</v>
      </c>
      <c r="E128" s="12">
        <f t="shared" si="44"/>
        <v>358007994.00556624</v>
      </c>
      <c r="F128" s="13">
        <f t="shared" si="45"/>
        <v>334451068</v>
      </c>
      <c r="G128" s="13">
        <f t="shared" si="46"/>
        <v>334451068</v>
      </c>
      <c r="H128" s="13">
        <f t="shared" si="30"/>
        <v>-23556926.005566239</v>
      </c>
      <c r="I128" s="10">
        <f t="shared" si="31"/>
        <v>-7.0434596446157072E-2</v>
      </c>
      <c r="J128" s="51">
        <f t="shared" si="32"/>
        <v>0.93420000000000003</v>
      </c>
      <c r="K128" s="13">
        <v>334451068</v>
      </c>
      <c r="L128" s="13">
        <f t="shared" si="33"/>
        <v>358007994.00556624</v>
      </c>
      <c r="M128" s="13">
        <f t="shared" si="34"/>
        <v>-23556926.005566239</v>
      </c>
      <c r="N128" s="14">
        <f t="shared" si="35"/>
        <v>0</v>
      </c>
      <c r="O128" s="13">
        <f t="shared" si="36"/>
        <v>0</v>
      </c>
      <c r="P128" s="13">
        <f t="shared" si="37"/>
        <v>358007994.00556624</v>
      </c>
      <c r="Q128" s="9">
        <v>126</v>
      </c>
      <c r="R128">
        <v>4</v>
      </c>
      <c r="W128" s="47">
        <v>0.93420000000000003</v>
      </c>
    </row>
    <row r="129" spans="1:23" ht="105" x14ac:dyDescent="0.25">
      <c r="A129" s="9" t="s">
        <v>284</v>
      </c>
      <c r="B129" s="9" t="s">
        <v>285</v>
      </c>
      <c r="C129" s="10">
        <v>1</v>
      </c>
      <c r="D129" s="11">
        <v>1</v>
      </c>
      <c r="E129" s="12">
        <f t="shared" si="44"/>
        <v>271408339.01386046</v>
      </c>
      <c r="F129" s="13">
        <f t="shared" si="45"/>
        <v>238893620</v>
      </c>
      <c r="G129" s="13">
        <f t="shared" si="46"/>
        <v>238893620</v>
      </c>
      <c r="H129" s="13">
        <f t="shared" si="30"/>
        <v>-32514719.013860464</v>
      </c>
      <c r="I129" s="10">
        <f t="shared" si="31"/>
        <v>-0.1361054305839581</v>
      </c>
      <c r="J129" s="51">
        <f t="shared" si="32"/>
        <v>0.88020000000000009</v>
      </c>
      <c r="K129" s="13">
        <v>238893620</v>
      </c>
      <c r="L129" s="13">
        <f t="shared" si="33"/>
        <v>271408339.01386046</v>
      </c>
      <c r="M129" s="13">
        <f t="shared" si="34"/>
        <v>-32514719.013860464</v>
      </c>
      <c r="N129" s="14">
        <f t="shared" si="35"/>
        <v>0</v>
      </c>
      <c r="O129" s="13">
        <f t="shared" si="36"/>
        <v>0</v>
      </c>
      <c r="P129" s="13">
        <f t="shared" si="37"/>
        <v>271408339.01386046</v>
      </c>
      <c r="Q129" s="9">
        <v>127</v>
      </c>
      <c r="R129">
        <v>4</v>
      </c>
      <c r="W129" s="47">
        <v>0.88019999999999998</v>
      </c>
    </row>
    <row r="130" spans="1:23" ht="90" x14ac:dyDescent="0.25">
      <c r="A130" s="9" t="s">
        <v>286</v>
      </c>
      <c r="B130" s="9" t="s">
        <v>287</v>
      </c>
      <c r="C130" s="10">
        <v>0.4</v>
      </c>
      <c r="D130" s="11">
        <v>1</v>
      </c>
      <c r="E130" s="12">
        <f t="shared" si="44"/>
        <v>66691251.366755851</v>
      </c>
      <c r="F130" s="13">
        <f t="shared" si="45"/>
        <v>143336172</v>
      </c>
      <c r="G130" s="13">
        <f t="shared" si="46"/>
        <v>57334468.800000004</v>
      </c>
      <c r="H130" s="13">
        <f t="shared" ref="H130:H161" si="47">G130-E130</f>
        <v>-9356782.5667558461</v>
      </c>
      <c r="I130" s="10">
        <f t="shared" ref="I130:I161" si="48">IF(G130=0,0,H130/G130)</f>
        <v>-0.1631964638827498</v>
      </c>
      <c r="J130" s="51">
        <f t="shared" ref="J130:J165" si="49">IF(E130=0,0,G130/E130)</f>
        <v>0.85970000000000002</v>
      </c>
      <c r="K130" s="13">
        <v>143336172</v>
      </c>
      <c r="L130" s="13">
        <f t="shared" ref="L130:L161" si="50">IF(J130=0,K130,K130/J130)</f>
        <v>166728128.41688961</v>
      </c>
      <c r="M130" s="13">
        <f t="shared" ref="M130:M161" si="51">K130-L130</f>
        <v>-23391956.416889608</v>
      </c>
      <c r="N130" s="14">
        <f t="shared" ref="N130:N165" si="52">IF((K130-E130)=0,0,(K130-G130)/(K130-E130))</f>
        <v>1.1220796171416139</v>
      </c>
      <c r="O130" s="13">
        <f t="shared" ref="O130:O165" si="53">L130-E130</f>
        <v>100036877.05013376</v>
      </c>
      <c r="P130" s="13">
        <f t="shared" ref="P130:P165" si="54">L130</f>
        <v>166728128.41688961</v>
      </c>
      <c r="Q130" s="9">
        <v>128</v>
      </c>
      <c r="R130">
        <v>4</v>
      </c>
      <c r="W130" s="47">
        <v>0.85970000000000002</v>
      </c>
    </row>
    <row r="131" spans="1:23" ht="60" x14ac:dyDescent="0.25">
      <c r="A131" s="9" t="s">
        <v>288</v>
      </c>
      <c r="B131" s="9" t="s">
        <v>289</v>
      </c>
      <c r="C131" s="10">
        <v>0.4</v>
      </c>
      <c r="D131" s="11">
        <v>1</v>
      </c>
      <c r="E131" s="12">
        <f t="shared" si="44"/>
        <v>64573114.089424483</v>
      </c>
      <c r="F131" s="13">
        <f t="shared" si="45"/>
        <v>143336170</v>
      </c>
      <c r="G131" s="13">
        <f t="shared" si="46"/>
        <v>57334468</v>
      </c>
      <c r="H131" s="13">
        <f t="shared" si="47"/>
        <v>-7238646.0894244835</v>
      </c>
      <c r="I131" s="10">
        <f t="shared" si="48"/>
        <v>-0.12625295641401058</v>
      </c>
      <c r="J131" s="51">
        <f t="shared" si="49"/>
        <v>0.88790000000000002</v>
      </c>
      <c r="K131" s="13">
        <v>143336170</v>
      </c>
      <c r="L131" s="13">
        <f t="shared" si="50"/>
        <v>161432785.2235612</v>
      </c>
      <c r="M131" s="13">
        <f t="shared" si="51"/>
        <v>-18096615.223561198</v>
      </c>
      <c r="N131" s="14">
        <f t="shared" si="52"/>
        <v>1.0919040787046528</v>
      </c>
      <c r="O131" s="13">
        <f t="shared" si="53"/>
        <v>96859671.134136707</v>
      </c>
      <c r="P131" s="13">
        <f t="shared" si="54"/>
        <v>161432785.2235612</v>
      </c>
      <c r="Q131" s="9">
        <v>128</v>
      </c>
      <c r="R131">
        <v>4</v>
      </c>
      <c r="W131" s="47">
        <v>0.88790000000000002</v>
      </c>
    </row>
    <row r="132" spans="1:23" ht="135" x14ac:dyDescent="0.25">
      <c r="A132" s="3" t="s">
        <v>290</v>
      </c>
      <c r="B132" s="3" t="s">
        <v>291</v>
      </c>
      <c r="C132" s="4">
        <f>IF(K132=0,0,G132/K132)</f>
        <v>0.66342457344448957</v>
      </c>
      <c r="D132" s="5">
        <v>1</v>
      </c>
      <c r="E132" s="6">
        <f>SUMIFS(E133:E139,$R133:$R139,4)</f>
        <v>307182685.75532228</v>
      </c>
      <c r="F132" s="7">
        <f>SUMIFS(F133:F139,$R133:$R139,4)</f>
        <v>410160063</v>
      </c>
      <c r="G132" s="7">
        <f>SUMIFS(G133:G139,$R133:$R139,4)</f>
        <v>272110264.83973998</v>
      </c>
      <c r="H132" s="7">
        <f t="shared" si="47"/>
        <v>-35072420.915582299</v>
      </c>
      <c r="I132" s="4">
        <f t="shared" si="48"/>
        <v>-0.12889047363295275</v>
      </c>
      <c r="J132" s="50">
        <f t="shared" si="49"/>
        <v>0.88582552812394433</v>
      </c>
      <c r="K132" s="7">
        <f>SUMIFS(K133:K139,$R133:$R139,4)</f>
        <v>410160063</v>
      </c>
      <c r="L132" s="7">
        <f t="shared" si="50"/>
        <v>463025787.78539175</v>
      </c>
      <c r="M132" s="7">
        <f t="shared" si="51"/>
        <v>-52865724.785391748</v>
      </c>
      <c r="N132" s="8">
        <f t="shared" si="52"/>
        <v>1.3405837461974686</v>
      </c>
      <c r="O132" s="7">
        <f t="shared" si="53"/>
        <v>155843102.03006947</v>
      </c>
      <c r="P132" s="7">
        <f t="shared" si="54"/>
        <v>463025787.78539175</v>
      </c>
      <c r="Q132" s="2"/>
      <c r="R132">
        <v>3</v>
      </c>
      <c r="W132" s="47"/>
    </row>
    <row r="133" spans="1:23" ht="105" x14ac:dyDescent="0.25">
      <c r="A133" s="9" t="s">
        <v>292</v>
      </c>
      <c r="B133" s="9" t="s">
        <v>293</v>
      </c>
      <c r="C133" s="10">
        <v>1</v>
      </c>
      <c r="D133" s="11">
        <v>1</v>
      </c>
      <c r="E133" s="12">
        <f t="shared" ref="E133:E139" si="55">IF(G133&gt;0,G133/W133,0)</f>
        <v>99883733.219688892</v>
      </c>
      <c r="F133" s="13">
        <f t="shared" ref="F133:F139" si="56">D133*K133</f>
        <v>93750872</v>
      </c>
      <c r="G133" s="13">
        <f t="shared" ref="G133:G139" si="57">C133*K133</f>
        <v>93750872</v>
      </c>
      <c r="H133" s="13">
        <f t="shared" si="47"/>
        <v>-6132861.2196888924</v>
      </c>
      <c r="I133" s="10">
        <f t="shared" si="48"/>
        <v>-6.5416577881951779E-2</v>
      </c>
      <c r="J133" s="51">
        <f t="shared" si="49"/>
        <v>0.9386000000000001</v>
      </c>
      <c r="K133" s="13">
        <v>93750872</v>
      </c>
      <c r="L133" s="13">
        <f t="shared" si="50"/>
        <v>99883733.219688892</v>
      </c>
      <c r="M133" s="13">
        <f t="shared" si="51"/>
        <v>-6132861.2196888924</v>
      </c>
      <c r="N133" s="14">
        <f t="shared" si="52"/>
        <v>0</v>
      </c>
      <c r="O133" s="13">
        <f t="shared" si="53"/>
        <v>0</v>
      </c>
      <c r="P133" s="13">
        <f t="shared" si="54"/>
        <v>99883733.219688892</v>
      </c>
      <c r="Q133" s="9">
        <v>88</v>
      </c>
      <c r="R133">
        <v>4</v>
      </c>
      <c r="W133" s="47">
        <v>0.93859999999999999</v>
      </c>
    </row>
    <row r="134" spans="1:23" ht="105" x14ac:dyDescent="0.25">
      <c r="A134" s="9" t="s">
        <v>294</v>
      </c>
      <c r="B134" s="9" t="s">
        <v>295</v>
      </c>
      <c r="C134" s="10">
        <v>1</v>
      </c>
      <c r="D134" s="11">
        <v>1</v>
      </c>
      <c r="E134" s="12">
        <f t="shared" si="55"/>
        <v>70860194.703107998</v>
      </c>
      <c r="F134" s="13">
        <f t="shared" si="56"/>
        <v>58594295</v>
      </c>
      <c r="G134" s="13">
        <f t="shared" si="57"/>
        <v>58594295</v>
      </c>
      <c r="H134" s="13">
        <f t="shared" si="47"/>
        <v>-12265899.703107998</v>
      </c>
      <c r="I134" s="10">
        <f t="shared" si="48"/>
        <v>-0.20933607449510225</v>
      </c>
      <c r="J134" s="51">
        <f t="shared" si="49"/>
        <v>0.82689999999999997</v>
      </c>
      <c r="K134" s="13">
        <v>58594295</v>
      </c>
      <c r="L134" s="13">
        <f t="shared" si="50"/>
        <v>70860194.703107998</v>
      </c>
      <c r="M134" s="13">
        <f t="shared" si="51"/>
        <v>-12265899.703107998</v>
      </c>
      <c r="N134" s="14">
        <f t="shared" si="52"/>
        <v>0</v>
      </c>
      <c r="O134" s="13">
        <f t="shared" si="53"/>
        <v>0</v>
      </c>
      <c r="P134" s="13">
        <f t="shared" si="54"/>
        <v>70860194.703107998</v>
      </c>
      <c r="Q134" s="9">
        <v>132</v>
      </c>
      <c r="R134">
        <v>4</v>
      </c>
      <c r="W134" s="47">
        <v>0.82689999999999997</v>
      </c>
    </row>
    <row r="135" spans="1:23" ht="105" x14ac:dyDescent="0.25">
      <c r="A135" s="9" t="s">
        <v>296</v>
      </c>
      <c r="B135" s="9" t="s">
        <v>297</v>
      </c>
      <c r="C135" s="10">
        <v>1</v>
      </c>
      <c r="D135" s="11">
        <v>1</v>
      </c>
      <c r="E135" s="12">
        <f t="shared" si="55"/>
        <v>101585115.58021267</v>
      </c>
      <c r="F135" s="13">
        <f t="shared" si="56"/>
        <v>87891442</v>
      </c>
      <c r="G135" s="13">
        <f t="shared" si="57"/>
        <v>87891442</v>
      </c>
      <c r="H135" s="13">
        <f t="shared" si="47"/>
        <v>-13693673.580212668</v>
      </c>
      <c r="I135" s="10">
        <f t="shared" si="48"/>
        <v>-0.15580212667591309</v>
      </c>
      <c r="J135" s="51">
        <f t="shared" si="49"/>
        <v>0.86519999999999997</v>
      </c>
      <c r="K135" s="13">
        <v>87891442</v>
      </c>
      <c r="L135" s="13">
        <f t="shared" si="50"/>
        <v>101585115.58021267</v>
      </c>
      <c r="M135" s="13">
        <f t="shared" si="51"/>
        <v>-13693673.580212668</v>
      </c>
      <c r="N135" s="14">
        <f t="shared" si="52"/>
        <v>0</v>
      </c>
      <c r="O135" s="13">
        <f t="shared" si="53"/>
        <v>0</v>
      </c>
      <c r="P135" s="13">
        <f t="shared" si="54"/>
        <v>101585115.58021267</v>
      </c>
      <c r="Q135" s="9">
        <v>133</v>
      </c>
      <c r="R135">
        <v>4</v>
      </c>
      <c r="W135" s="47">
        <v>0.86519999999999997</v>
      </c>
    </row>
    <row r="136" spans="1:23" ht="75" x14ac:dyDescent="0.25">
      <c r="A136" s="9" t="s">
        <v>298</v>
      </c>
      <c r="B136" s="9" t="s">
        <v>299</v>
      </c>
      <c r="C136" s="10">
        <v>0.45330999999999999</v>
      </c>
      <c r="D136" s="11">
        <v>1</v>
      </c>
      <c r="E136" s="12">
        <f t="shared" si="55"/>
        <v>34853642.252312742</v>
      </c>
      <c r="F136" s="13">
        <f t="shared" si="56"/>
        <v>70313154</v>
      </c>
      <c r="G136" s="13">
        <f t="shared" si="57"/>
        <v>31873655.839740001</v>
      </c>
      <c r="H136" s="13">
        <f t="shared" si="47"/>
        <v>-2979986.4125727415</v>
      </c>
      <c r="I136" s="10">
        <f t="shared" si="48"/>
        <v>-9.3493712411153701E-2</v>
      </c>
      <c r="J136" s="51">
        <f t="shared" si="49"/>
        <v>0.91449999999999998</v>
      </c>
      <c r="K136" s="13">
        <v>70313154</v>
      </c>
      <c r="L136" s="13">
        <f t="shared" si="50"/>
        <v>76886991.79879716</v>
      </c>
      <c r="M136" s="13">
        <f t="shared" si="51"/>
        <v>-6573837.7987971604</v>
      </c>
      <c r="N136" s="14">
        <f t="shared" si="52"/>
        <v>1.084039127040916</v>
      </c>
      <c r="O136" s="13">
        <f t="shared" si="53"/>
        <v>42033349.546484418</v>
      </c>
      <c r="P136" s="13">
        <f t="shared" si="54"/>
        <v>76886991.79879716</v>
      </c>
      <c r="Q136" s="9">
        <v>134</v>
      </c>
      <c r="R136">
        <v>4</v>
      </c>
      <c r="W136" s="47">
        <v>0.91449999999999998</v>
      </c>
    </row>
    <row r="137" spans="1:23" ht="75" x14ac:dyDescent="0.25">
      <c r="A137" s="9" t="s">
        <v>300</v>
      </c>
      <c r="B137" s="9" t="s">
        <v>301</v>
      </c>
      <c r="C137" s="10">
        <v>0</v>
      </c>
      <c r="D137" s="11">
        <v>1</v>
      </c>
      <c r="E137" s="12">
        <f t="shared" si="55"/>
        <v>0</v>
      </c>
      <c r="F137" s="13">
        <f t="shared" si="56"/>
        <v>29297147</v>
      </c>
      <c r="G137" s="13">
        <f t="shared" si="57"/>
        <v>0</v>
      </c>
      <c r="H137" s="13">
        <f t="shared" si="47"/>
        <v>0</v>
      </c>
      <c r="I137" s="10">
        <f t="shared" si="48"/>
        <v>0</v>
      </c>
      <c r="J137" s="51">
        <f t="shared" si="49"/>
        <v>0</v>
      </c>
      <c r="K137" s="13">
        <v>29297147</v>
      </c>
      <c r="L137" s="13">
        <f t="shared" si="50"/>
        <v>29297147</v>
      </c>
      <c r="M137" s="13">
        <f t="shared" si="51"/>
        <v>0</v>
      </c>
      <c r="N137" s="14">
        <f t="shared" si="52"/>
        <v>1</v>
      </c>
      <c r="O137" s="13">
        <f t="shared" si="53"/>
        <v>29297147</v>
      </c>
      <c r="P137" s="13">
        <f t="shared" si="54"/>
        <v>29297147</v>
      </c>
      <c r="Q137" s="9">
        <v>135</v>
      </c>
      <c r="R137">
        <v>4</v>
      </c>
      <c r="W137" s="47"/>
    </row>
    <row r="138" spans="1:23" ht="75" x14ac:dyDescent="0.25">
      <c r="A138" s="9" t="s">
        <v>302</v>
      </c>
      <c r="B138" s="9" t="s">
        <v>303</v>
      </c>
      <c r="C138" s="10">
        <v>0</v>
      </c>
      <c r="D138" s="11">
        <v>1</v>
      </c>
      <c r="E138" s="12">
        <f t="shared" si="55"/>
        <v>0</v>
      </c>
      <c r="F138" s="13">
        <f t="shared" si="56"/>
        <v>29297147</v>
      </c>
      <c r="G138" s="13">
        <f t="shared" si="57"/>
        <v>0</v>
      </c>
      <c r="H138" s="13">
        <f t="shared" si="47"/>
        <v>0</v>
      </c>
      <c r="I138" s="10">
        <f t="shared" si="48"/>
        <v>0</v>
      </c>
      <c r="J138" s="51">
        <f t="shared" si="49"/>
        <v>0</v>
      </c>
      <c r="K138" s="13">
        <v>29297147</v>
      </c>
      <c r="L138" s="13">
        <f t="shared" si="50"/>
        <v>29297147</v>
      </c>
      <c r="M138" s="13">
        <f t="shared" si="51"/>
        <v>0</v>
      </c>
      <c r="N138" s="14">
        <f t="shared" si="52"/>
        <v>1</v>
      </c>
      <c r="O138" s="13">
        <f t="shared" si="53"/>
        <v>29297147</v>
      </c>
      <c r="P138" s="13">
        <f t="shared" si="54"/>
        <v>29297147</v>
      </c>
      <c r="Q138" s="9">
        <v>135</v>
      </c>
      <c r="R138">
        <v>4</v>
      </c>
      <c r="W138" s="47"/>
    </row>
    <row r="139" spans="1:23" ht="90" x14ac:dyDescent="0.25">
      <c r="A139" s="9" t="s">
        <v>304</v>
      </c>
      <c r="B139" s="9" t="s">
        <v>305</v>
      </c>
      <c r="C139" s="10">
        <v>0</v>
      </c>
      <c r="D139" s="11">
        <v>1</v>
      </c>
      <c r="E139" s="12">
        <f t="shared" si="55"/>
        <v>0</v>
      </c>
      <c r="F139" s="13">
        <f t="shared" si="56"/>
        <v>41016006</v>
      </c>
      <c r="G139" s="13">
        <f t="shared" si="57"/>
        <v>0</v>
      </c>
      <c r="H139" s="13">
        <f t="shared" si="47"/>
        <v>0</v>
      </c>
      <c r="I139" s="10">
        <f t="shared" si="48"/>
        <v>0</v>
      </c>
      <c r="J139" s="51">
        <f t="shared" si="49"/>
        <v>0</v>
      </c>
      <c r="K139" s="13">
        <v>41016006</v>
      </c>
      <c r="L139" s="13">
        <f t="shared" si="50"/>
        <v>41016006</v>
      </c>
      <c r="M139" s="13">
        <f t="shared" si="51"/>
        <v>0</v>
      </c>
      <c r="N139" s="14">
        <f t="shared" si="52"/>
        <v>1</v>
      </c>
      <c r="O139" s="13">
        <f t="shared" si="53"/>
        <v>41016006</v>
      </c>
      <c r="P139" s="13">
        <f t="shared" si="54"/>
        <v>41016006</v>
      </c>
      <c r="Q139" s="9">
        <v>133</v>
      </c>
      <c r="R139">
        <v>4</v>
      </c>
      <c r="W139" s="47"/>
    </row>
    <row r="140" spans="1:23" ht="75" x14ac:dyDescent="0.25">
      <c r="A140" s="3" t="s">
        <v>306</v>
      </c>
      <c r="B140" s="3" t="s">
        <v>307</v>
      </c>
      <c r="C140" s="4">
        <f>IF(K140=0,0,G140/K140)</f>
        <v>0</v>
      </c>
      <c r="D140" s="5">
        <v>0.73</v>
      </c>
      <c r="E140" s="6">
        <f>SUMIFS(E141:E162,$R141:$R162,3)</f>
        <v>0</v>
      </c>
      <c r="F140" s="7">
        <f>SUMIFS(F141:F162,$R141:$R162,3)</f>
        <v>1065769773</v>
      </c>
      <c r="G140" s="7">
        <f>SUMIFS(G141:G162,$R141:$R162,3)</f>
        <v>0</v>
      </c>
      <c r="H140" s="7">
        <f t="shared" si="47"/>
        <v>0</v>
      </c>
      <c r="I140" s="4">
        <f t="shared" si="48"/>
        <v>0</v>
      </c>
      <c r="J140" s="50">
        <f t="shared" si="49"/>
        <v>0</v>
      </c>
      <c r="K140" s="7">
        <f>SUMIFS(K141:K162,$R141:$R162,3)</f>
        <v>1654578953</v>
      </c>
      <c r="L140" s="7">
        <f t="shared" si="50"/>
        <v>1654578953</v>
      </c>
      <c r="M140" s="7">
        <f t="shared" si="51"/>
        <v>0</v>
      </c>
      <c r="N140" s="8">
        <f t="shared" si="52"/>
        <v>1</v>
      </c>
      <c r="O140" s="7">
        <f t="shared" si="53"/>
        <v>1654578953</v>
      </c>
      <c r="P140" s="7">
        <f t="shared" si="54"/>
        <v>1654578953</v>
      </c>
      <c r="Q140" s="2"/>
      <c r="R140">
        <v>2</v>
      </c>
      <c r="W140" s="47"/>
    </row>
    <row r="141" spans="1:23" ht="90" x14ac:dyDescent="0.25">
      <c r="A141" s="3" t="s">
        <v>308</v>
      </c>
      <c r="B141" s="3" t="s">
        <v>309</v>
      </c>
      <c r="C141" s="4">
        <f>IF(K141=0,0,G141/K141)</f>
        <v>0</v>
      </c>
      <c r="D141" s="5">
        <v>0.56000000000000005</v>
      </c>
      <c r="E141" s="6">
        <f>SUMIFS(E142:E149,$R142:$R149,4)</f>
        <v>0</v>
      </c>
      <c r="F141" s="7">
        <f>SUMIFS(F142:F149,$R142:$R149,4)</f>
        <v>622722948</v>
      </c>
      <c r="G141" s="7">
        <f>SUMIFS(G142:G149,$R142:$R149,4)</f>
        <v>0</v>
      </c>
      <c r="H141" s="7">
        <f t="shared" si="47"/>
        <v>0</v>
      </c>
      <c r="I141" s="4">
        <f t="shared" si="48"/>
        <v>0</v>
      </c>
      <c r="J141" s="50">
        <f t="shared" si="49"/>
        <v>0</v>
      </c>
      <c r="K141" s="7">
        <f>SUMIFS(K142:K149,$R142:$R149,4)</f>
        <v>1156485475</v>
      </c>
      <c r="L141" s="7">
        <f t="shared" si="50"/>
        <v>1156485475</v>
      </c>
      <c r="M141" s="7">
        <f t="shared" si="51"/>
        <v>0</v>
      </c>
      <c r="N141" s="8">
        <f t="shared" si="52"/>
        <v>1</v>
      </c>
      <c r="O141" s="7">
        <f t="shared" si="53"/>
        <v>1156485475</v>
      </c>
      <c r="P141" s="7">
        <f t="shared" si="54"/>
        <v>1156485475</v>
      </c>
      <c r="Q141" s="2"/>
      <c r="R141">
        <v>3</v>
      </c>
      <c r="W141" s="47"/>
    </row>
    <row r="142" spans="1:23" ht="105" x14ac:dyDescent="0.25">
      <c r="A142" s="9" t="s">
        <v>310</v>
      </c>
      <c r="B142" s="9" t="s">
        <v>311</v>
      </c>
      <c r="C142" s="10">
        <v>0</v>
      </c>
      <c r="D142" s="11">
        <v>1</v>
      </c>
      <c r="E142" s="12">
        <f t="shared" ref="E142:E149" si="58">IF(G142&gt;0,G142/W142,0)</f>
        <v>0</v>
      </c>
      <c r="F142" s="13">
        <f t="shared" ref="F142:F149" si="59">D142*K142</f>
        <v>177920842</v>
      </c>
      <c r="G142" s="13">
        <f t="shared" ref="G142:G149" si="60">C142*K142</f>
        <v>0</v>
      </c>
      <c r="H142" s="13">
        <f t="shared" si="47"/>
        <v>0</v>
      </c>
      <c r="I142" s="10">
        <f t="shared" si="48"/>
        <v>0</v>
      </c>
      <c r="J142" s="51">
        <f t="shared" si="49"/>
        <v>0</v>
      </c>
      <c r="K142" s="13">
        <v>177920842</v>
      </c>
      <c r="L142" s="13">
        <f t="shared" si="50"/>
        <v>177920842</v>
      </c>
      <c r="M142" s="13">
        <f t="shared" si="51"/>
        <v>0</v>
      </c>
      <c r="N142" s="14">
        <f t="shared" si="52"/>
        <v>1</v>
      </c>
      <c r="O142" s="13">
        <f t="shared" si="53"/>
        <v>177920842</v>
      </c>
      <c r="P142" s="13">
        <f t="shared" si="54"/>
        <v>177920842</v>
      </c>
      <c r="Q142" s="9">
        <v>119</v>
      </c>
      <c r="R142">
        <v>4</v>
      </c>
      <c r="W142" s="47"/>
    </row>
    <row r="143" spans="1:23" ht="90" x14ac:dyDescent="0.25">
      <c r="A143" s="9" t="s">
        <v>312</v>
      </c>
      <c r="B143" s="9" t="s">
        <v>313</v>
      </c>
      <c r="C143" s="10">
        <v>0</v>
      </c>
      <c r="D143" s="11">
        <v>1</v>
      </c>
      <c r="E143" s="12">
        <f t="shared" si="58"/>
        <v>0</v>
      </c>
      <c r="F143" s="13">
        <f t="shared" si="59"/>
        <v>133440632</v>
      </c>
      <c r="G143" s="13">
        <f t="shared" si="60"/>
        <v>0</v>
      </c>
      <c r="H143" s="13">
        <f t="shared" si="47"/>
        <v>0</v>
      </c>
      <c r="I143" s="10">
        <f t="shared" si="48"/>
        <v>0</v>
      </c>
      <c r="J143" s="51">
        <f t="shared" si="49"/>
        <v>0</v>
      </c>
      <c r="K143" s="13">
        <v>133440632</v>
      </c>
      <c r="L143" s="13">
        <f t="shared" si="50"/>
        <v>133440632</v>
      </c>
      <c r="M143" s="13">
        <f t="shared" si="51"/>
        <v>0</v>
      </c>
      <c r="N143" s="14">
        <f t="shared" si="52"/>
        <v>1</v>
      </c>
      <c r="O143" s="13">
        <f t="shared" si="53"/>
        <v>133440632</v>
      </c>
      <c r="P143" s="13">
        <f t="shared" si="54"/>
        <v>133440632</v>
      </c>
      <c r="Q143" s="9">
        <v>141</v>
      </c>
      <c r="R143">
        <v>4</v>
      </c>
      <c r="W143" s="47"/>
    </row>
    <row r="144" spans="1:23" ht="90" x14ac:dyDescent="0.25">
      <c r="A144" s="9" t="s">
        <v>314</v>
      </c>
      <c r="B144" s="9" t="s">
        <v>315</v>
      </c>
      <c r="C144" s="10">
        <v>0</v>
      </c>
      <c r="D144" s="11">
        <v>1</v>
      </c>
      <c r="E144" s="12">
        <f t="shared" si="58"/>
        <v>0</v>
      </c>
      <c r="F144" s="13">
        <f t="shared" si="59"/>
        <v>177920842</v>
      </c>
      <c r="G144" s="13">
        <f t="shared" si="60"/>
        <v>0</v>
      </c>
      <c r="H144" s="13">
        <f t="shared" si="47"/>
        <v>0</v>
      </c>
      <c r="I144" s="10">
        <f t="shared" si="48"/>
        <v>0</v>
      </c>
      <c r="J144" s="51">
        <f t="shared" si="49"/>
        <v>0</v>
      </c>
      <c r="K144" s="13">
        <v>177920842</v>
      </c>
      <c r="L144" s="13">
        <f t="shared" si="50"/>
        <v>177920842</v>
      </c>
      <c r="M144" s="13">
        <f t="shared" si="51"/>
        <v>0</v>
      </c>
      <c r="N144" s="14">
        <f t="shared" si="52"/>
        <v>1</v>
      </c>
      <c r="O144" s="13">
        <f t="shared" si="53"/>
        <v>177920842</v>
      </c>
      <c r="P144" s="13">
        <f t="shared" si="54"/>
        <v>177920842</v>
      </c>
      <c r="Q144" s="9">
        <v>141</v>
      </c>
      <c r="R144">
        <v>4</v>
      </c>
      <c r="W144" s="47"/>
    </row>
    <row r="145" spans="1:23" ht="90" x14ac:dyDescent="0.25">
      <c r="A145" s="9" t="s">
        <v>316</v>
      </c>
      <c r="B145" s="9" t="s">
        <v>317</v>
      </c>
      <c r="C145" s="10">
        <v>0</v>
      </c>
      <c r="D145" s="11">
        <v>1</v>
      </c>
      <c r="E145" s="12">
        <f t="shared" si="58"/>
        <v>0</v>
      </c>
      <c r="F145" s="13">
        <f t="shared" si="59"/>
        <v>133440632</v>
      </c>
      <c r="G145" s="13">
        <f t="shared" si="60"/>
        <v>0</v>
      </c>
      <c r="H145" s="13">
        <f t="shared" si="47"/>
        <v>0</v>
      </c>
      <c r="I145" s="10">
        <f t="shared" si="48"/>
        <v>0</v>
      </c>
      <c r="J145" s="51">
        <f t="shared" si="49"/>
        <v>0</v>
      </c>
      <c r="K145" s="13">
        <v>133440632</v>
      </c>
      <c r="L145" s="13">
        <f t="shared" si="50"/>
        <v>133440632</v>
      </c>
      <c r="M145" s="13">
        <f t="shared" si="51"/>
        <v>0</v>
      </c>
      <c r="N145" s="14">
        <f t="shared" si="52"/>
        <v>1</v>
      </c>
      <c r="O145" s="13">
        <f t="shared" si="53"/>
        <v>133440632</v>
      </c>
      <c r="P145" s="13">
        <f t="shared" si="54"/>
        <v>133440632</v>
      </c>
      <c r="Q145" s="9" t="s">
        <v>318</v>
      </c>
      <c r="R145">
        <v>4</v>
      </c>
      <c r="W145" s="47"/>
    </row>
    <row r="146" spans="1:23" ht="105" x14ac:dyDescent="0.25">
      <c r="A146" s="9" t="s">
        <v>319</v>
      </c>
      <c r="B146" s="9" t="s">
        <v>320</v>
      </c>
      <c r="C146" s="10">
        <v>0</v>
      </c>
      <c r="D146" s="11">
        <v>0</v>
      </c>
      <c r="E146" s="12">
        <f t="shared" si="58"/>
        <v>0</v>
      </c>
      <c r="F146" s="13">
        <f t="shared" si="59"/>
        <v>0</v>
      </c>
      <c r="G146" s="13">
        <f t="shared" si="60"/>
        <v>0</v>
      </c>
      <c r="H146" s="13">
        <f t="shared" si="47"/>
        <v>0</v>
      </c>
      <c r="I146" s="10">
        <f t="shared" si="48"/>
        <v>0</v>
      </c>
      <c r="J146" s="51">
        <f t="shared" si="49"/>
        <v>0</v>
      </c>
      <c r="K146" s="13">
        <v>177920842</v>
      </c>
      <c r="L146" s="13">
        <f t="shared" si="50"/>
        <v>177920842</v>
      </c>
      <c r="M146" s="13">
        <f t="shared" si="51"/>
        <v>0</v>
      </c>
      <c r="N146" s="14">
        <f t="shared" si="52"/>
        <v>1</v>
      </c>
      <c r="O146" s="13">
        <f t="shared" si="53"/>
        <v>177920842</v>
      </c>
      <c r="P146" s="13">
        <f t="shared" si="54"/>
        <v>177920842</v>
      </c>
      <c r="Q146" s="9">
        <v>144</v>
      </c>
      <c r="R146">
        <v>4</v>
      </c>
      <c r="W146" s="47"/>
    </row>
    <row r="147" spans="1:23" ht="90" x14ac:dyDescent="0.25">
      <c r="A147" s="9" t="s">
        <v>321</v>
      </c>
      <c r="B147" s="9" t="s">
        <v>322</v>
      </c>
      <c r="C147" s="10">
        <v>0</v>
      </c>
      <c r="D147" s="11">
        <v>0</v>
      </c>
      <c r="E147" s="12">
        <f t="shared" si="58"/>
        <v>0</v>
      </c>
      <c r="F147" s="13">
        <f t="shared" si="59"/>
        <v>0</v>
      </c>
      <c r="G147" s="13">
        <f t="shared" si="60"/>
        <v>0</v>
      </c>
      <c r="H147" s="13">
        <f t="shared" si="47"/>
        <v>0</v>
      </c>
      <c r="I147" s="10">
        <f t="shared" si="48"/>
        <v>0</v>
      </c>
      <c r="J147" s="51">
        <f t="shared" si="49"/>
        <v>0</v>
      </c>
      <c r="K147" s="13">
        <v>155680737</v>
      </c>
      <c r="L147" s="13">
        <f t="shared" si="50"/>
        <v>155680737</v>
      </c>
      <c r="M147" s="13">
        <f t="shared" si="51"/>
        <v>0</v>
      </c>
      <c r="N147" s="14">
        <f t="shared" si="52"/>
        <v>1</v>
      </c>
      <c r="O147" s="13">
        <f t="shared" si="53"/>
        <v>155680737</v>
      </c>
      <c r="P147" s="13">
        <f t="shared" si="54"/>
        <v>155680737</v>
      </c>
      <c r="Q147" s="9">
        <v>145</v>
      </c>
      <c r="R147">
        <v>4</v>
      </c>
      <c r="W147" s="47"/>
    </row>
    <row r="148" spans="1:23" ht="105" x14ac:dyDescent="0.25">
      <c r="A148" s="9" t="s">
        <v>323</v>
      </c>
      <c r="B148" s="9" t="s">
        <v>324</v>
      </c>
      <c r="C148" s="10">
        <v>0</v>
      </c>
      <c r="D148" s="11">
        <v>0</v>
      </c>
      <c r="E148" s="12">
        <f t="shared" si="58"/>
        <v>0</v>
      </c>
      <c r="F148" s="13">
        <f t="shared" si="59"/>
        <v>0</v>
      </c>
      <c r="G148" s="13">
        <f t="shared" si="60"/>
        <v>0</v>
      </c>
      <c r="H148" s="13">
        <f t="shared" si="47"/>
        <v>0</v>
      </c>
      <c r="I148" s="10">
        <f t="shared" si="48"/>
        <v>0</v>
      </c>
      <c r="J148" s="51">
        <f t="shared" si="49"/>
        <v>0</v>
      </c>
      <c r="K148" s="13">
        <v>111200526</v>
      </c>
      <c r="L148" s="13">
        <f t="shared" si="50"/>
        <v>111200526</v>
      </c>
      <c r="M148" s="13">
        <f t="shared" si="51"/>
        <v>0</v>
      </c>
      <c r="N148" s="14">
        <f t="shared" si="52"/>
        <v>1</v>
      </c>
      <c r="O148" s="13">
        <f t="shared" si="53"/>
        <v>111200526</v>
      </c>
      <c r="P148" s="13">
        <f t="shared" si="54"/>
        <v>111200526</v>
      </c>
      <c r="Q148" s="9">
        <v>146</v>
      </c>
      <c r="R148">
        <v>4</v>
      </c>
      <c r="W148" s="47"/>
    </row>
    <row r="149" spans="1:23" ht="75" x14ac:dyDescent="0.25">
      <c r="A149" s="9" t="s">
        <v>325</v>
      </c>
      <c r="B149" s="9" t="s">
        <v>326</v>
      </c>
      <c r="C149" s="10">
        <v>0</v>
      </c>
      <c r="D149" s="11">
        <v>0</v>
      </c>
      <c r="E149" s="12">
        <f t="shared" si="58"/>
        <v>0</v>
      </c>
      <c r="F149" s="13">
        <f t="shared" si="59"/>
        <v>0</v>
      </c>
      <c r="G149" s="13">
        <f t="shared" si="60"/>
        <v>0</v>
      </c>
      <c r="H149" s="13">
        <f t="shared" si="47"/>
        <v>0</v>
      </c>
      <c r="I149" s="10">
        <f t="shared" si="48"/>
        <v>0</v>
      </c>
      <c r="J149" s="51">
        <f t="shared" si="49"/>
        <v>0</v>
      </c>
      <c r="K149" s="13">
        <v>88960422</v>
      </c>
      <c r="L149" s="13">
        <f t="shared" si="50"/>
        <v>88960422</v>
      </c>
      <c r="M149" s="13">
        <f t="shared" si="51"/>
        <v>0</v>
      </c>
      <c r="N149" s="14">
        <f t="shared" si="52"/>
        <v>1</v>
      </c>
      <c r="O149" s="13">
        <f t="shared" si="53"/>
        <v>88960422</v>
      </c>
      <c r="P149" s="13">
        <f t="shared" si="54"/>
        <v>88960422</v>
      </c>
      <c r="Q149" s="9">
        <v>145</v>
      </c>
      <c r="R149">
        <v>4</v>
      </c>
      <c r="W149" s="47"/>
    </row>
    <row r="150" spans="1:23" ht="75" x14ac:dyDescent="0.25">
      <c r="A150" s="3" t="s">
        <v>327</v>
      </c>
      <c r="B150" s="3" t="s">
        <v>328</v>
      </c>
      <c r="C150" s="4">
        <f>IF(K150=0,0,G150/K150)</f>
        <v>0</v>
      </c>
      <c r="D150" s="5">
        <v>1</v>
      </c>
      <c r="E150" s="6">
        <f>SUMIFS(E151:E155,$R151:$R155,4)</f>
        <v>0</v>
      </c>
      <c r="F150" s="7">
        <f>SUMIFS(F151:F155,$R151:$R155,4)</f>
        <v>164032076</v>
      </c>
      <c r="G150" s="7">
        <f>SUMIFS(G151:G155,$R151:$R155,4)</f>
        <v>0</v>
      </c>
      <c r="H150" s="7">
        <f t="shared" si="47"/>
        <v>0</v>
      </c>
      <c r="I150" s="4">
        <f t="shared" si="48"/>
        <v>0</v>
      </c>
      <c r="J150" s="50">
        <f t="shared" si="49"/>
        <v>0</v>
      </c>
      <c r="K150" s="7">
        <f>SUMIFS(K151:K155,$R151:$R155,4)</f>
        <v>164032076</v>
      </c>
      <c r="L150" s="7">
        <f t="shared" si="50"/>
        <v>164032076</v>
      </c>
      <c r="M150" s="7">
        <f t="shared" si="51"/>
        <v>0</v>
      </c>
      <c r="N150" s="8">
        <f t="shared" si="52"/>
        <v>1</v>
      </c>
      <c r="O150" s="7">
        <f t="shared" si="53"/>
        <v>164032076</v>
      </c>
      <c r="P150" s="7">
        <f t="shared" si="54"/>
        <v>164032076</v>
      </c>
      <c r="Q150" s="2"/>
      <c r="R150">
        <v>3</v>
      </c>
      <c r="W150" s="47"/>
    </row>
    <row r="151" spans="1:23" ht="75" x14ac:dyDescent="0.25">
      <c r="A151" s="9" t="s">
        <v>329</v>
      </c>
      <c r="B151" s="9" t="s">
        <v>330</v>
      </c>
      <c r="C151" s="10">
        <v>0</v>
      </c>
      <c r="D151" s="11">
        <v>1</v>
      </c>
      <c r="E151" s="12">
        <f>IF(G151&gt;0,G151/W151,0)</f>
        <v>0</v>
      </c>
      <c r="F151" s="13">
        <f>D151*K151</f>
        <v>49922806</v>
      </c>
      <c r="G151" s="13">
        <f>C151*K151</f>
        <v>0</v>
      </c>
      <c r="H151" s="13">
        <f t="shared" si="47"/>
        <v>0</v>
      </c>
      <c r="I151" s="10">
        <f t="shared" si="48"/>
        <v>0</v>
      </c>
      <c r="J151" s="51">
        <f t="shared" si="49"/>
        <v>0</v>
      </c>
      <c r="K151" s="13">
        <v>49922806</v>
      </c>
      <c r="L151" s="13">
        <f t="shared" si="50"/>
        <v>49922806</v>
      </c>
      <c r="M151" s="13">
        <f t="shared" si="51"/>
        <v>0</v>
      </c>
      <c r="N151" s="14">
        <f t="shared" si="52"/>
        <v>1</v>
      </c>
      <c r="O151" s="13">
        <f t="shared" si="53"/>
        <v>49922806</v>
      </c>
      <c r="P151" s="13">
        <f t="shared" si="54"/>
        <v>49922806</v>
      </c>
      <c r="Q151" s="9">
        <v>119</v>
      </c>
      <c r="R151">
        <v>4</v>
      </c>
      <c r="W151" s="47"/>
    </row>
    <row r="152" spans="1:23" ht="90" x14ac:dyDescent="0.25">
      <c r="A152" s="9" t="s">
        <v>331</v>
      </c>
      <c r="B152" s="9" t="s">
        <v>332</v>
      </c>
      <c r="C152" s="10">
        <v>0</v>
      </c>
      <c r="D152" s="11">
        <v>1</v>
      </c>
      <c r="E152" s="12">
        <f>IF(G152&gt;0,G152/W152,0)</f>
        <v>0</v>
      </c>
      <c r="F152" s="13">
        <f>D152*K152</f>
        <v>35659147</v>
      </c>
      <c r="G152" s="13">
        <f>C152*K152</f>
        <v>0</v>
      </c>
      <c r="H152" s="13">
        <f t="shared" si="47"/>
        <v>0</v>
      </c>
      <c r="I152" s="10">
        <f t="shared" si="48"/>
        <v>0</v>
      </c>
      <c r="J152" s="51">
        <f t="shared" si="49"/>
        <v>0</v>
      </c>
      <c r="K152" s="13">
        <v>35659147</v>
      </c>
      <c r="L152" s="13">
        <f t="shared" si="50"/>
        <v>35659147</v>
      </c>
      <c r="M152" s="13">
        <f t="shared" si="51"/>
        <v>0</v>
      </c>
      <c r="N152" s="14">
        <f t="shared" si="52"/>
        <v>1</v>
      </c>
      <c r="O152" s="13">
        <f t="shared" si="53"/>
        <v>35659147</v>
      </c>
      <c r="P152" s="13">
        <f t="shared" si="54"/>
        <v>35659147</v>
      </c>
      <c r="Q152" s="9">
        <v>150</v>
      </c>
      <c r="R152">
        <v>4</v>
      </c>
      <c r="W152" s="47"/>
    </row>
    <row r="153" spans="1:23" ht="90" x14ac:dyDescent="0.25">
      <c r="A153" s="9" t="s">
        <v>333</v>
      </c>
      <c r="B153" s="9" t="s">
        <v>334</v>
      </c>
      <c r="C153" s="10">
        <v>0</v>
      </c>
      <c r="D153" s="11">
        <v>1</v>
      </c>
      <c r="E153" s="12">
        <f>IF(G153&gt;0,G153/W153,0)</f>
        <v>0</v>
      </c>
      <c r="F153" s="13">
        <f>D153*K153</f>
        <v>28527318</v>
      </c>
      <c r="G153" s="13">
        <f>C153*K153</f>
        <v>0</v>
      </c>
      <c r="H153" s="13">
        <f t="shared" si="47"/>
        <v>0</v>
      </c>
      <c r="I153" s="10">
        <f t="shared" si="48"/>
        <v>0</v>
      </c>
      <c r="J153" s="51">
        <f t="shared" si="49"/>
        <v>0</v>
      </c>
      <c r="K153" s="13">
        <v>28527318</v>
      </c>
      <c r="L153" s="13">
        <f t="shared" si="50"/>
        <v>28527318</v>
      </c>
      <c r="M153" s="13">
        <f t="shared" si="51"/>
        <v>0</v>
      </c>
      <c r="N153" s="14">
        <f t="shared" si="52"/>
        <v>1</v>
      </c>
      <c r="O153" s="13">
        <f t="shared" si="53"/>
        <v>28527318</v>
      </c>
      <c r="P153" s="13">
        <f t="shared" si="54"/>
        <v>28527318</v>
      </c>
      <c r="Q153" s="9">
        <v>151</v>
      </c>
      <c r="R153">
        <v>4</v>
      </c>
      <c r="W153" s="47"/>
    </row>
    <row r="154" spans="1:23" ht="105" x14ac:dyDescent="0.25">
      <c r="A154" s="9" t="s">
        <v>335</v>
      </c>
      <c r="B154" s="9" t="s">
        <v>336</v>
      </c>
      <c r="C154" s="10">
        <v>0</v>
      </c>
      <c r="D154" s="11">
        <v>1</v>
      </c>
      <c r="E154" s="12">
        <f>IF(G154&gt;0,G154/W154,0)</f>
        <v>0</v>
      </c>
      <c r="F154" s="13">
        <f>D154*K154</f>
        <v>28527318</v>
      </c>
      <c r="G154" s="13">
        <f>C154*K154</f>
        <v>0</v>
      </c>
      <c r="H154" s="13">
        <f t="shared" si="47"/>
        <v>0</v>
      </c>
      <c r="I154" s="10">
        <f t="shared" si="48"/>
        <v>0</v>
      </c>
      <c r="J154" s="51">
        <f t="shared" si="49"/>
        <v>0</v>
      </c>
      <c r="K154" s="13">
        <v>28527318</v>
      </c>
      <c r="L154" s="13">
        <f t="shared" si="50"/>
        <v>28527318</v>
      </c>
      <c r="M154" s="13">
        <f t="shared" si="51"/>
        <v>0</v>
      </c>
      <c r="N154" s="14">
        <f t="shared" si="52"/>
        <v>1</v>
      </c>
      <c r="O154" s="13">
        <f t="shared" si="53"/>
        <v>28527318</v>
      </c>
      <c r="P154" s="13">
        <f t="shared" si="54"/>
        <v>28527318</v>
      </c>
      <c r="Q154" s="9">
        <v>152</v>
      </c>
      <c r="R154">
        <v>4</v>
      </c>
      <c r="W154" s="47"/>
    </row>
    <row r="155" spans="1:23" ht="90" x14ac:dyDescent="0.25">
      <c r="A155" s="9" t="s">
        <v>337</v>
      </c>
      <c r="B155" s="9" t="s">
        <v>338</v>
      </c>
      <c r="C155" s="10">
        <v>0</v>
      </c>
      <c r="D155" s="11">
        <v>1</v>
      </c>
      <c r="E155" s="12">
        <f>IF(G155&gt;0,G155/W155,0)</f>
        <v>0</v>
      </c>
      <c r="F155" s="13">
        <f>D155*K155</f>
        <v>21395487</v>
      </c>
      <c r="G155" s="13">
        <f>C155*K155</f>
        <v>0</v>
      </c>
      <c r="H155" s="13">
        <f t="shared" si="47"/>
        <v>0</v>
      </c>
      <c r="I155" s="10">
        <f t="shared" si="48"/>
        <v>0</v>
      </c>
      <c r="J155" s="51">
        <f t="shared" si="49"/>
        <v>0</v>
      </c>
      <c r="K155" s="13">
        <v>21395487</v>
      </c>
      <c r="L155" s="13">
        <f t="shared" si="50"/>
        <v>21395487</v>
      </c>
      <c r="M155" s="13">
        <f t="shared" si="51"/>
        <v>0</v>
      </c>
      <c r="N155" s="14">
        <f t="shared" si="52"/>
        <v>1</v>
      </c>
      <c r="O155" s="13">
        <f t="shared" si="53"/>
        <v>21395487</v>
      </c>
      <c r="P155" s="13">
        <f t="shared" si="54"/>
        <v>21395487</v>
      </c>
      <c r="Q155" s="9">
        <v>153</v>
      </c>
      <c r="R155">
        <v>4</v>
      </c>
      <c r="W155" s="47"/>
    </row>
    <row r="156" spans="1:23" ht="90" x14ac:dyDescent="0.25">
      <c r="A156" s="3" t="s">
        <v>339</v>
      </c>
      <c r="B156" s="3" t="s">
        <v>340</v>
      </c>
      <c r="C156" s="4">
        <f>IF(K156=0,0,G156/K156)</f>
        <v>0</v>
      </c>
      <c r="D156" s="5">
        <v>0.82</v>
      </c>
      <c r="E156" s="6">
        <f>SUMIFS(E157:E162,$R157:$R162,4)</f>
        <v>0</v>
      </c>
      <c r="F156" s="7">
        <f>SUMIFS(F157:F162,$R157:$R162,4)</f>
        <v>279014749</v>
      </c>
      <c r="G156" s="7">
        <f>SUMIFS(G157:G162,$R157:$R162,4)</f>
        <v>0</v>
      </c>
      <c r="H156" s="7">
        <f t="shared" si="47"/>
        <v>0</v>
      </c>
      <c r="I156" s="4">
        <f t="shared" si="48"/>
        <v>0</v>
      </c>
      <c r="J156" s="50">
        <f t="shared" si="49"/>
        <v>0</v>
      </c>
      <c r="K156" s="7">
        <f>SUMIFS(K157:K162,$R157:$R162,4)</f>
        <v>334061402</v>
      </c>
      <c r="L156" s="7">
        <f t="shared" si="50"/>
        <v>334061402</v>
      </c>
      <c r="M156" s="7">
        <f t="shared" si="51"/>
        <v>0</v>
      </c>
      <c r="N156" s="8">
        <f t="shared" si="52"/>
        <v>1</v>
      </c>
      <c r="O156" s="7">
        <f t="shared" si="53"/>
        <v>334061402</v>
      </c>
      <c r="P156" s="7">
        <f t="shared" si="54"/>
        <v>334061402</v>
      </c>
      <c r="Q156" s="2"/>
      <c r="R156">
        <v>3</v>
      </c>
      <c r="W156" s="47"/>
    </row>
    <row r="157" spans="1:23" ht="60" x14ac:dyDescent="0.25">
      <c r="A157" s="9" t="s">
        <v>341</v>
      </c>
      <c r="B157" s="9" t="s">
        <v>342</v>
      </c>
      <c r="C157" s="10">
        <v>0</v>
      </c>
      <c r="D157" s="11">
        <v>1</v>
      </c>
      <c r="E157" s="12">
        <f t="shared" ref="E157:E165" si="61">IF(G157&gt;0,G157/W157,0)</f>
        <v>0</v>
      </c>
      <c r="F157" s="13">
        <f t="shared" ref="F157:F165" si="62">D157*K157</f>
        <v>5078343</v>
      </c>
      <c r="G157" s="13">
        <f t="shared" ref="G157:G165" si="63">C157*K157</f>
        <v>0</v>
      </c>
      <c r="H157" s="13">
        <f t="shared" si="47"/>
        <v>0</v>
      </c>
      <c r="I157" s="10">
        <f t="shared" si="48"/>
        <v>0</v>
      </c>
      <c r="J157" s="51">
        <f t="shared" si="49"/>
        <v>0</v>
      </c>
      <c r="K157" s="13">
        <v>5078343</v>
      </c>
      <c r="L157" s="13">
        <f t="shared" si="50"/>
        <v>5078343</v>
      </c>
      <c r="M157" s="13">
        <f t="shared" si="51"/>
        <v>0</v>
      </c>
      <c r="N157" s="14">
        <f t="shared" si="52"/>
        <v>1</v>
      </c>
      <c r="O157" s="13">
        <f t="shared" si="53"/>
        <v>5078343</v>
      </c>
      <c r="P157" s="13">
        <f t="shared" si="54"/>
        <v>5078343</v>
      </c>
      <c r="Q157" s="9">
        <v>143</v>
      </c>
      <c r="R157">
        <v>4</v>
      </c>
      <c r="W157" s="47"/>
    </row>
    <row r="158" spans="1:23" ht="60" x14ac:dyDescent="0.25">
      <c r="A158" s="9" t="s">
        <v>343</v>
      </c>
      <c r="B158" s="9" t="s">
        <v>344</v>
      </c>
      <c r="C158" s="10">
        <v>0</v>
      </c>
      <c r="D158" s="11">
        <v>1</v>
      </c>
      <c r="E158" s="12">
        <f t="shared" si="61"/>
        <v>0</v>
      </c>
      <c r="F158" s="13">
        <f t="shared" si="62"/>
        <v>70774268</v>
      </c>
      <c r="G158" s="13">
        <f t="shared" si="63"/>
        <v>0</v>
      </c>
      <c r="H158" s="13">
        <f t="shared" si="47"/>
        <v>0</v>
      </c>
      <c r="I158" s="10">
        <f t="shared" si="48"/>
        <v>0</v>
      </c>
      <c r="J158" s="51">
        <f t="shared" si="49"/>
        <v>0</v>
      </c>
      <c r="K158" s="13">
        <v>70774268</v>
      </c>
      <c r="L158" s="13">
        <f t="shared" si="50"/>
        <v>70774268</v>
      </c>
      <c r="M158" s="13">
        <f t="shared" si="51"/>
        <v>0</v>
      </c>
      <c r="N158" s="14">
        <f t="shared" si="52"/>
        <v>1</v>
      </c>
      <c r="O158" s="13">
        <f t="shared" si="53"/>
        <v>70774268</v>
      </c>
      <c r="P158" s="13">
        <f t="shared" si="54"/>
        <v>70774268</v>
      </c>
      <c r="Q158" s="9">
        <v>143</v>
      </c>
      <c r="R158">
        <v>4</v>
      </c>
      <c r="W158" s="47"/>
    </row>
    <row r="159" spans="1:23" ht="75" x14ac:dyDescent="0.25">
      <c r="A159" s="9" t="s">
        <v>345</v>
      </c>
      <c r="B159" s="9" t="s">
        <v>346</v>
      </c>
      <c r="C159" s="10">
        <v>0</v>
      </c>
      <c r="D159" s="11">
        <v>1</v>
      </c>
      <c r="E159" s="12">
        <f t="shared" si="61"/>
        <v>0</v>
      </c>
      <c r="F159" s="13">
        <f t="shared" si="62"/>
        <v>132387870</v>
      </c>
      <c r="G159" s="13">
        <f t="shared" si="63"/>
        <v>0</v>
      </c>
      <c r="H159" s="13">
        <f t="shared" si="47"/>
        <v>0</v>
      </c>
      <c r="I159" s="10">
        <f t="shared" si="48"/>
        <v>0</v>
      </c>
      <c r="J159" s="51">
        <f t="shared" si="49"/>
        <v>0</v>
      </c>
      <c r="K159" s="13">
        <v>132387870</v>
      </c>
      <c r="L159" s="13">
        <f t="shared" si="50"/>
        <v>132387870</v>
      </c>
      <c r="M159" s="13">
        <f t="shared" si="51"/>
        <v>0</v>
      </c>
      <c r="N159" s="14">
        <f t="shared" si="52"/>
        <v>1</v>
      </c>
      <c r="O159" s="13">
        <f t="shared" si="53"/>
        <v>132387870</v>
      </c>
      <c r="P159" s="13">
        <f t="shared" si="54"/>
        <v>132387870</v>
      </c>
      <c r="Q159" s="9">
        <v>126</v>
      </c>
      <c r="R159">
        <v>4</v>
      </c>
      <c r="W159" s="47"/>
    </row>
    <row r="160" spans="1:23" ht="120" x14ac:dyDescent="0.25">
      <c r="A160" s="9" t="s">
        <v>347</v>
      </c>
      <c r="B160" s="9" t="s">
        <v>348</v>
      </c>
      <c r="C160" s="10">
        <v>0</v>
      </c>
      <c r="D160" s="11">
        <v>1</v>
      </c>
      <c r="E160" s="12">
        <f t="shared" si="61"/>
        <v>0</v>
      </c>
      <c r="F160" s="13">
        <f t="shared" si="62"/>
        <v>39319038</v>
      </c>
      <c r="G160" s="13">
        <f t="shared" si="63"/>
        <v>0</v>
      </c>
      <c r="H160" s="13">
        <f t="shared" si="47"/>
        <v>0</v>
      </c>
      <c r="I160" s="10">
        <f t="shared" si="48"/>
        <v>0</v>
      </c>
      <c r="J160" s="51">
        <f t="shared" si="49"/>
        <v>0</v>
      </c>
      <c r="K160" s="13">
        <v>39319038</v>
      </c>
      <c r="L160" s="13">
        <f t="shared" si="50"/>
        <v>39319038</v>
      </c>
      <c r="M160" s="13">
        <f t="shared" si="51"/>
        <v>0</v>
      </c>
      <c r="N160" s="14">
        <f t="shared" si="52"/>
        <v>1</v>
      </c>
      <c r="O160" s="13">
        <f t="shared" si="53"/>
        <v>39319038</v>
      </c>
      <c r="P160" s="13">
        <f t="shared" si="54"/>
        <v>39319038</v>
      </c>
      <c r="Q160" s="9" t="s">
        <v>349</v>
      </c>
      <c r="R160">
        <v>4</v>
      </c>
      <c r="W160" s="47"/>
    </row>
    <row r="161" spans="1:23" ht="120" x14ac:dyDescent="0.25">
      <c r="A161" s="9" t="s">
        <v>350</v>
      </c>
      <c r="B161" s="9" t="s">
        <v>351</v>
      </c>
      <c r="C161" s="10">
        <v>0</v>
      </c>
      <c r="D161" s="11">
        <v>0</v>
      </c>
      <c r="E161" s="12">
        <f t="shared" si="61"/>
        <v>0</v>
      </c>
      <c r="F161" s="13">
        <f t="shared" si="62"/>
        <v>0</v>
      </c>
      <c r="G161" s="13">
        <f t="shared" si="63"/>
        <v>0</v>
      </c>
      <c r="H161" s="13">
        <f t="shared" si="47"/>
        <v>0</v>
      </c>
      <c r="I161" s="10">
        <f t="shared" si="48"/>
        <v>0</v>
      </c>
      <c r="J161" s="51">
        <f t="shared" si="49"/>
        <v>0</v>
      </c>
      <c r="K161" s="13">
        <v>55046653</v>
      </c>
      <c r="L161" s="13">
        <f t="shared" si="50"/>
        <v>55046653</v>
      </c>
      <c r="M161" s="13">
        <f t="shared" si="51"/>
        <v>0</v>
      </c>
      <c r="N161" s="14">
        <f t="shared" si="52"/>
        <v>1</v>
      </c>
      <c r="O161" s="13">
        <f t="shared" si="53"/>
        <v>55046653</v>
      </c>
      <c r="P161" s="13">
        <f t="shared" si="54"/>
        <v>55046653</v>
      </c>
      <c r="Q161" s="9">
        <v>157</v>
      </c>
      <c r="R161">
        <v>4</v>
      </c>
      <c r="W161" s="47"/>
    </row>
    <row r="162" spans="1:23" ht="90" x14ac:dyDescent="0.25">
      <c r="A162" s="9" t="s">
        <v>352</v>
      </c>
      <c r="B162" s="9" t="s">
        <v>353</v>
      </c>
      <c r="C162" s="10">
        <v>0</v>
      </c>
      <c r="D162" s="11">
        <v>1</v>
      </c>
      <c r="E162" s="12">
        <f t="shared" si="61"/>
        <v>0</v>
      </c>
      <c r="F162" s="13">
        <f t="shared" si="62"/>
        <v>31455230</v>
      </c>
      <c r="G162" s="13">
        <f t="shared" si="63"/>
        <v>0</v>
      </c>
      <c r="H162" s="13">
        <f t="shared" ref="H162:H165" si="64">G162-E162</f>
        <v>0</v>
      </c>
      <c r="I162" s="10">
        <f t="shared" ref="I162:I165" si="65">IF(G162=0,0,H162/G162)</f>
        <v>0</v>
      </c>
      <c r="J162" s="51">
        <f t="shared" si="49"/>
        <v>0</v>
      </c>
      <c r="K162" s="13">
        <v>31455230</v>
      </c>
      <c r="L162" s="13">
        <f t="shared" ref="L162:L165" si="66">IF(J162=0,K162,K162/J162)</f>
        <v>31455230</v>
      </c>
      <c r="M162" s="13">
        <f t="shared" ref="M162:M165" si="67">K162-L162</f>
        <v>0</v>
      </c>
      <c r="N162" s="14">
        <f t="shared" si="52"/>
        <v>1</v>
      </c>
      <c r="O162" s="13">
        <f t="shared" si="53"/>
        <v>31455230</v>
      </c>
      <c r="P162" s="13">
        <f t="shared" si="54"/>
        <v>31455230</v>
      </c>
      <c r="Q162" s="9">
        <v>158</v>
      </c>
      <c r="R162">
        <v>4</v>
      </c>
      <c r="W162" s="47"/>
    </row>
    <row r="163" spans="1:23" ht="75" x14ac:dyDescent="0.25">
      <c r="A163" s="3" t="s">
        <v>354</v>
      </c>
      <c r="B163" s="3" t="s">
        <v>355</v>
      </c>
      <c r="C163" s="4">
        <v>0</v>
      </c>
      <c r="D163" s="5">
        <v>0</v>
      </c>
      <c r="E163" s="6">
        <f t="shared" si="61"/>
        <v>0</v>
      </c>
      <c r="F163" s="7">
        <f t="shared" si="62"/>
        <v>0</v>
      </c>
      <c r="G163" s="7">
        <f t="shared" si="63"/>
        <v>0</v>
      </c>
      <c r="H163" s="7">
        <f t="shared" si="64"/>
        <v>0</v>
      </c>
      <c r="I163" s="4">
        <f t="shared" si="65"/>
        <v>0</v>
      </c>
      <c r="J163" s="50">
        <f t="shared" si="49"/>
        <v>0</v>
      </c>
      <c r="K163" s="7">
        <v>371066631</v>
      </c>
      <c r="L163" s="7">
        <f t="shared" si="66"/>
        <v>371066631</v>
      </c>
      <c r="M163" s="7">
        <f t="shared" si="67"/>
        <v>0</v>
      </c>
      <c r="N163" s="8">
        <f t="shared" si="52"/>
        <v>1</v>
      </c>
      <c r="O163" s="7">
        <f t="shared" si="53"/>
        <v>371066631</v>
      </c>
      <c r="P163" s="7">
        <f t="shared" si="54"/>
        <v>371066631</v>
      </c>
      <c r="Q163" s="2"/>
      <c r="R163">
        <v>2</v>
      </c>
      <c r="W163" s="47"/>
    </row>
    <row r="164" spans="1:23" ht="180" x14ac:dyDescent="0.25">
      <c r="A164" s="9" t="s">
        <v>356</v>
      </c>
      <c r="B164" s="9" t="s">
        <v>357</v>
      </c>
      <c r="C164" s="10">
        <v>0</v>
      </c>
      <c r="D164" s="11">
        <v>0</v>
      </c>
      <c r="E164" s="12">
        <f t="shared" si="61"/>
        <v>0</v>
      </c>
      <c r="F164" s="13">
        <f t="shared" si="62"/>
        <v>0</v>
      </c>
      <c r="G164" s="13">
        <f t="shared" si="63"/>
        <v>0</v>
      </c>
      <c r="H164" s="13">
        <f t="shared" si="64"/>
        <v>0</v>
      </c>
      <c r="I164" s="10">
        <f t="shared" si="65"/>
        <v>0</v>
      </c>
      <c r="J164" s="51">
        <f t="shared" si="49"/>
        <v>0</v>
      </c>
      <c r="K164" s="13">
        <v>0</v>
      </c>
      <c r="L164" s="13">
        <f t="shared" si="66"/>
        <v>0</v>
      </c>
      <c r="M164" s="13">
        <f t="shared" si="67"/>
        <v>0</v>
      </c>
      <c r="N164" s="14">
        <f t="shared" si="52"/>
        <v>0</v>
      </c>
      <c r="O164" s="13">
        <f t="shared" si="53"/>
        <v>0</v>
      </c>
      <c r="P164" s="13">
        <f t="shared" si="54"/>
        <v>0</v>
      </c>
      <c r="Q164" s="9" t="s">
        <v>358</v>
      </c>
      <c r="R164">
        <v>2</v>
      </c>
      <c r="W164" s="47"/>
    </row>
    <row r="165" spans="1:23" ht="45" x14ac:dyDescent="0.25">
      <c r="A165" s="3" t="s">
        <v>359</v>
      </c>
      <c r="B165" s="3" t="s">
        <v>360</v>
      </c>
      <c r="C165" s="4">
        <v>0</v>
      </c>
      <c r="D165" s="5">
        <v>0</v>
      </c>
      <c r="E165" s="6">
        <f t="shared" si="61"/>
        <v>0</v>
      </c>
      <c r="F165" s="7">
        <f t="shared" si="62"/>
        <v>0</v>
      </c>
      <c r="G165" s="7">
        <f t="shared" si="63"/>
        <v>0</v>
      </c>
      <c r="H165" s="7">
        <f t="shared" si="64"/>
        <v>0</v>
      </c>
      <c r="I165" s="4">
        <f t="shared" si="65"/>
        <v>0</v>
      </c>
      <c r="J165" s="50">
        <f t="shared" si="49"/>
        <v>0</v>
      </c>
      <c r="K165" s="7">
        <v>456642970</v>
      </c>
      <c r="L165" s="7">
        <f t="shared" si="66"/>
        <v>456642970</v>
      </c>
      <c r="M165" s="7">
        <f t="shared" si="67"/>
        <v>0</v>
      </c>
      <c r="N165" s="8">
        <f t="shared" si="52"/>
        <v>1</v>
      </c>
      <c r="O165" s="7">
        <f t="shared" si="53"/>
        <v>456642970</v>
      </c>
      <c r="P165" s="7">
        <f t="shared" si="54"/>
        <v>456642970</v>
      </c>
      <c r="Q165" s="2"/>
      <c r="R165">
        <v>1</v>
      </c>
      <c r="W165" s="47"/>
    </row>
  </sheetData>
  <conditionalFormatting sqref="T14:T15">
    <cfRule type="cellIs" dxfId="11" priority="1" operator="greaterThanOrEqual">
      <formula>1</formula>
    </cfRule>
    <cfRule type="cellIs" dxfId="10" priority="2" operator="between">
      <formula>0.9</formula>
      <formula>0.9999</formula>
    </cfRule>
    <cfRule type="cellIs" dxfId="9" priority="3" operator="between">
      <formula>0.0001</formula>
      <formula>0.8999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F53A-CDCC-4B04-AE0F-0ED543B61075}">
  <dimension ref="A1:H39"/>
  <sheetViews>
    <sheetView tabSelected="1" zoomScale="85" zoomScaleNormal="85" workbookViewId="0">
      <selection activeCell="D2" sqref="D2"/>
    </sheetView>
  </sheetViews>
  <sheetFormatPr baseColWidth="10" defaultRowHeight="21" x14ac:dyDescent="0.35"/>
  <cols>
    <col min="1" max="1" width="35.140625" style="52" bestFit="1" customWidth="1"/>
    <col min="2" max="3" width="23" style="52" bestFit="1" customWidth="1"/>
    <col min="4" max="6" width="22.5703125" style="52" bestFit="1" customWidth="1"/>
    <col min="7" max="8" width="6.7109375" style="52" bestFit="1" customWidth="1"/>
    <col min="9" max="16384" width="11.42578125" style="52"/>
  </cols>
  <sheetData>
    <row r="1" spans="1:8" ht="23.25" x14ac:dyDescent="0.35">
      <c r="A1" s="74" t="s">
        <v>391</v>
      </c>
      <c r="B1" s="74"/>
      <c r="C1" s="74"/>
      <c r="D1" s="74"/>
      <c r="E1" s="74"/>
      <c r="F1" s="74"/>
      <c r="G1" s="74"/>
      <c r="H1" s="74"/>
    </row>
    <row r="3" spans="1:8" x14ac:dyDescent="0.35">
      <c r="A3" s="53" t="s">
        <v>392</v>
      </c>
      <c r="B3" s="54" t="s">
        <v>393</v>
      </c>
    </row>
    <row r="4" spans="1:8" x14ac:dyDescent="0.35">
      <c r="A4" s="55" t="s">
        <v>367</v>
      </c>
      <c r="B4" s="56">
        <f>'Análisis EVM'!K2</f>
        <v>12334901565</v>
      </c>
    </row>
    <row r="5" spans="1:8" x14ac:dyDescent="0.35">
      <c r="A5" s="55" t="s">
        <v>394</v>
      </c>
      <c r="B5" s="56">
        <f>'Análisis EVM'!F2</f>
        <v>10918382784</v>
      </c>
    </row>
    <row r="6" spans="1:8" x14ac:dyDescent="0.35">
      <c r="A6" s="55" t="s">
        <v>395</v>
      </c>
      <c r="B6" s="56">
        <f>'Análisis EVM'!G2</f>
        <v>9280625273.4397392</v>
      </c>
    </row>
    <row r="7" spans="1:8" x14ac:dyDescent="0.35">
      <c r="A7" s="55" t="s">
        <v>396</v>
      </c>
      <c r="B7" s="56">
        <f>'Análisis EVM'!E2</f>
        <v>10546064351.918005</v>
      </c>
    </row>
    <row r="8" spans="1:8" x14ac:dyDescent="0.35">
      <c r="A8" s="55" t="s">
        <v>397</v>
      </c>
      <c r="B8" s="57">
        <f>B6-B7</f>
        <v>-1265439078.4782658</v>
      </c>
    </row>
    <row r="9" spans="1:8" x14ac:dyDescent="0.35">
      <c r="A9" s="55" t="s">
        <v>398</v>
      </c>
      <c r="B9" s="57">
        <f>B6-B5</f>
        <v>-1637757510.5602608</v>
      </c>
    </row>
    <row r="10" spans="1:8" x14ac:dyDescent="0.35">
      <c r="A10" s="55" t="s">
        <v>399</v>
      </c>
      <c r="B10" s="58">
        <f>B6/B7</f>
        <v>0.88000840538697056</v>
      </c>
    </row>
    <row r="11" spans="1:8" x14ac:dyDescent="0.35">
      <c r="A11" s="55" t="s">
        <v>400</v>
      </c>
      <c r="B11" s="58">
        <f>B6/B5</f>
        <v>0.84999999148589467</v>
      </c>
    </row>
    <row r="12" spans="1:8" x14ac:dyDescent="0.35">
      <c r="A12" s="55" t="s">
        <v>371</v>
      </c>
      <c r="B12" s="59">
        <f>B6/B4</f>
        <v>0.7523874612646525</v>
      </c>
    </row>
    <row r="13" spans="1:8" x14ac:dyDescent="0.35">
      <c r="A13" s="55" t="s">
        <v>401</v>
      </c>
      <c r="B13" s="56">
        <f>'Análisis EVM'!L2</f>
        <v>14016799714.061722</v>
      </c>
    </row>
    <row r="14" spans="1:8" x14ac:dyDescent="0.35">
      <c r="A14" s="55" t="s">
        <v>402</v>
      </c>
      <c r="B14" s="56">
        <f>'Análisis EVM'!O2</f>
        <v>3470735362.1437168</v>
      </c>
    </row>
    <row r="15" spans="1:8" x14ac:dyDescent="0.35">
      <c r="A15" s="55" t="s">
        <v>403</v>
      </c>
      <c r="B15" s="57">
        <f>B4-B13</f>
        <v>-1681898149.0617218</v>
      </c>
    </row>
    <row r="16" spans="1:8" x14ac:dyDescent="0.35">
      <c r="A16" s="60" t="s">
        <v>404</v>
      </c>
      <c r="B16" s="61">
        <f>'Análisis EVM'!N2</f>
        <v>1.7074087397243014</v>
      </c>
    </row>
    <row r="18" spans="1:8" x14ac:dyDescent="0.35">
      <c r="A18" s="62" t="s">
        <v>405</v>
      </c>
    </row>
    <row r="19" spans="1:8" x14ac:dyDescent="0.35">
      <c r="A19" s="63" t="s">
        <v>381</v>
      </c>
      <c r="B19" s="64" t="s">
        <v>406</v>
      </c>
      <c r="C19" s="64" t="s">
        <v>407</v>
      </c>
      <c r="D19" s="64" t="s">
        <v>408</v>
      </c>
      <c r="E19" s="64" t="s">
        <v>409</v>
      </c>
      <c r="F19" s="64" t="s">
        <v>384</v>
      </c>
      <c r="G19" s="64" t="s">
        <v>383</v>
      </c>
      <c r="H19" s="65" t="s">
        <v>410</v>
      </c>
    </row>
    <row r="20" spans="1:8" x14ac:dyDescent="0.35">
      <c r="A20" s="55" t="s">
        <v>411</v>
      </c>
      <c r="B20" s="66">
        <f>'Análisis EVM'!F3</f>
        <v>807018994</v>
      </c>
      <c r="C20" s="66">
        <f>'Análisis EVM'!G3</f>
        <v>545084459.79999995</v>
      </c>
      <c r="D20" s="66">
        <f>'Análisis EVM'!E3</f>
        <v>646634082.16457415</v>
      </c>
      <c r="E20" s="66">
        <f>'Análisis EVM'!K3</f>
        <v>807018994</v>
      </c>
      <c r="F20" s="66">
        <f>'Análisis EVM'!L3</f>
        <v>957367206.29687643</v>
      </c>
      <c r="G20" s="67">
        <f>IF(D20=0,0,C20/D20)</f>
        <v>0.84295658833100462</v>
      </c>
      <c r="H20" s="68">
        <f>IF(B20=0,0,C20/B20)</f>
        <v>0.67542952997708494</v>
      </c>
    </row>
    <row r="21" spans="1:8" x14ac:dyDescent="0.35">
      <c r="A21" s="55" t="s">
        <v>412</v>
      </c>
      <c r="B21" s="66">
        <f>'Análisis EVM'!F46</f>
        <v>873768764</v>
      </c>
      <c r="C21" s="66">
        <f>'Análisis EVM'!G46</f>
        <v>873768764</v>
      </c>
      <c r="D21" s="66">
        <f>'Análisis EVM'!E46</f>
        <v>938244968.30602038</v>
      </c>
      <c r="E21" s="66">
        <f>'Análisis EVM'!K46</f>
        <v>873768764</v>
      </c>
      <c r="F21" s="66">
        <f>'Análisis EVM'!L46</f>
        <v>938244968.30602038</v>
      </c>
      <c r="G21" s="67">
        <f>IF(D21=0,0,C21/D21)</f>
        <v>0.9312799892522412</v>
      </c>
      <c r="H21" s="68">
        <f>IF(B21=0,0,C21/B21)</f>
        <v>1</v>
      </c>
    </row>
    <row r="22" spans="1:8" x14ac:dyDescent="0.35">
      <c r="A22" s="55" t="s">
        <v>413</v>
      </c>
      <c r="B22" s="66">
        <f>'Análisis EVM'!F82</f>
        <v>9237595026</v>
      </c>
      <c r="C22" s="66">
        <f>'Análisis EVM'!G82</f>
        <v>7861772049.63974</v>
      </c>
      <c r="D22" s="66">
        <f>'Análisis EVM'!E82</f>
        <v>8961185301.4474106</v>
      </c>
      <c r="E22" s="66">
        <f>'Análisis EVM'!K82</f>
        <v>10197470837</v>
      </c>
      <c r="F22" s="66">
        <f>'Análisis EVM'!L82</f>
        <v>11623515054.808861</v>
      </c>
      <c r="G22" s="67">
        <f>IF(D22=0,0,C22/D22)</f>
        <v>0.87731385806405615</v>
      </c>
      <c r="H22" s="68">
        <f>IF(B22=0,0,C22/B22)</f>
        <v>0.85106264428264189</v>
      </c>
    </row>
    <row r="23" spans="1:8" x14ac:dyDescent="0.35">
      <c r="A23" s="55" t="s">
        <v>414</v>
      </c>
      <c r="B23" s="66">
        <f>'Análisis EVM'!F165</f>
        <v>0</v>
      </c>
      <c r="C23" s="66">
        <f>'Análisis EVM'!G165</f>
        <v>0</v>
      </c>
      <c r="D23" s="66">
        <f>'Análisis EVM'!E165</f>
        <v>0</v>
      </c>
      <c r="E23" s="66">
        <f>'Análisis EVM'!K165</f>
        <v>456642970</v>
      </c>
      <c r="F23" s="66">
        <f>'Análisis EVM'!L165</f>
        <v>456642970</v>
      </c>
      <c r="G23" s="67">
        <f>IF(D23=0,0,C23/D23)</f>
        <v>0</v>
      </c>
      <c r="H23" s="68">
        <f>IF(B23=0,0,C23/B23)</f>
        <v>0</v>
      </c>
    </row>
    <row r="24" spans="1:8" x14ac:dyDescent="0.35">
      <c r="A24" s="69" t="s">
        <v>415</v>
      </c>
      <c r="B24" s="70">
        <f>B5</f>
        <v>10918382784</v>
      </c>
      <c r="C24" s="70">
        <f>B6</f>
        <v>9280625273.4397392</v>
      </c>
      <c r="D24" s="70">
        <f>B7</f>
        <v>10546064351.918005</v>
      </c>
      <c r="E24" s="70">
        <f>B4</f>
        <v>12334901565</v>
      </c>
      <c r="F24" s="70">
        <f>B13</f>
        <v>14016799714.061722</v>
      </c>
      <c r="G24" s="71">
        <f>B10</f>
        <v>0.88000840538697056</v>
      </c>
      <c r="H24" s="61">
        <f>B11</f>
        <v>0.84999999148589467</v>
      </c>
    </row>
    <row r="27" spans="1:8" x14ac:dyDescent="0.35">
      <c r="A27" s="63" t="s">
        <v>381</v>
      </c>
      <c r="B27" s="64" t="s">
        <v>409</v>
      </c>
      <c r="C27" s="65" t="s">
        <v>384</v>
      </c>
    </row>
    <row r="28" spans="1:8" x14ac:dyDescent="0.35">
      <c r="A28" s="55" t="str">
        <f>A20</f>
        <v>1.1 Requisitos</v>
      </c>
      <c r="B28" s="66">
        <f t="shared" ref="B28:C32" si="0">E20</f>
        <v>807018994</v>
      </c>
      <c r="C28" s="56">
        <f t="shared" si="0"/>
        <v>957367206.29687643</v>
      </c>
    </row>
    <row r="29" spans="1:8" x14ac:dyDescent="0.35">
      <c r="A29" s="55" t="str">
        <f>A21</f>
        <v>1.2 Estudios</v>
      </c>
      <c r="B29" s="66">
        <f t="shared" si="0"/>
        <v>873768764</v>
      </c>
      <c r="C29" s="56">
        <f t="shared" si="0"/>
        <v>938244968.30602038</v>
      </c>
    </row>
    <row r="30" spans="1:8" x14ac:dyDescent="0.35">
      <c r="A30" s="55" t="str">
        <f>A22</f>
        <v>1.3 Construcción</v>
      </c>
      <c r="B30" s="66">
        <f t="shared" si="0"/>
        <v>10197470837</v>
      </c>
      <c r="C30" s="56">
        <f t="shared" si="0"/>
        <v>11623515054.808861</v>
      </c>
    </row>
    <row r="31" spans="1:8" x14ac:dyDescent="0.35">
      <c r="A31" s="55" t="str">
        <f>A23</f>
        <v>1.4 Liquidación</v>
      </c>
      <c r="B31" s="66">
        <f t="shared" si="0"/>
        <v>456642970</v>
      </c>
      <c r="C31" s="56">
        <f t="shared" si="0"/>
        <v>456642970</v>
      </c>
    </row>
    <row r="32" spans="1:8" x14ac:dyDescent="0.35">
      <c r="A32" s="69" t="s">
        <v>415</v>
      </c>
      <c r="B32" s="72">
        <f t="shared" si="0"/>
        <v>12334901565</v>
      </c>
      <c r="C32" s="73">
        <f t="shared" si="0"/>
        <v>14016799714.061722</v>
      </c>
    </row>
    <row r="35" spans="1:3" x14ac:dyDescent="0.35">
      <c r="A35" s="63" t="s">
        <v>381</v>
      </c>
      <c r="B35" s="64" t="s">
        <v>383</v>
      </c>
      <c r="C35" s="65" t="s">
        <v>410</v>
      </c>
    </row>
    <row r="36" spans="1:3" x14ac:dyDescent="0.35">
      <c r="A36" s="55" t="str">
        <f>A20</f>
        <v>1.1 Requisitos</v>
      </c>
      <c r="B36" s="67">
        <f t="shared" ref="B36:C39" si="1">G20</f>
        <v>0.84295658833100462</v>
      </c>
      <c r="C36" s="68">
        <f t="shared" si="1"/>
        <v>0.67542952997708494</v>
      </c>
    </row>
    <row r="37" spans="1:3" x14ac:dyDescent="0.35">
      <c r="A37" s="55" t="str">
        <f>A21</f>
        <v>1.2 Estudios</v>
      </c>
      <c r="B37" s="67">
        <f t="shared" si="1"/>
        <v>0.9312799892522412</v>
      </c>
      <c r="C37" s="68">
        <f t="shared" si="1"/>
        <v>1</v>
      </c>
    </row>
    <row r="38" spans="1:3" x14ac:dyDescent="0.35">
      <c r="A38" s="55" t="str">
        <f>A22</f>
        <v>1.3 Construcción</v>
      </c>
      <c r="B38" s="67">
        <f t="shared" si="1"/>
        <v>0.87731385806405615</v>
      </c>
      <c r="C38" s="68">
        <f t="shared" si="1"/>
        <v>0.85106264428264189</v>
      </c>
    </row>
    <row r="39" spans="1:3" x14ac:dyDescent="0.35">
      <c r="A39" s="60" t="str">
        <f>A23</f>
        <v>1.4 Liquidación</v>
      </c>
      <c r="B39" s="71">
        <f t="shared" si="1"/>
        <v>0</v>
      </c>
      <c r="C39" s="61">
        <f t="shared" si="1"/>
        <v>0</v>
      </c>
    </row>
  </sheetData>
  <mergeCells count="1">
    <mergeCell ref="A1:H1"/>
  </mergeCells>
  <conditionalFormatting sqref="B10:B11">
    <cfRule type="cellIs" dxfId="8" priority="1" operator="greaterThanOrEqual">
      <formula>1</formula>
    </cfRule>
    <cfRule type="cellIs" dxfId="7" priority="2" operator="between">
      <formula>0.9</formula>
      <formula>0.9999</formula>
    </cfRule>
    <cfRule type="cellIs" dxfId="6" priority="3" operator="between">
      <formula>0.0001</formula>
      <formula>0.8999</formula>
    </cfRule>
  </conditionalFormatting>
  <conditionalFormatting sqref="B36:C39">
    <cfRule type="cellIs" dxfId="5" priority="7" operator="greaterThanOrEqual">
      <formula>1</formula>
    </cfRule>
    <cfRule type="cellIs" dxfId="4" priority="8" operator="between">
      <formula>0.9</formula>
      <formula>0.9999</formula>
    </cfRule>
    <cfRule type="cellIs" dxfId="3" priority="9" operator="between">
      <formula>0.0001</formula>
      <formula>0.8999</formula>
    </cfRule>
  </conditionalFormatting>
  <conditionalFormatting sqref="G20:H23">
    <cfRule type="cellIs" dxfId="2" priority="4" operator="greaterThanOrEqual">
      <formula>1</formula>
    </cfRule>
    <cfRule type="cellIs" dxfId="1" priority="5" operator="between">
      <formula>0.9</formula>
      <formula>0.9999</formula>
    </cfRule>
    <cfRule type="cellIs" dxfId="0" priority="6" operator="between">
      <formula>0.0001</formula>
      <formula>0.8999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E4726DF542A34BA36BC3DD8E44F04E" ma:contentTypeVersion="10" ma:contentTypeDescription="Crear nuevo documento." ma:contentTypeScope="" ma:versionID="c1b708b5efe1165d0d806001fc840ac3">
  <xsd:schema xmlns:xsd="http://www.w3.org/2001/XMLSchema" xmlns:xs="http://www.w3.org/2001/XMLSchema" xmlns:p="http://schemas.microsoft.com/office/2006/metadata/properties" xmlns:ns2="f3ed0675-2008-4717-b0f5-2956fc877cde" xmlns:ns3="06631e3c-88b7-451b-816b-ff46c2bfb6ce" targetNamespace="http://schemas.microsoft.com/office/2006/metadata/properties" ma:root="true" ma:fieldsID="b57fa9e904d5db4f17ffee7103630147" ns2:_="" ns3:_="">
    <xsd:import namespace="f3ed0675-2008-4717-b0f5-2956fc877cde"/>
    <xsd:import namespace="06631e3c-88b7-451b-816b-ff46c2bfb6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d0675-2008-4717-b0f5-2956fc877c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9b37f9-b57c-4017-a7b4-fc26f9ccc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31e3c-88b7-451b-816b-ff46c2bfb6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46f6d5-4f39-42b9-a3eb-178932f0d7df}" ma:internalName="TaxCatchAll" ma:showField="CatchAllData" ma:web="06631e3c-88b7-451b-816b-ff46c2bfb6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ed0675-2008-4717-b0f5-2956fc877cde">
      <Terms xmlns="http://schemas.microsoft.com/office/infopath/2007/PartnerControls"/>
    </lcf76f155ced4ddcb4097134ff3c332f>
    <TaxCatchAll xmlns="06631e3c-88b7-451b-816b-ff46c2bfb6ce" xsi:nil="true"/>
  </documentManagement>
</p:properties>
</file>

<file path=customXml/itemProps1.xml><?xml version="1.0" encoding="utf-8"?>
<ds:datastoreItem xmlns:ds="http://schemas.openxmlformats.org/officeDocument/2006/customXml" ds:itemID="{AA799E3C-E9A3-44A9-9D02-08D44EB90B4F}"/>
</file>

<file path=customXml/itemProps2.xml><?xml version="1.0" encoding="utf-8"?>
<ds:datastoreItem xmlns:ds="http://schemas.openxmlformats.org/officeDocument/2006/customXml" ds:itemID="{F74D2132-E4C5-48A5-8571-E8238B34BBE3}"/>
</file>

<file path=customXml/itemProps3.xml><?xml version="1.0" encoding="utf-8"?>
<ds:datastoreItem xmlns:ds="http://schemas.openxmlformats.org/officeDocument/2006/customXml" ds:itemID="{25E04344-401C-40B1-B76C-5A2009DDD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CRONOGRAMA</vt:lpstr>
      <vt:lpstr>Análisis EVM</vt:lpstr>
      <vt:lpstr>Informe EVM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SF205-06</dc:creator>
  <cp:lastModifiedBy>Liseth Oliveros</cp:lastModifiedBy>
  <dcterms:created xsi:type="dcterms:W3CDTF">2026-06-13T15:50:18Z</dcterms:created>
  <dcterms:modified xsi:type="dcterms:W3CDTF">2026-07-17T01:36:54Z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0x01010045E4726DF542A34BA36BC3DD8E44F04E</vt:lpwstr>
  </property>
</Properties>
</file>