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ALTERNATIVA DE GRADO 2\"/>
    </mc:Choice>
  </mc:AlternateContent>
  <xr:revisionPtr revIDLastSave="0" documentId="8_{26E4DD3A-C681-4432-B9FA-AAAD4DBAB828}" xr6:coauthVersionLast="47" xr6:coauthVersionMax="47" xr10:uidLastSave="{00000000-0000-0000-0000-000000000000}"/>
  <bookViews>
    <workbookView xWindow="-108" yWindow="-108" windowWidth="23256" windowHeight="12456" firstSheet="14" activeTab="19" xr2:uid="{00000000-000D-0000-FFFF-FFFF00000000}"/>
  </bookViews>
  <sheets>
    <sheet name="MENÚ" sheetId="1" r:id="rId1"/>
    <sheet name="Población" sheetId="2" r:id="rId2"/>
    <sheet name="Demanda " sheetId="3" r:id="rId3"/>
    <sheet name="Determinación de la Producción " sheetId="4" r:id="rId4"/>
    <sheet name="Técnico" sheetId="5" r:id="rId5"/>
    <sheet name="Ventas" sheetId="6" r:id="rId6"/>
    <sheet name="Desarrollo Pdto" sheetId="7" r:id="rId7"/>
    <sheet name="Costeo Producto" sheetId="8" r:id="rId8"/>
    <sheet name="C.M.P.U." sheetId="9" r:id="rId9"/>
    <sheet name="Salarios Proyecto" sheetId="10" r:id="rId10"/>
    <sheet name="M.D Obra" sheetId="11" r:id="rId11"/>
    <sheet name="C.I.F." sheetId="12" r:id="rId12"/>
    <sheet name="Adtivos." sheetId="13" r:id="rId13"/>
    <sheet name="Gastos Comunicación y Ventas" sheetId="14" r:id="rId14"/>
    <sheet name="Capital W" sheetId="15" r:id="rId15"/>
    <sheet name="Inversiones Fijas y Diferida" sheetId="16" r:id="rId16"/>
    <sheet name="CVU" sheetId="17" r:id="rId17"/>
    <sheet name="P.E" sheetId="18" r:id="rId18"/>
    <sheet name="P&amp;G" sheetId="19" r:id="rId19"/>
    <sheet name="Análisis Financiero" sheetId="20" r:id="rId20"/>
  </sheets>
  <externalReferences>
    <externalReference r:id="rId21"/>
    <externalReference r:id="rId22"/>
  </externalReferences>
  <definedNames>
    <definedName name="Año">'Determinación de la Producción '!$H$4</definedName>
    <definedName name="arl">'Salarios Proyecto'!#REF!</definedName>
    <definedName name="Categoria">'Salarios Proyecto'!$O$14:$O$18</definedName>
    <definedName name="Costo">'Salarios Proyecto'!$Q$14:$Q$18</definedName>
    <definedName name="Mes">'Determinación de la Producción '!$I$4</definedName>
    <definedName name="Tipo">'[1]M.D OBRA'!$M$11:$M$12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6" roundtripDataChecksum="O1Z9K/1bWPKolDNwFczCaU7qg4MrHxToW29R8g6UTWE="/>
    </ext>
  </extLst>
</workbook>
</file>

<file path=xl/calcChain.xml><?xml version="1.0" encoding="utf-8"?>
<calcChain xmlns="http://schemas.openxmlformats.org/spreadsheetml/2006/main">
  <c r="H7" i="11" l="1"/>
  <c r="I7" i="11" s="1"/>
  <c r="J7" i="11" s="1"/>
  <c r="G14" i="11" s="1"/>
  <c r="G68" i="16" s="1"/>
  <c r="H68" i="16" s="1"/>
  <c r="H6" i="11"/>
  <c r="E2" i="9"/>
  <c r="K72" i="8"/>
  <c r="H68" i="8"/>
  <c r="H69" i="8"/>
  <c r="H70" i="8"/>
  <c r="H71" i="8"/>
  <c r="H72" i="8"/>
  <c r="H67" i="8"/>
  <c r="K20" i="8"/>
  <c r="G62" i="9"/>
  <c r="K71" i="8"/>
  <c r="K70" i="8"/>
  <c r="K69" i="8"/>
  <c r="H64" i="9" s="1"/>
  <c r="K68" i="8"/>
  <c r="H63" i="9" s="1"/>
  <c r="K67" i="8"/>
  <c r="K47" i="8"/>
  <c r="H44" i="9" s="1"/>
  <c r="K48" i="8"/>
  <c r="H45" i="9" s="1"/>
  <c r="K49" i="8"/>
  <c r="K50" i="8"/>
  <c r="K51" i="8"/>
  <c r="H48" i="9" s="1"/>
  <c r="K52" i="8"/>
  <c r="K46" i="8"/>
  <c r="K6" i="8"/>
  <c r="K7" i="8"/>
  <c r="K8" i="8"/>
  <c r="K9" i="8"/>
  <c r="K10" i="8"/>
  <c r="K11" i="8"/>
  <c r="K5" i="8"/>
  <c r="H46" i="9"/>
  <c r="K26" i="8"/>
  <c r="K27" i="8"/>
  <c r="K28" i="8"/>
  <c r="H26" i="9" s="1"/>
  <c r="K29" i="8"/>
  <c r="K30" i="8"/>
  <c r="K31" i="8"/>
  <c r="H65" i="9"/>
  <c r="H66" i="9"/>
  <c r="H67" i="9"/>
  <c r="H5" i="9"/>
  <c r="K12" i="8"/>
  <c r="K13" i="8"/>
  <c r="K14" i="8"/>
  <c r="K15" i="8"/>
  <c r="K16" i="8"/>
  <c r="H16" i="9" s="1"/>
  <c r="K17" i="8"/>
  <c r="H17" i="9" s="1"/>
  <c r="K18" i="8"/>
  <c r="K19" i="8"/>
  <c r="H19" i="9" s="1"/>
  <c r="K32" i="8"/>
  <c r="K33" i="8"/>
  <c r="K34" i="8"/>
  <c r="K35" i="8"/>
  <c r="K36" i="8"/>
  <c r="K37" i="8"/>
  <c r="K38" i="8"/>
  <c r="K39" i="8"/>
  <c r="K40" i="8"/>
  <c r="K53" i="8"/>
  <c r="K54" i="8"/>
  <c r="K55" i="8"/>
  <c r="K56" i="8"/>
  <c r="K57" i="8"/>
  <c r="K58" i="8"/>
  <c r="K59" i="8"/>
  <c r="K60" i="8"/>
  <c r="C2" i="7"/>
  <c r="E12" i="5"/>
  <c r="E5" i="4"/>
  <c r="E6" i="5"/>
  <c r="C2" i="20"/>
  <c r="C2" i="19"/>
  <c r="H17" i="18"/>
  <c r="H16" i="18"/>
  <c r="H15" i="18"/>
  <c r="H14" i="18"/>
  <c r="F8" i="18"/>
  <c r="D8" i="18"/>
  <c r="C8" i="18"/>
  <c r="F7" i="18"/>
  <c r="D7" i="18"/>
  <c r="C7" i="18"/>
  <c r="F6" i="18"/>
  <c r="D6" i="18"/>
  <c r="C6" i="18"/>
  <c r="F5" i="18"/>
  <c r="D5" i="18"/>
  <c r="C5" i="18"/>
  <c r="C2" i="18"/>
  <c r="G58" i="17"/>
  <c r="G55" i="17"/>
  <c r="K46" i="17"/>
  <c r="G44" i="17"/>
  <c r="G41" i="17"/>
  <c r="K32" i="17"/>
  <c r="G30" i="17"/>
  <c r="G27" i="17"/>
  <c r="K18" i="17"/>
  <c r="G16" i="17"/>
  <c r="K4" i="17"/>
  <c r="C2" i="17"/>
  <c r="H83" i="16"/>
  <c r="H72" i="16"/>
  <c r="H66" i="16"/>
  <c r="H65" i="16"/>
  <c r="H64" i="16"/>
  <c r="H57" i="16"/>
  <c r="H56" i="16"/>
  <c r="H55" i="16"/>
  <c r="H54" i="16"/>
  <c r="H53" i="16"/>
  <c r="H52" i="16"/>
  <c r="H51" i="16"/>
  <c r="H50" i="16"/>
  <c r="H49" i="16"/>
  <c r="H45" i="16"/>
  <c r="H44" i="16"/>
  <c r="H43" i="16"/>
  <c r="H42" i="16"/>
  <c r="H41" i="16"/>
  <c r="H37" i="16"/>
  <c r="H36" i="16"/>
  <c r="H35" i="16"/>
  <c r="H34" i="16"/>
  <c r="H33" i="16"/>
  <c r="H32" i="16"/>
  <c r="H31" i="16"/>
  <c r="H30" i="16"/>
  <c r="H29" i="16"/>
  <c r="H28" i="16"/>
  <c r="H27" i="16"/>
  <c r="M24" i="16"/>
  <c r="L24" i="16"/>
  <c r="K24" i="16"/>
  <c r="J24" i="16"/>
  <c r="I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M9" i="16"/>
  <c r="M60" i="16" s="1"/>
  <c r="L9" i="16"/>
  <c r="L60" i="16" s="1"/>
  <c r="K9" i="16"/>
  <c r="K60" i="16" s="1"/>
  <c r="J9" i="16"/>
  <c r="J60" i="16" s="1"/>
  <c r="I9" i="16"/>
  <c r="I60" i="16" s="1"/>
  <c r="H8" i="16"/>
  <c r="D24" i="20" s="1"/>
  <c r="H7" i="16"/>
  <c r="D23" i="20" s="1"/>
  <c r="H6" i="16"/>
  <c r="C2" i="16"/>
  <c r="D38" i="15"/>
  <c r="M36" i="15"/>
  <c r="D27" i="15"/>
  <c r="M25" i="15"/>
  <c r="D16" i="15"/>
  <c r="M14" i="15"/>
  <c r="D5" i="15"/>
  <c r="M3" i="15"/>
  <c r="C2" i="15"/>
  <c r="D7" i="14"/>
  <c r="E6" i="14"/>
  <c r="E5" i="14"/>
  <c r="F5" i="14" s="1"/>
  <c r="G5" i="14" s="1"/>
  <c r="H5" i="14" s="1"/>
  <c r="C2" i="14"/>
  <c r="E13" i="13"/>
  <c r="F13" i="13" s="1"/>
  <c r="G13" i="13" s="1"/>
  <c r="H13" i="13" s="1"/>
  <c r="I13" i="13" s="1"/>
  <c r="E12" i="13"/>
  <c r="F12" i="13" s="1"/>
  <c r="G12" i="13" s="1"/>
  <c r="H12" i="13" s="1"/>
  <c r="I12" i="13" s="1"/>
  <c r="E11" i="13"/>
  <c r="E10" i="13"/>
  <c r="F10" i="13" s="1"/>
  <c r="G10" i="13" s="1"/>
  <c r="H10" i="13" s="1"/>
  <c r="I10" i="13" s="1"/>
  <c r="E9" i="13"/>
  <c r="F9" i="13" s="1"/>
  <c r="G9" i="13" s="1"/>
  <c r="H9" i="13" s="1"/>
  <c r="I9" i="13" s="1"/>
  <c r="E8" i="13"/>
  <c r="C7" i="13"/>
  <c r="C6" i="13"/>
  <c r="C5" i="13"/>
  <c r="C2" i="13"/>
  <c r="D7" i="12"/>
  <c r="E7" i="12" s="1"/>
  <c r="D6" i="12"/>
  <c r="E6" i="12" s="1"/>
  <c r="F6" i="12" s="1"/>
  <c r="G6" i="12" s="1"/>
  <c r="H6" i="12" s="1"/>
  <c r="I6" i="12" s="1"/>
  <c r="F5" i="12"/>
  <c r="G5" i="12" s="1"/>
  <c r="H5" i="12" s="1"/>
  <c r="B2" i="12"/>
  <c r="Q24" i="11"/>
  <c r="O24" i="11"/>
  <c r="Q20" i="11"/>
  <c r="O20" i="11"/>
  <c r="D18" i="11"/>
  <c r="Q16" i="11"/>
  <c r="O16" i="11"/>
  <c r="R13" i="11"/>
  <c r="Q13" i="11"/>
  <c r="R12" i="11"/>
  <c r="Q12" i="11"/>
  <c r="R11" i="11"/>
  <c r="Q11" i="11"/>
  <c r="H9" i="11"/>
  <c r="Q7" i="11"/>
  <c r="H8" i="11" s="1"/>
  <c r="Q6" i="11"/>
  <c r="Q5" i="11"/>
  <c r="D2" i="11"/>
  <c r="L24" i="10"/>
  <c r="H24" i="10"/>
  <c r="D24" i="10"/>
  <c r="N22" i="10"/>
  <c r="M22" i="10"/>
  <c r="I22" i="10"/>
  <c r="E22" i="10"/>
  <c r="M20" i="10"/>
  <c r="I20" i="10"/>
  <c r="E20" i="10"/>
  <c r="M19" i="10"/>
  <c r="I19" i="10"/>
  <c r="E19" i="10"/>
  <c r="M18" i="10"/>
  <c r="I18" i="10"/>
  <c r="E18" i="10"/>
  <c r="M17" i="10"/>
  <c r="I17" i="10"/>
  <c r="E17" i="10"/>
  <c r="M15" i="10"/>
  <c r="I15" i="10"/>
  <c r="E15" i="10"/>
  <c r="M14" i="10"/>
  <c r="I14" i="10"/>
  <c r="E14" i="10"/>
  <c r="M13" i="10"/>
  <c r="I13" i="10"/>
  <c r="E13" i="10"/>
  <c r="M11" i="10"/>
  <c r="I11" i="10"/>
  <c r="E11" i="10"/>
  <c r="M10" i="10"/>
  <c r="I10" i="10"/>
  <c r="E10" i="10"/>
  <c r="M9" i="10"/>
  <c r="I9" i="10"/>
  <c r="E9" i="10"/>
  <c r="C2" i="10"/>
  <c r="H75" i="9"/>
  <c r="H73" i="9"/>
  <c r="H71" i="9"/>
  <c r="F71" i="9"/>
  <c r="H70" i="9"/>
  <c r="F63" i="9"/>
  <c r="F56" i="9"/>
  <c r="H55" i="9"/>
  <c r="I55" i="9" s="1"/>
  <c r="F54" i="9"/>
  <c r="H53" i="9"/>
  <c r="H51" i="9"/>
  <c r="F37" i="9"/>
  <c r="H36" i="9"/>
  <c r="G36" i="9"/>
  <c r="I36" i="9" s="1"/>
  <c r="H34" i="9"/>
  <c r="G34" i="9"/>
  <c r="I34" i="9" s="1"/>
  <c r="F33" i="9"/>
  <c r="F31" i="9"/>
  <c r="H30" i="9"/>
  <c r="G28" i="9"/>
  <c r="F28" i="9"/>
  <c r="F26" i="9"/>
  <c r="F24" i="9"/>
  <c r="G19" i="9"/>
  <c r="F16" i="9"/>
  <c r="F14" i="9"/>
  <c r="H13" i="9"/>
  <c r="I13" i="9" s="1"/>
  <c r="F12" i="9"/>
  <c r="K81" i="8"/>
  <c r="H76" i="9" s="1"/>
  <c r="F81" i="8"/>
  <c r="F76" i="9" s="1"/>
  <c r="K80" i="8"/>
  <c r="F80" i="8"/>
  <c r="F75" i="9" s="1"/>
  <c r="K79" i="8"/>
  <c r="H74" i="9" s="1"/>
  <c r="H79" i="8"/>
  <c r="G74" i="9" s="1"/>
  <c r="I74" i="9" s="1"/>
  <c r="F79" i="8"/>
  <c r="F74" i="9" s="1"/>
  <c r="K78" i="8"/>
  <c r="F78" i="8"/>
  <c r="F73" i="9" s="1"/>
  <c r="K77" i="8"/>
  <c r="H72" i="9" s="1"/>
  <c r="H77" i="8"/>
  <c r="G72" i="9" s="1"/>
  <c r="I72" i="9" s="1"/>
  <c r="F77" i="8"/>
  <c r="F72" i="9" s="1"/>
  <c r="K76" i="8"/>
  <c r="F76" i="8"/>
  <c r="K75" i="8"/>
  <c r="F75" i="8"/>
  <c r="F70" i="9" s="1"/>
  <c r="K74" i="8"/>
  <c r="H69" i="9" s="1"/>
  <c r="F74" i="8"/>
  <c r="F69" i="9" s="1"/>
  <c r="K73" i="8"/>
  <c r="H68" i="9" s="1"/>
  <c r="F73" i="8"/>
  <c r="F68" i="9" s="1"/>
  <c r="F72" i="8"/>
  <c r="F67" i="9" s="1"/>
  <c r="F71" i="8"/>
  <c r="F66" i="9" s="1"/>
  <c r="F70" i="8"/>
  <c r="F65" i="9" s="1"/>
  <c r="G64" i="9"/>
  <c r="F69" i="8"/>
  <c r="F64" i="9" s="1"/>
  <c r="F68" i="8"/>
  <c r="F67" i="8"/>
  <c r="F62" i="9" s="1"/>
  <c r="O64" i="8"/>
  <c r="E64" i="8"/>
  <c r="H57" i="9"/>
  <c r="H60" i="8"/>
  <c r="G57" i="9" s="1"/>
  <c r="I57" i="9" s="1"/>
  <c r="F60" i="8"/>
  <c r="F57" i="9" s="1"/>
  <c r="H56" i="9"/>
  <c r="F59" i="8"/>
  <c r="H58" i="8"/>
  <c r="G55" i="9" s="1"/>
  <c r="F58" i="8"/>
  <c r="F55" i="9" s="1"/>
  <c r="H54" i="9"/>
  <c r="F57" i="8"/>
  <c r="F56" i="8"/>
  <c r="F53" i="9" s="1"/>
  <c r="H52" i="9"/>
  <c r="F55" i="8"/>
  <c r="F52" i="9" s="1"/>
  <c r="F54" i="8"/>
  <c r="F51" i="9" s="1"/>
  <c r="H50" i="9"/>
  <c r="F53" i="8"/>
  <c r="F50" i="9" s="1"/>
  <c r="H49" i="9"/>
  <c r="F52" i="8"/>
  <c r="F49" i="9" s="1"/>
  <c r="F51" i="8"/>
  <c r="F48" i="9" s="1"/>
  <c r="H47" i="9"/>
  <c r="H50" i="8"/>
  <c r="G47" i="9" s="1"/>
  <c r="F50" i="8"/>
  <c r="F47" i="9" s="1"/>
  <c r="F49" i="8"/>
  <c r="F46" i="9" s="1"/>
  <c r="H48" i="8"/>
  <c r="G45" i="9" s="1"/>
  <c r="F48" i="8"/>
  <c r="F45" i="9" s="1"/>
  <c r="F47" i="8"/>
  <c r="F44" i="9" s="1"/>
  <c r="H46" i="8"/>
  <c r="F46" i="8"/>
  <c r="F43" i="9" s="1"/>
  <c r="O43" i="8"/>
  <c r="H54" i="8" s="1"/>
  <c r="G51" i="9" s="1"/>
  <c r="E43" i="8"/>
  <c r="H38" i="9"/>
  <c r="H40" i="8"/>
  <c r="G38" i="9" s="1"/>
  <c r="F40" i="8"/>
  <c r="F38" i="9" s="1"/>
  <c r="H37" i="9"/>
  <c r="F39" i="8"/>
  <c r="H38" i="8"/>
  <c r="F38" i="8"/>
  <c r="F36" i="9" s="1"/>
  <c r="H35" i="9"/>
  <c r="F37" i="8"/>
  <c r="F35" i="9" s="1"/>
  <c r="H36" i="8"/>
  <c r="F36" i="8"/>
  <c r="F34" i="9" s="1"/>
  <c r="H33" i="9"/>
  <c r="F35" i="8"/>
  <c r="H32" i="9"/>
  <c r="H34" i="8"/>
  <c r="G32" i="9" s="1"/>
  <c r="I32" i="9" s="1"/>
  <c r="F34" i="8"/>
  <c r="F32" i="9" s="1"/>
  <c r="H31" i="9"/>
  <c r="F33" i="8"/>
  <c r="F32" i="8"/>
  <c r="F30" i="9" s="1"/>
  <c r="H29" i="9"/>
  <c r="F31" i="8"/>
  <c r="F29" i="9" s="1"/>
  <c r="H28" i="9"/>
  <c r="H30" i="8"/>
  <c r="F30" i="8"/>
  <c r="H27" i="9"/>
  <c r="F29" i="8"/>
  <c r="F27" i="9" s="1"/>
  <c r="H28" i="8"/>
  <c r="G26" i="9" s="1"/>
  <c r="F28" i="8"/>
  <c r="H25" i="9"/>
  <c r="F27" i="8"/>
  <c r="F25" i="9" s="1"/>
  <c r="H26" i="8"/>
  <c r="G24" i="9" s="1"/>
  <c r="F26" i="8"/>
  <c r="O23" i="8"/>
  <c r="E23" i="8"/>
  <c r="H19" i="8"/>
  <c r="F19" i="8"/>
  <c r="F19" i="9" s="1"/>
  <c r="H18" i="9"/>
  <c r="F18" i="8"/>
  <c r="F18" i="9" s="1"/>
  <c r="H17" i="8"/>
  <c r="G17" i="9" s="1"/>
  <c r="F17" i="8"/>
  <c r="F17" i="9" s="1"/>
  <c r="F16" i="8"/>
  <c r="H15" i="9"/>
  <c r="H15" i="8"/>
  <c r="G15" i="9" s="1"/>
  <c r="I15" i="9" s="1"/>
  <c r="F15" i="8"/>
  <c r="F15" i="9" s="1"/>
  <c r="H14" i="9"/>
  <c r="F14" i="8"/>
  <c r="H13" i="8"/>
  <c r="G13" i="9" s="1"/>
  <c r="F13" i="8"/>
  <c r="F13" i="9" s="1"/>
  <c r="H12" i="9"/>
  <c r="F12" i="8"/>
  <c r="H11" i="9"/>
  <c r="F11" i="8"/>
  <c r="F11" i="9" s="1"/>
  <c r="H10" i="9"/>
  <c r="F10" i="8"/>
  <c r="F10" i="9" s="1"/>
  <c r="H9" i="9"/>
  <c r="F9" i="8"/>
  <c r="F9" i="9" s="1"/>
  <c r="H8" i="9"/>
  <c r="F8" i="8"/>
  <c r="F8" i="9" s="1"/>
  <c r="H7" i="9"/>
  <c r="H7" i="8"/>
  <c r="G7" i="9" s="1"/>
  <c r="F7" i="8"/>
  <c r="F7" i="9" s="1"/>
  <c r="H6" i="9"/>
  <c r="F6" i="8"/>
  <c r="F6" i="9" s="1"/>
  <c r="H5" i="8"/>
  <c r="G5" i="9" s="1"/>
  <c r="F5" i="8"/>
  <c r="F5" i="9" s="1"/>
  <c r="O2" i="8"/>
  <c r="E2" i="8"/>
  <c r="E77" i="7"/>
  <c r="F66" i="7" s="1"/>
  <c r="G71" i="8" s="1"/>
  <c r="E58" i="7"/>
  <c r="F57" i="7" s="1"/>
  <c r="G60" i="8" s="1"/>
  <c r="F46" i="7"/>
  <c r="G49" i="8" s="1"/>
  <c r="E39" i="7"/>
  <c r="F31" i="7" s="1"/>
  <c r="G33" i="8" s="1"/>
  <c r="F37" i="7"/>
  <c r="G39" i="8" s="1"/>
  <c r="F36" i="7"/>
  <c r="G38" i="8" s="1"/>
  <c r="F34" i="7"/>
  <c r="G36" i="8" s="1"/>
  <c r="E20" i="7"/>
  <c r="F14" i="7" s="1"/>
  <c r="G14" i="8" s="1"/>
  <c r="H80" i="6"/>
  <c r="G80" i="6"/>
  <c r="F80" i="6"/>
  <c r="E80" i="6"/>
  <c r="D80" i="6"/>
  <c r="C77" i="6"/>
  <c r="H62" i="6"/>
  <c r="G62" i="6"/>
  <c r="F62" i="6"/>
  <c r="E62" i="6"/>
  <c r="D62" i="6"/>
  <c r="C59" i="6"/>
  <c r="H44" i="6"/>
  <c r="G44" i="6"/>
  <c r="F44" i="6"/>
  <c r="E44" i="6"/>
  <c r="D44" i="6"/>
  <c r="C41" i="6"/>
  <c r="H26" i="6"/>
  <c r="G26" i="6"/>
  <c r="F26" i="6"/>
  <c r="E26" i="6"/>
  <c r="D26" i="6"/>
  <c r="C23" i="6"/>
  <c r="D15" i="6"/>
  <c r="E15" i="6" s="1"/>
  <c r="F15" i="6" s="1"/>
  <c r="G15" i="6" s="1"/>
  <c r="H15" i="6" s="1"/>
  <c r="C14" i="6"/>
  <c r="D12" i="6"/>
  <c r="E12" i="6" s="1"/>
  <c r="F12" i="6" s="1"/>
  <c r="G12" i="6" s="1"/>
  <c r="H12" i="6" s="1"/>
  <c r="C11" i="6"/>
  <c r="D9" i="6"/>
  <c r="E9" i="6" s="1"/>
  <c r="F9" i="6" s="1"/>
  <c r="G9" i="6" s="1"/>
  <c r="H9" i="6" s="1"/>
  <c r="C8" i="6"/>
  <c r="D6" i="6"/>
  <c r="E6" i="6" s="1"/>
  <c r="F6" i="6" s="1"/>
  <c r="G6" i="6" s="1"/>
  <c r="H6" i="6" s="1"/>
  <c r="C5" i="6"/>
  <c r="C2" i="6"/>
  <c r="E24" i="5"/>
  <c r="D19" i="5"/>
  <c r="D18" i="5"/>
  <c r="D17" i="5"/>
  <c r="D16" i="5"/>
  <c r="D15" i="5"/>
  <c r="D14" i="5"/>
  <c r="D13" i="5"/>
  <c r="D12" i="5"/>
  <c r="D11" i="5"/>
  <c r="D10" i="5"/>
  <c r="D9" i="5"/>
  <c r="D8" i="5"/>
  <c r="E14" i="4"/>
  <c r="E7" i="4"/>
  <c r="E6" i="4"/>
  <c r="H56" i="2"/>
  <c r="E56" i="2"/>
  <c r="H55" i="2"/>
  <c r="H54" i="2"/>
  <c r="E54" i="2"/>
  <c r="H52" i="2"/>
  <c r="E52" i="2"/>
  <c r="H50" i="2"/>
  <c r="E50" i="2"/>
  <c r="H48" i="2"/>
  <c r="E48" i="2"/>
  <c r="D48" i="2"/>
  <c r="X43" i="2"/>
  <c r="W43" i="2"/>
  <c r="V43" i="2"/>
  <c r="U43" i="2"/>
  <c r="T43" i="2"/>
  <c r="S43" i="2"/>
  <c r="R43" i="2"/>
  <c r="Q43" i="2"/>
  <c r="O43" i="2"/>
  <c r="N43" i="2"/>
  <c r="M43" i="2"/>
  <c r="L43" i="2"/>
  <c r="K43" i="2"/>
  <c r="J43" i="2"/>
  <c r="I43" i="2"/>
  <c r="E9" i="3" s="1"/>
  <c r="H43" i="2"/>
  <c r="G43" i="2"/>
  <c r="C41" i="2"/>
  <c r="C39" i="2"/>
  <c r="C37" i="2"/>
  <c r="C35" i="2"/>
  <c r="C33" i="2"/>
  <c r="C31" i="2"/>
  <c r="C29" i="2"/>
  <c r="C27" i="2"/>
  <c r="C25" i="2"/>
  <c r="C23" i="2"/>
  <c r="W16" i="2"/>
  <c r="V16" i="2"/>
  <c r="U16" i="2"/>
  <c r="H53" i="2" s="1"/>
  <c r="T16" i="2"/>
  <c r="S16" i="2"/>
  <c r="H51" i="2" s="1"/>
  <c r="R16" i="2"/>
  <c r="Q16" i="2"/>
  <c r="H49" i="2" s="1"/>
  <c r="P16" i="2"/>
  <c r="N16" i="2"/>
  <c r="E55" i="2" s="1"/>
  <c r="M16" i="2"/>
  <c r="L16" i="2"/>
  <c r="E53" i="2" s="1"/>
  <c r="K16" i="2"/>
  <c r="J16" i="2"/>
  <c r="E51" i="2" s="1"/>
  <c r="I16" i="2"/>
  <c r="H16" i="2"/>
  <c r="E49" i="2" s="1"/>
  <c r="G16" i="2"/>
  <c r="D16" i="2"/>
  <c r="E8" i="2"/>
  <c r="E16" i="2" s="1"/>
  <c r="H46" i="16" l="1"/>
  <c r="D27" i="20" s="1"/>
  <c r="H24" i="16"/>
  <c r="D25" i="20" s="1"/>
  <c r="I24" i="10"/>
  <c r="I26" i="10" s="1"/>
  <c r="O6" i="11" s="1"/>
  <c r="E24" i="10"/>
  <c r="E26" i="10" s="1"/>
  <c r="O5" i="11" s="1"/>
  <c r="D5" i="13" s="1"/>
  <c r="K41" i="8"/>
  <c r="K61" i="8"/>
  <c r="F15" i="7"/>
  <c r="G15" i="8" s="1"/>
  <c r="G66" i="9"/>
  <c r="I66" i="9" s="1"/>
  <c r="K82" i="8"/>
  <c r="I47" i="9"/>
  <c r="I51" i="9"/>
  <c r="I38" i="9"/>
  <c r="I64" i="9"/>
  <c r="I26" i="9"/>
  <c r="I45" i="9"/>
  <c r="F16" i="7"/>
  <c r="G16" i="8" s="1"/>
  <c r="F6" i="7"/>
  <c r="G6" i="8" s="1"/>
  <c r="I7" i="9"/>
  <c r="F38" i="7"/>
  <c r="G40" i="8" s="1"/>
  <c r="F25" i="7"/>
  <c r="G27" i="8" s="1"/>
  <c r="F26" i="7"/>
  <c r="G28" i="8" s="1"/>
  <c r="F28" i="7"/>
  <c r="G30" i="8" s="1"/>
  <c r="F29" i="7"/>
  <c r="G31" i="8" s="1"/>
  <c r="F5" i="7"/>
  <c r="G5" i="8" s="1"/>
  <c r="F7" i="7"/>
  <c r="G7" i="8" s="1"/>
  <c r="F18" i="7"/>
  <c r="G18" i="8" s="1"/>
  <c r="F8" i="7"/>
  <c r="G8" i="8" s="1"/>
  <c r="F19" i="7"/>
  <c r="G19" i="8" s="1"/>
  <c r="F10" i="7"/>
  <c r="G10" i="8" s="1"/>
  <c r="F13" i="7"/>
  <c r="G13" i="8" s="1"/>
  <c r="F11" i="7"/>
  <c r="G11" i="8" s="1"/>
  <c r="F7" i="12"/>
  <c r="G7" i="12" s="1"/>
  <c r="H7" i="12" s="1"/>
  <c r="I7" i="12" s="1"/>
  <c r="F71" i="7"/>
  <c r="G76" i="8" s="1"/>
  <c r="F63" i="7"/>
  <c r="G68" i="8" s="1"/>
  <c r="F74" i="7"/>
  <c r="G79" i="8" s="1"/>
  <c r="F65" i="7"/>
  <c r="G70" i="8" s="1"/>
  <c r="F70" i="7"/>
  <c r="G75" i="8" s="1"/>
  <c r="F73" i="7"/>
  <c r="G78" i="8" s="1"/>
  <c r="F64" i="7"/>
  <c r="G69" i="8" s="1"/>
  <c r="F72" i="7"/>
  <c r="G77" i="8" s="1"/>
  <c r="F62" i="7"/>
  <c r="F76" i="7"/>
  <c r="G81" i="8" s="1"/>
  <c r="F67" i="7"/>
  <c r="G72" i="8" s="1"/>
  <c r="F75" i="7"/>
  <c r="G80" i="8" s="1"/>
  <c r="F69" i="7"/>
  <c r="G74" i="8" s="1"/>
  <c r="F68" i="7"/>
  <c r="G73" i="8" s="1"/>
  <c r="I28" i="9"/>
  <c r="I19" i="9"/>
  <c r="I17" i="9"/>
  <c r="F53" i="7"/>
  <c r="G56" i="8" s="1"/>
  <c r="F45" i="7"/>
  <c r="G48" i="8" s="1"/>
  <c r="F54" i="7"/>
  <c r="G57" i="8" s="1"/>
  <c r="F44" i="7"/>
  <c r="G47" i="8" s="1"/>
  <c r="F52" i="7"/>
  <c r="G55" i="8" s="1"/>
  <c r="F43" i="7"/>
  <c r="F51" i="7"/>
  <c r="G54" i="8" s="1"/>
  <c r="F50" i="7"/>
  <c r="G53" i="8" s="1"/>
  <c r="F56" i="7"/>
  <c r="G59" i="8" s="1"/>
  <c r="F49" i="7"/>
  <c r="G52" i="8" s="1"/>
  <c r="F48" i="7"/>
  <c r="G51" i="8" s="1"/>
  <c r="F47" i="7"/>
  <c r="G50" i="8" s="1"/>
  <c r="F55" i="7"/>
  <c r="G58" i="8" s="1"/>
  <c r="G43" i="9"/>
  <c r="D6" i="13"/>
  <c r="I8" i="11"/>
  <c r="J8" i="11" s="1"/>
  <c r="G19" i="11" s="1"/>
  <c r="H14" i="11"/>
  <c r="I5" i="12"/>
  <c r="H20" i="9"/>
  <c r="H43" i="9"/>
  <c r="D7" i="13"/>
  <c r="I9" i="11"/>
  <c r="J9" i="11" s="1"/>
  <c r="J48" i="2"/>
  <c r="D49" i="2"/>
  <c r="H24" i="9"/>
  <c r="I24" i="9" s="1"/>
  <c r="H80" i="8"/>
  <c r="G75" i="9" s="1"/>
  <c r="I75" i="9" s="1"/>
  <c r="H78" i="8"/>
  <c r="G73" i="9" s="1"/>
  <c r="I73" i="9" s="1"/>
  <c r="H76" i="8"/>
  <c r="G71" i="9" s="1"/>
  <c r="I71" i="9" s="1"/>
  <c r="H74" i="8"/>
  <c r="G69" i="9" s="1"/>
  <c r="I69" i="9" s="1"/>
  <c r="G67" i="9"/>
  <c r="I67" i="9" s="1"/>
  <c r="H81" i="8"/>
  <c r="G76" i="9" s="1"/>
  <c r="I76" i="9" s="1"/>
  <c r="H73" i="8"/>
  <c r="G68" i="9" s="1"/>
  <c r="I68" i="9" s="1"/>
  <c r="H75" i="8"/>
  <c r="G70" i="9" s="1"/>
  <c r="I70" i="9" s="1"/>
  <c r="G65" i="9"/>
  <c r="I65" i="9" s="1"/>
  <c r="G71" i="16"/>
  <c r="H71" i="16" s="1"/>
  <c r="F8" i="13"/>
  <c r="G8" i="13" s="1"/>
  <c r="H8" i="13" s="1"/>
  <c r="I8" i="13" s="1"/>
  <c r="H62" i="9"/>
  <c r="I62" i="9" s="1"/>
  <c r="F17" i="7"/>
  <c r="G17" i="8" s="1"/>
  <c r="F9" i="7"/>
  <c r="G9" i="8" s="1"/>
  <c r="H18" i="8"/>
  <c r="G18" i="9" s="1"/>
  <c r="I18" i="9" s="1"/>
  <c r="H16" i="8"/>
  <c r="G16" i="9" s="1"/>
  <c r="I16" i="9" s="1"/>
  <c r="H14" i="8"/>
  <c r="G14" i="9" s="1"/>
  <c r="I14" i="9" s="1"/>
  <c r="H12" i="8"/>
  <c r="G12" i="9" s="1"/>
  <c r="I12" i="9" s="1"/>
  <c r="H10" i="8"/>
  <c r="G10" i="9" s="1"/>
  <c r="I10" i="9" s="1"/>
  <c r="H8" i="8"/>
  <c r="G8" i="9" s="1"/>
  <c r="H6" i="8"/>
  <c r="G6" i="9" s="1"/>
  <c r="H11" i="8"/>
  <c r="G11" i="9" s="1"/>
  <c r="I11" i="9" s="1"/>
  <c r="H56" i="8"/>
  <c r="G53" i="9" s="1"/>
  <c r="I53" i="9" s="1"/>
  <c r="F35" i="7"/>
  <c r="G37" i="8" s="1"/>
  <c r="F27" i="7"/>
  <c r="G29" i="8" s="1"/>
  <c r="F12" i="7"/>
  <c r="G12" i="8" s="1"/>
  <c r="F32" i="7"/>
  <c r="G34" i="8" s="1"/>
  <c r="H9" i="8"/>
  <c r="G9" i="9" s="1"/>
  <c r="I9" i="9" s="1"/>
  <c r="H39" i="8"/>
  <c r="G37" i="9" s="1"/>
  <c r="I37" i="9" s="1"/>
  <c r="H37" i="8"/>
  <c r="G35" i="9" s="1"/>
  <c r="I35" i="9" s="1"/>
  <c r="H35" i="8"/>
  <c r="G33" i="9" s="1"/>
  <c r="I33" i="9" s="1"/>
  <c r="H33" i="8"/>
  <c r="G31" i="9" s="1"/>
  <c r="I31" i="9" s="1"/>
  <c r="H31" i="8"/>
  <c r="G29" i="9" s="1"/>
  <c r="I29" i="9" s="1"/>
  <c r="H29" i="8"/>
  <c r="G27" i="9" s="1"/>
  <c r="I27" i="9" s="1"/>
  <c r="H27" i="8"/>
  <c r="G25" i="9" s="1"/>
  <c r="I25" i="9" s="1"/>
  <c r="H32" i="8"/>
  <c r="G30" i="9" s="1"/>
  <c r="I30" i="9" s="1"/>
  <c r="M24" i="10"/>
  <c r="M26" i="10" s="1"/>
  <c r="O7" i="11" s="1"/>
  <c r="F30" i="7"/>
  <c r="G32" i="8" s="1"/>
  <c r="F24" i="7"/>
  <c r="F33" i="7"/>
  <c r="G35" i="8" s="1"/>
  <c r="H59" i="8"/>
  <c r="G56" i="9" s="1"/>
  <c r="I56" i="9" s="1"/>
  <c r="H57" i="8"/>
  <c r="G54" i="9" s="1"/>
  <c r="I54" i="9" s="1"/>
  <c r="H55" i="8"/>
  <c r="G52" i="9" s="1"/>
  <c r="I52" i="9" s="1"/>
  <c r="H53" i="8"/>
  <c r="G50" i="9" s="1"/>
  <c r="I50" i="9" s="1"/>
  <c r="H51" i="8"/>
  <c r="G48" i="9" s="1"/>
  <c r="I48" i="9" s="1"/>
  <c r="H49" i="8"/>
  <c r="G46" i="9" s="1"/>
  <c r="I46" i="9" s="1"/>
  <c r="H47" i="8"/>
  <c r="G44" i="9" s="1"/>
  <c r="I44" i="9" s="1"/>
  <c r="H52" i="8"/>
  <c r="G49" i="9" s="1"/>
  <c r="I49" i="9" s="1"/>
  <c r="F6" i="14"/>
  <c r="E7" i="14"/>
  <c r="D9" i="18"/>
  <c r="D22" i="20"/>
  <c r="H9" i="16"/>
  <c r="D14" i="19"/>
  <c r="F16" i="18"/>
  <c r="H38" i="16"/>
  <c r="D26" i="20" s="1"/>
  <c r="H58" i="16"/>
  <c r="D28" i="20" s="1"/>
  <c r="H60" i="16" l="1"/>
  <c r="H9" i="19" s="1"/>
  <c r="I7" i="20" s="1"/>
  <c r="I6" i="11"/>
  <c r="I39" i="9"/>
  <c r="G6" i="18" s="1"/>
  <c r="H6" i="18" s="1"/>
  <c r="I6" i="18" s="1"/>
  <c r="I5" i="9"/>
  <c r="F7" i="14"/>
  <c r="G6" i="14"/>
  <c r="I10" i="11"/>
  <c r="F13" i="18" s="1"/>
  <c r="J6" i="11"/>
  <c r="G70" i="16"/>
  <c r="H70" i="16" s="1"/>
  <c r="G20" i="11"/>
  <c r="H20" i="11" s="1"/>
  <c r="I14" i="11"/>
  <c r="I6" i="9"/>
  <c r="G20" i="9"/>
  <c r="H82" i="8"/>
  <c r="G63" i="9"/>
  <c r="H19" i="11"/>
  <c r="G67" i="16"/>
  <c r="H67" i="16" s="1"/>
  <c r="G39" i="9"/>
  <c r="I43" i="9"/>
  <c r="I58" i="9" s="1"/>
  <c r="G58" i="9"/>
  <c r="F20" i="7"/>
  <c r="G20" i="8"/>
  <c r="F39" i="7"/>
  <c r="G26" i="8"/>
  <c r="G41" i="8" s="1"/>
  <c r="F58" i="7"/>
  <c r="G46" i="8"/>
  <c r="G61" i="8" s="1"/>
  <c r="F77" i="7"/>
  <c r="G67" i="8"/>
  <c r="G82" i="8" s="1"/>
  <c r="G73" i="16"/>
  <c r="H73" i="16" s="1"/>
  <c r="E14" i="19"/>
  <c r="D50" i="2"/>
  <c r="J49" i="2"/>
  <c r="H61" i="8"/>
  <c r="H100" i="16" l="1"/>
  <c r="D9" i="19"/>
  <c r="E7" i="20" s="1"/>
  <c r="E9" i="19"/>
  <c r="F7" i="20" s="1"/>
  <c r="H93" i="16"/>
  <c r="G12" i="17" s="1"/>
  <c r="H12" i="17" s="1"/>
  <c r="F9" i="19"/>
  <c r="G7" i="20" s="1"/>
  <c r="G9" i="19"/>
  <c r="H7" i="20" s="1"/>
  <c r="E19" i="15"/>
  <c r="E20" i="15"/>
  <c r="G21" i="17"/>
  <c r="E17" i="15"/>
  <c r="E21" i="15"/>
  <c r="E18" i="15"/>
  <c r="E22" i="15"/>
  <c r="I20" i="9"/>
  <c r="G5" i="18" s="1"/>
  <c r="H5" i="18" s="1"/>
  <c r="D51" i="2"/>
  <c r="J50" i="2"/>
  <c r="E6" i="13"/>
  <c r="F6" i="13" s="1"/>
  <c r="G6" i="13" s="1"/>
  <c r="H6" i="13" s="1"/>
  <c r="I6" i="13" s="1"/>
  <c r="I19" i="11"/>
  <c r="J19" i="11" s="1"/>
  <c r="K19" i="11" s="1"/>
  <c r="E7" i="13"/>
  <c r="F7" i="13" s="1"/>
  <c r="G7" i="13" s="1"/>
  <c r="H7" i="13" s="1"/>
  <c r="I7" i="13" s="1"/>
  <c r="I20" i="11"/>
  <c r="J20" i="11" s="1"/>
  <c r="K20" i="11" s="1"/>
  <c r="I63" i="9"/>
  <c r="I77" i="9" s="1"/>
  <c r="G77" i="9"/>
  <c r="H21" i="17"/>
  <c r="G35" i="17"/>
  <c r="E28" i="15"/>
  <c r="E29" i="15"/>
  <c r="E32" i="15"/>
  <c r="E31" i="15"/>
  <c r="E30" i="15"/>
  <c r="G7" i="18"/>
  <c r="H7" i="18" s="1"/>
  <c r="I7" i="18" s="1"/>
  <c r="E33" i="15"/>
  <c r="H6" i="14"/>
  <c r="H7" i="14" s="1"/>
  <c r="G7" i="14"/>
  <c r="G18" i="11"/>
  <c r="J10" i="11"/>
  <c r="J14" i="11"/>
  <c r="F14" i="19"/>
  <c r="G40" i="17" l="1"/>
  <c r="I40" i="17" s="1"/>
  <c r="I12" i="17"/>
  <c r="J12" i="17"/>
  <c r="K12" i="17"/>
  <c r="G26" i="17"/>
  <c r="H26" i="17" s="1"/>
  <c r="G54" i="17"/>
  <c r="H54" i="17" s="1"/>
  <c r="E6" i="15"/>
  <c r="E8" i="15"/>
  <c r="E9" i="15"/>
  <c r="E7" i="15"/>
  <c r="E10" i="15"/>
  <c r="G7" i="17"/>
  <c r="H7" i="17" s="1"/>
  <c r="E11" i="15"/>
  <c r="D52" i="2"/>
  <c r="J51" i="2"/>
  <c r="E41" i="15"/>
  <c r="E44" i="15"/>
  <c r="E40" i="15"/>
  <c r="G49" i="17"/>
  <c r="E39" i="15"/>
  <c r="E42" i="15"/>
  <c r="G8" i="18"/>
  <c r="H8" i="18" s="1"/>
  <c r="I8" i="18" s="1"/>
  <c r="E43" i="15"/>
  <c r="G14" i="19"/>
  <c r="H14" i="19"/>
  <c r="H35" i="17"/>
  <c r="G21" i="11"/>
  <c r="G69" i="16"/>
  <c r="H69" i="16" s="1"/>
  <c r="H74" i="16" s="1"/>
  <c r="H85" i="16" s="1"/>
  <c r="H18" i="11"/>
  <c r="E5" i="13"/>
  <c r="K14" i="11"/>
  <c r="I21" i="17"/>
  <c r="I5" i="18"/>
  <c r="J54" i="17" l="1"/>
  <c r="J26" i="17"/>
  <c r="K26" i="17"/>
  <c r="H40" i="17"/>
  <c r="I26" i="17"/>
  <c r="K54" i="17"/>
  <c r="I54" i="17"/>
  <c r="J40" i="17"/>
  <c r="K40" i="17"/>
  <c r="E14" i="13"/>
  <c r="F5" i="13"/>
  <c r="D31" i="20"/>
  <c r="D32" i="20" s="1"/>
  <c r="H49" i="17"/>
  <c r="H9" i="18"/>
  <c r="I7" i="17"/>
  <c r="I35" i="17"/>
  <c r="I9" i="18"/>
  <c r="J21" i="17"/>
  <c r="H21" i="11"/>
  <c r="I18" i="11"/>
  <c r="J52" i="2"/>
  <c r="D53" i="2"/>
  <c r="D54" i="2" l="1"/>
  <c r="J53" i="2"/>
  <c r="D16" i="19"/>
  <c r="E8" i="20" s="1"/>
  <c r="J7" i="17"/>
  <c r="I49" i="17"/>
  <c r="J35" i="17"/>
  <c r="I21" i="11"/>
  <c r="J18" i="11"/>
  <c r="F14" i="13"/>
  <c r="G5" i="13"/>
  <c r="K21" i="17"/>
  <c r="F15" i="18"/>
  <c r="D13" i="19"/>
  <c r="J49" i="17" l="1"/>
  <c r="J54" i="2"/>
  <c r="D55" i="2"/>
  <c r="G14" i="13"/>
  <c r="H5" i="13"/>
  <c r="E13" i="19"/>
  <c r="K7" i="17"/>
  <c r="J21" i="11"/>
  <c r="K18" i="11"/>
  <c r="K21" i="11" s="1"/>
  <c r="K35" i="17"/>
  <c r="H14" i="13" l="1"/>
  <c r="I5" i="13"/>
  <c r="I14" i="13" s="1"/>
  <c r="K49" i="17"/>
  <c r="F13" i="19"/>
  <c r="J55" i="2"/>
  <c r="D56" i="2"/>
  <c r="J56" i="2" l="1"/>
  <c r="D57" i="2"/>
  <c r="J57" i="2" s="1"/>
  <c r="J58" i="2" s="1"/>
  <c r="E8" i="3" s="1"/>
  <c r="E11" i="3" s="1"/>
  <c r="E12" i="3" s="1"/>
  <c r="E14" i="3" s="1"/>
  <c r="H13" i="19"/>
  <c r="G13" i="19"/>
  <c r="E15" i="3" l="1"/>
  <c r="E8" i="4" l="1"/>
  <c r="D20" i="4" l="1"/>
  <c r="E20" i="4" s="1"/>
  <c r="F20" i="4" s="1"/>
  <c r="G20" i="4" s="1"/>
  <c r="H20" i="4" s="1"/>
  <c r="E10" i="4"/>
  <c r="E11" i="4" s="1"/>
  <c r="E12" i="4" s="1"/>
  <c r="D75" i="6"/>
  <c r="E15" i="5"/>
  <c r="D39" i="6"/>
  <c r="E39" i="6" s="1"/>
  <c r="D93" i="6"/>
  <c r="D57" i="6"/>
  <c r="E14" i="5"/>
  <c r="H12" i="5"/>
  <c r="E13" i="5"/>
  <c r="D74" i="6" l="1"/>
  <c r="D66" i="6"/>
  <c r="D31" i="15" s="1"/>
  <c r="D67" i="6"/>
  <c r="D32" i="15" s="1"/>
  <c r="D69" i="6"/>
  <c r="D72" i="6"/>
  <c r="D64" i="6"/>
  <c r="D29" i="15" s="1"/>
  <c r="E57" i="6"/>
  <c r="L7" i="9"/>
  <c r="D71" i="6"/>
  <c r="D63" i="6"/>
  <c r="D28" i="15" s="1"/>
  <c r="D70" i="6"/>
  <c r="D73" i="6"/>
  <c r="D68" i="6"/>
  <c r="D33" i="15" s="1"/>
  <c r="D65" i="6"/>
  <c r="D30" i="15" s="1"/>
  <c r="E8" i="18"/>
  <c r="D14" i="6"/>
  <c r="E5" i="18"/>
  <c r="D5" i="6"/>
  <c r="E5" i="6" s="1"/>
  <c r="F5" i="6" s="1"/>
  <c r="E93" i="6"/>
  <c r="L9" i="9"/>
  <c r="D90" i="6"/>
  <c r="D82" i="6"/>
  <c r="D40" i="15" s="1"/>
  <c r="D88" i="6"/>
  <c r="D91" i="6"/>
  <c r="L8" i="9"/>
  <c r="D86" i="6"/>
  <c r="D44" i="15" s="1"/>
  <c r="D84" i="6"/>
  <c r="D42" i="15" s="1"/>
  <c r="E75" i="6"/>
  <c r="D85" i="6"/>
  <c r="D43" i="15" s="1"/>
  <c r="D92" i="6"/>
  <c r="D81" i="6"/>
  <c r="D39" i="15" s="1"/>
  <c r="D89" i="6"/>
  <c r="D83" i="6"/>
  <c r="D41" i="15" s="1"/>
  <c r="D87" i="6"/>
  <c r="E6" i="18"/>
  <c r="D8" i="6"/>
  <c r="E15" i="4"/>
  <c r="D22" i="4" s="1"/>
  <c r="D21" i="4"/>
  <c r="D56" i="6"/>
  <c r="D48" i="6"/>
  <c r="D20" i="15" s="1"/>
  <c r="D38" i="6"/>
  <c r="D30" i="6"/>
  <c r="D9" i="15" s="1"/>
  <c r="D49" i="6"/>
  <c r="D21" i="15" s="1"/>
  <c r="D51" i="6"/>
  <c r="D33" i="6"/>
  <c r="D54" i="6"/>
  <c r="D46" i="6"/>
  <c r="D18" i="15" s="1"/>
  <c r="D36" i="6"/>
  <c r="D28" i="6"/>
  <c r="D7" i="15" s="1"/>
  <c r="D31" i="6"/>
  <c r="D10" i="15" s="1"/>
  <c r="D53" i="6"/>
  <c r="D35" i="6"/>
  <c r="D52" i="6"/>
  <c r="D34" i="6"/>
  <c r="D37" i="6"/>
  <c r="L6" i="9"/>
  <c r="D45" i="6"/>
  <c r="D17" i="15" s="1"/>
  <c r="D27" i="6"/>
  <c r="D6" i="15" s="1"/>
  <c r="D55" i="6"/>
  <c r="D47" i="6"/>
  <c r="D19" i="15" s="1"/>
  <c r="D32" i="6"/>
  <c r="D11" i="15" s="1"/>
  <c r="D29" i="6"/>
  <c r="D8" i="15" s="1"/>
  <c r="D98" i="6"/>
  <c r="D50" i="6"/>
  <c r="D22" i="15" s="1"/>
  <c r="E7" i="18"/>
  <c r="D11" i="6"/>
  <c r="F43" i="15" l="1"/>
  <c r="F6" i="15"/>
  <c r="F21" i="15"/>
  <c r="F33" i="15"/>
  <c r="F17" i="15"/>
  <c r="L10" i="9"/>
  <c r="D8" i="19" s="1"/>
  <c r="M9" i="9"/>
  <c r="F93" i="6"/>
  <c r="F20" i="15"/>
  <c r="D7" i="6"/>
  <c r="F28" i="15"/>
  <c r="F32" i="15"/>
  <c r="F40" i="15"/>
  <c r="E8" i="6"/>
  <c r="D10" i="6"/>
  <c r="F30" i="15"/>
  <c r="E69" i="6"/>
  <c r="E70" i="6"/>
  <c r="E72" i="6"/>
  <c r="E64" i="6"/>
  <c r="F57" i="6"/>
  <c r="E67" i="6"/>
  <c r="E74" i="6"/>
  <c r="E66" i="6"/>
  <c r="E73" i="6"/>
  <c r="E63" i="6"/>
  <c r="M7" i="9"/>
  <c r="E71" i="6"/>
  <c r="E68" i="6"/>
  <c r="E65" i="6"/>
  <c r="F10" i="15"/>
  <c r="E85" i="6"/>
  <c r="M8" i="9"/>
  <c r="E86" i="6"/>
  <c r="E89" i="6"/>
  <c r="E84" i="6"/>
  <c r="F75" i="6"/>
  <c r="E91" i="6"/>
  <c r="E82" i="6"/>
  <c r="E90" i="6"/>
  <c r="E88" i="6"/>
  <c r="E92" i="6"/>
  <c r="E81" i="6"/>
  <c r="E87" i="6"/>
  <c r="E83" i="6"/>
  <c r="F22" i="15"/>
  <c r="F9" i="15"/>
  <c r="F42" i="15"/>
  <c r="D8" i="12"/>
  <c r="E8" i="12" s="1"/>
  <c r="E9" i="12" s="1"/>
  <c r="G25" i="11"/>
  <c r="D9" i="14"/>
  <c r="G29" i="11"/>
  <c r="E16" i="13"/>
  <c r="F41" i="15"/>
  <c r="F8" i="15"/>
  <c r="E9" i="18"/>
  <c r="F31" i="15"/>
  <c r="E11" i="6"/>
  <c r="D13" i="6"/>
  <c r="F29" i="15"/>
  <c r="F7" i="15"/>
  <c r="F44" i="15"/>
  <c r="E51" i="6"/>
  <c r="E33" i="6"/>
  <c r="E54" i="6"/>
  <c r="E46" i="6"/>
  <c r="F39" i="6"/>
  <c r="E36" i="6"/>
  <c r="E28" i="6"/>
  <c r="E52" i="6"/>
  <c r="E34" i="6"/>
  <c r="E49" i="6"/>
  <c r="E31" i="6"/>
  <c r="E56" i="6"/>
  <c r="E38" i="6"/>
  <c r="E55" i="6"/>
  <c r="E45" i="6"/>
  <c r="E27" i="6"/>
  <c r="E48" i="6"/>
  <c r="E30" i="6"/>
  <c r="E37" i="6"/>
  <c r="M6" i="9"/>
  <c r="E47" i="6"/>
  <c r="E29" i="6"/>
  <c r="E98" i="6"/>
  <c r="E53" i="6"/>
  <c r="E50" i="6"/>
  <c r="E35" i="6"/>
  <c r="E32" i="6"/>
  <c r="F11" i="15"/>
  <c r="F18" i="15"/>
  <c r="F39" i="15"/>
  <c r="F19" i="15"/>
  <c r="E21" i="4"/>
  <c r="E14" i="6"/>
  <c r="D16" i="6"/>
  <c r="D18" i="6" l="1"/>
  <c r="D6" i="19" s="1"/>
  <c r="E13" i="6"/>
  <c r="F11" i="6"/>
  <c r="G39" i="17"/>
  <c r="G11" i="17"/>
  <c r="G53" i="17"/>
  <c r="G25" i="17"/>
  <c r="G44" i="15"/>
  <c r="H44" i="15" s="1"/>
  <c r="G40" i="15"/>
  <c r="H40" i="15" s="1"/>
  <c r="G21" i="15"/>
  <c r="H21" i="15" s="1"/>
  <c r="G17" i="15"/>
  <c r="H17" i="15" s="1"/>
  <c r="G36" i="17"/>
  <c r="G43" i="15"/>
  <c r="H43" i="15" s="1"/>
  <c r="G39" i="15"/>
  <c r="H39" i="15" s="1"/>
  <c r="G20" i="15"/>
  <c r="H20" i="15" s="1"/>
  <c r="G31" i="15"/>
  <c r="H31" i="15" s="1"/>
  <c r="G30" i="15"/>
  <c r="H30" i="15" s="1"/>
  <c r="G29" i="15"/>
  <c r="H29" i="15" s="1"/>
  <c r="G11" i="15"/>
  <c r="H11" i="15" s="1"/>
  <c r="G42" i="15"/>
  <c r="H42" i="15" s="1"/>
  <c r="G41" i="15"/>
  <c r="H41" i="15" s="1"/>
  <c r="G32" i="15"/>
  <c r="H32" i="15" s="1"/>
  <c r="G22" i="15"/>
  <c r="H22" i="15" s="1"/>
  <c r="G10" i="15"/>
  <c r="H10" i="15" s="1"/>
  <c r="G33" i="15"/>
  <c r="H33" i="15" s="1"/>
  <c r="G9" i="15"/>
  <c r="H9" i="15" s="1"/>
  <c r="G8" i="15"/>
  <c r="H8" i="15" s="1"/>
  <c r="G19" i="15"/>
  <c r="H19" i="15" s="1"/>
  <c r="G7" i="15"/>
  <c r="H7" i="15" s="1"/>
  <c r="G28" i="15"/>
  <c r="H28" i="15" s="1"/>
  <c r="G18" i="15"/>
  <c r="H18" i="15" s="1"/>
  <c r="G6" i="15"/>
  <c r="H6" i="15" s="1"/>
  <c r="G50" i="17"/>
  <c r="G8" i="17"/>
  <c r="G22" i="17"/>
  <c r="F72" i="6"/>
  <c r="F64" i="6"/>
  <c r="G57" i="6"/>
  <c r="F73" i="6"/>
  <c r="F67" i="6"/>
  <c r="F65" i="6"/>
  <c r="F70" i="6"/>
  <c r="F63" i="6"/>
  <c r="F69" i="6"/>
  <c r="F66" i="6"/>
  <c r="N7" i="9"/>
  <c r="F71" i="6"/>
  <c r="F74" i="6"/>
  <c r="F68" i="6"/>
  <c r="F8" i="12"/>
  <c r="F9" i="12" s="1"/>
  <c r="E9" i="14"/>
  <c r="H25" i="11"/>
  <c r="H29" i="11"/>
  <c r="F16" i="13"/>
  <c r="E10" i="6"/>
  <c r="F8" i="6"/>
  <c r="E7" i="6"/>
  <c r="F14" i="6"/>
  <c r="E16" i="6"/>
  <c r="F54" i="6"/>
  <c r="F46" i="6"/>
  <c r="G39" i="6"/>
  <c r="F36" i="6"/>
  <c r="F28" i="6"/>
  <c r="F98" i="6"/>
  <c r="F37" i="6"/>
  <c r="F29" i="6"/>
  <c r="F49" i="6"/>
  <c r="F31" i="6"/>
  <c r="F55" i="6"/>
  <c r="F47" i="6"/>
  <c r="F52" i="6"/>
  <c r="F34" i="6"/>
  <c r="F45" i="6"/>
  <c r="F27" i="6"/>
  <c r="F30" i="6"/>
  <c r="F51" i="6"/>
  <c r="F33" i="6"/>
  <c r="N6" i="9"/>
  <c r="F48" i="6"/>
  <c r="F56" i="6"/>
  <c r="F50" i="6"/>
  <c r="F53" i="6"/>
  <c r="F38" i="6"/>
  <c r="F35" i="6"/>
  <c r="F32" i="6"/>
  <c r="F88" i="6"/>
  <c r="F84" i="6"/>
  <c r="G75" i="6"/>
  <c r="F91" i="6"/>
  <c r="F82" i="6"/>
  <c r="F89" i="6"/>
  <c r="F87" i="6"/>
  <c r="F86" i="6"/>
  <c r="F92" i="6"/>
  <c r="F81" i="6"/>
  <c r="N8" i="9"/>
  <c r="F85" i="6"/>
  <c r="F83" i="6"/>
  <c r="F90" i="6"/>
  <c r="N9" i="9"/>
  <c r="G93" i="6"/>
  <c r="F14" i="18"/>
  <c r="F17" i="18" s="1"/>
  <c r="D11" i="19"/>
  <c r="E11" i="12"/>
  <c r="F21" i="4"/>
  <c r="E22" i="4"/>
  <c r="M10" i="9"/>
  <c r="E8" i="19" s="1"/>
  <c r="K42" i="15"/>
  <c r="L42" i="15" s="1"/>
  <c r="K19" i="15"/>
  <c r="L19" i="15" s="1"/>
  <c r="K41" i="15"/>
  <c r="L41" i="15" s="1"/>
  <c r="K22" i="15"/>
  <c r="L22" i="15" s="1"/>
  <c r="K18" i="15"/>
  <c r="L18" i="15" s="1"/>
  <c r="K7" i="15"/>
  <c r="L7" i="15" s="1"/>
  <c r="K6" i="15"/>
  <c r="L6" i="15" s="1"/>
  <c r="G24" i="17"/>
  <c r="G52" i="17"/>
  <c r="G10" i="17"/>
  <c r="K30" i="15"/>
  <c r="L30" i="15" s="1"/>
  <c r="K11" i="15"/>
  <c r="L11" i="15" s="1"/>
  <c r="K28" i="15"/>
  <c r="L28" i="15" s="1"/>
  <c r="K8" i="15"/>
  <c r="L8" i="15" s="1"/>
  <c r="G38" i="17"/>
  <c r="K43" i="15"/>
  <c r="L43" i="15" s="1"/>
  <c r="K33" i="15"/>
  <c r="L33" i="15" s="1"/>
  <c r="K20" i="15"/>
  <c r="L20" i="15" s="1"/>
  <c r="K44" i="15"/>
  <c r="L44" i="15" s="1"/>
  <c r="K9" i="15"/>
  <c r="L9" i="15" s="1"/>
  <c r="K31" i="15"/>
  <c r="L31" i="15" s="1"/>
  <c r="K21" i="15"/>
  <c r="L21" i="15" s="1"/>
  <c r="K39" i="15"/>
  <c r="L39" i="15" s="1"/>
  <c r="K17" i="15"/>
  <c r="L17" i="15" s="1"/>
  <c r="K40" i="15"/>
  <c r="L40" i="15" s="1"/>
  <c r="K32" i="15"/>
  <c r="L32" i="15" s="1"/>
  <c r="K29" i="15"/>
  <c r="L29" i="15" s="1"/>
  <c r="K10" i="15"/>
  <c r="L10" i="15" s="1"/>
  <c r="D12" i="19" l="1"/>
  <c r="D17" i="19" s="1"/>
  <c r="D27" i="19" s="1"/>
  <c r="N10" i="9"/>
  <c r="F8" i="19" s="1"/>
  <c r="F10" i="6"/>
  <c r="G8" i="6"/>
  <c r="H22" i="17"/>
  <c r="H50" i="17"/>
  <c r="H36" i="17"/>
  <c r="H8" i="17"/>
  <c r="F22" i="4"/>
  <c r="G21" i="4"/>
  <c r="G11" i="6"/>
  <c r="F13" i="6"/>
  <c r="G14" i="6"/>
  <c r="F16" i="6"/>
  <c r="F19" i="18"/>
  <c r="J8" i="18"/>
  <c r="J5" i="18"/>
  <c r="J7" i="18"/>
  <c r="J6" i="18"/>
  <c r="H53" i="17"/>
  <c r="H11" i="17"/>
  <c r="H39" i="17"/>
  <c r="H25" i="17"/>
  <c r="F11" i="12"/>
  <c r="E11" i="19"/>
  <c r="G91" i="6"/>
  <c r="G83" i="6"/>
  <c r="G82" i="6"/>
  <c r="G85" i="6"/>
  <c r="G89" i="6"/>
  <c r="G87" i="6"/>
  <c r="O8" i="9"/>
  <c r="G88" i="6"/>
  <c r="G84" i="6"/>
  <c r="H75" i="6"/>
  <c r="G92" i="6"/>
  <c r="G81" i="6"/>
  <c r="G86" i="6"/>
  <c r="G90" i="6"/>
  <c r="O9" i="9"/>
  <c r="H93" i="6"/>
  <c r="G8" i="12"/>
  <c r="G9" i="12" s="1"/>
  <c r="I25" i="11"/>
  <c r="F9" i="14"/>
  <c r="I29" i="11"/>
  <c r="G16" i="13"/>
  <c r="F7" i="6"/>
  <c r="G5" i="6"/>
  <c r="E18" i="6"/>
  <c r="E6" i="19" s="1"/>
  <c r="G98" i="6"/>
  <c r="G49" i="6"/>
  <c r="G31" i="6"/>
  <c r="G32" i="6"/>
  <c r="G52" i="6"/>
  <c r="G34" i="6"/>
  <c r="G55" i="6"/>
  <c r="G47" i="6"/>
  <c r="G37" i="6"/>
  <c r="G29" i="6"/>
  <c r="O6" i="9"/>
  <c r="G50" i="6"/>
  <c r="G46" i="6"/>
  <c r="G28" i="6"/>
  <c r="G27" i="6"/>
  <c r="G48" i="6"/>
  <c r="G30" i="6"/>
  <c r="G33" i="6"/>
  <c r="G54" i="6"/>
  <c r="H39" i="6"/>
  <c r="G36" i="6"/>
  <c r="G45" i="6"/>
  <c r="G51" i="6"/>
  <c r="G53" i="6"/>
  <c r="G38" i="6"/>
  <c r="G35" i="6"/>
  <c r="G56" i="6"/>
  <c r="I43" i="15"/>
  <c r="J43" i="15" s="1"/>
  <c r="M43" i="15" s="1"/>
  <c r="I39" i="15"/>
  <c r="J39" i="15" s="1"/>
  <c r="M39" i="15" s="1"/>
  <c r="I20" i="15"/>
  <c r="J20" i="15" s="1"/>
  <c r="M20" i="15" s="1"/>
  <c r="I42" i="15"/>
  <c r="J42" i="15" s="1"/>
  <c r="M42" i="15" s="1"/>
  <c r="I19" i="15"/>
  <c r="J19" i="15" s="1"/>
  <c r="M19" i="15" s="1"/>
  <c r="I33" i="15"/>
  <c r="J33" i="15" s="1"/>
  <c r="M33" i="15" s="1"/>
  <c r="I32" i="15"/>
  <c r="J32" i="15" s="1"/>
  <c r="M32" i="15" s="1"/>
  <c r="I9" i="15"/>
  <c r="J9" i="15" s="1"/>
  <c r="M9" i="15" s="1"/>
  <c r="I44" i="15"/>
  <c r="J44" i="15" s="1"/>
  <c r="M44" i="15" s="1"/>
  <c r="I8" i="15"/>
  <c r="J8" i="15" s="1"/>
  <c r="M8" i="15" s="1"/>
  <c r="I7" i="15"/>
  <c r="J7" i="15" s="1"/>
  <c r="M7" i="15" s="1"/>
  <c r="G37" i="17"/>
  <c r="G42" i="17" s="1"/>
  <c r="G9" i="17"/>
  <c r="G14" i="17" s="1"/>
  <c r="I6" i="15"/>
  <c r="J6" i="15" s="1"/>
  <c r="M6" i="15" s="1"/>
  <c r="I40" i="15"/>
  <c r="J40" i="15" s="1"/>
  <c r="M40" i="15" s="1"/>
  <c r="I30" i="15"/>
  <c r="J30" i="15" s="1"/>
  <c r="M30" i="15" s="1"/>
  <c r="I17" i="15"/>
  <c r="J17" i="15" s="1"/>
  <c r="M17" i="15" s="1"/>
  <c r="I11" i="15"/>
  <c r="J11" i="15" s="1"/>
  <c r="M11" i="15" s="1"/>
  <c r="I22" i="15"/>
  <c r="J22" i="15" s="1"/>
  <c r="M22" i="15" s="1"/>
  <c r="I29" i="15"/>
  <c r="J29" i="15" s="1"/>
  <c r="M29" i="15" s="1"/>
  <c r="I41" i="15"/>
  <c r="J41" i="15" s="1"/>
  <c r="M41" i="15" s="1"/>
  <c r="I21" i="15"/>
  <c r="J21" i="15" s="1"/>
  <c r="M21" i="15" s="1"/>
  <c r="I31" i="15"/>
  <c r="J31" i="15" s="1"/>
  <c r="M31" i="15" s="1"/>
  <c r="I28" i="15"/>
  <c r="J28" i="15" s="1"/>
  <c r="M28" i="15" s="1"/>
  <c r="I18" i="15"/>
  <c r="J18" i="15" s="1"/>
  <c r="M18" i="15" s="1"/>
  <c r="G23" i="17"/>
  <c r="G51" i="17"/>
  <c r="G56" i="17" s="1"/>
  <c r="I10" i="15"/>
  <c r="J10" i="15" s="1"/>
  <c r="M10" i="15" s="1"/>
  <c r="H10" i="17"/>
  <c r="H24" i="17"/>
  <c r="H52" i="17"/>
  <c r="H38" i="17"/>
  <c r="G67" i="6"/>
  <c r="G70" i="6"/>
  <c r="G73" i="6"/>
  <c r="G65" i="6"/>
  <c r="G68" i="6"/>
  <c r="G64" i="6"/>
  <c r="G66" i="6"/>
  <c r="G72" i="6"/>
  <c r="H57" i="6"/>
  <c r="G63" i="6"/>
  <c r="G69" i="6"/>
  <c r="O7" i="9"/>
  <c r="G71" i="6"/>
  <c r="G74" i="6"/>
  <c r="M45" i="15" l="1"/>
  <c r="E6" i="20"/>
  <c r="E11" i="20" s="1"/>
  <c r="E42" i="20" s="1"/>
  <c r="E44" i="20" s="1"/>
  <c r="F50" i="17"/>
  <c r="F53" i="17"/>
  <c r="M34" i="15"/>
  <c r="F11" i="17"/>
  <c r="F10" i="17"/>
  <c r="F41" i="17"/>
  <c r="G43" i="17"/>
  <c r="F40" i="17"/>
  <c r="F35" i="17"/>
  <c r="F39" i="17"/>
  <c r="F38" i="17"/>
  <c r="F36" i="17"/>
  <c r="M23" i="15"/>
  <c r="G7" i="6"/>
  <c r="H5" i="6"/>
  <c r="H7" i="6" s="1"/>
  <c r="P8" i="9"/>
  <c r="H86" i="6"/>
  <c r="H91" i="6"/>
  <c r="H89" i="6"/>
  <c r="H83" i="6"/>
  <c r="H81" i="6"/>
  <c r="H87" i="6"/>
  <c r="H92" i="6"/>
  <c r="H85" i="6"/>
  <c r="H82" i="6"/>
  <c r="H88" i="6"/>
  <c r="H84" i="6"/>
  <c r="H90" i="6"/>
  <c r="I75" i="6"/>
  <c r="D28" i="19"/>
  <c r="D29" i="19" s="1"/>
  <c r="H14" i="6"/>
  <c r="H16" i="6" s="1"/>
  <c r="G16" i="6"/>
  <c r="H52" i="6"/>
  <c r="H34" i="6"/>
  <c r="H53" i="6"/>
  <c r="H45" i="6"/>
  <c r="H35" i="6"/>
  <c r="H55" i="6"/>
  <c r="H47" i="6"/>
  <c r="H37" i="6"/>
  <c r="H29" i="6"/>
  <c r="H27" i="6"/>
  <c r="P6" i="9"/>
  <c r="H98" i="6"/>
  <c r="H50" i="6"/>
  <c r="H32" i="6"/>
  <c r="H49" i="6"/>
  <c r="H31" i="6"/>
  <c r="H48" i="6"/>
  <c r="H51" i="6"/>
  <c r="H33" i="6"/>
  <c r="H36" i="6"/>
  <c r="H30" i="6"/>
  <c r="H54" i="6"/>
  <c r="H38" i="6"/>
  <c r="H56" i="6"/>
  <c r="H46" i="6"/>
  <c r="H28" i="6"/>
  <c r="I39" i="6"/>
  <c r="M12" i="15"/>
  <c r="I39" i="17"/>
  <c r="I53" i="17"/>
  <c r="I11" i="17"/>
  <c r="I25" i="17"/>
  <c r="J16" i="18"/>
  <c r="K7" i="18"/>
  <c r="K16" i="18" s="1"/>
  <c r="F9" i="17"/>
  <c r="H8" i="12"/>
  <c r="H9" i="12" s="1"/>
  <c r="J25" i="11"/>
  <c r="G9" i="14"/>
  <c r="J29" i="11"/>
  <c r="H16" i="13"/>
  <c r="I36" i="17"/>
  <c r="I50" i="17"/>
  <c r="I22" i="17"/>
  <c r="I8" i="17"/>
  <c r="J14" i="18"/>
  <c r="K5" i="18"/>
  <c r="P9" i="9"/>
  <c r="I93" i="6"/>
  <c r="F13" i="17"/>
  <c r="G15" i="17"/>
  <c r="F12" i="17"/>
  <c r="F7" i="17"/>
  <c r="H8" i="6"/>
  <c r="H10" i="6" s="1"/>
  <c r="G10" i="6"/>
  <c r="F8" i="17"/>
  <c r="H11" i="6"/>
  <c r="H13" i="6" s="1"/>
  <c r="G13" i="6"/>
  <c r="H9" i="17"/>
  <c r="H14" i="17" s="1"/>
  <c r="H23" i="17"/>
  <c r="H28" i="17" s="1"/>
  <c r="H37" i="17"/>
  <c r="H42" i="17" s="1"/>
  <c r="H51" i="17"/>
  <c r="H56" i="17" s="1"/>
  <c r="G57" i="17"/>
  <c r="F55" i="17"/>
  <c r="F54" i="17"/>
  <c r="F49" i="17"/>
  <c r="F37" i="17"/>
  <c r="E12" i="19"/>
  <c r="E17" i="19" s="1"/>
  <c r="G11" i="12"/>
  <c r="F11" i="19"/>
  <c r="K8" i="18"/>
  <c r="K17" i="18" s="1"/>
  <c r="J17" i="18"/>
  <c r="G22" i="4"/>
  <c r="H21" i="4"/>
  <c r="G28" i="17"/>
  <c r="P7" i="9"/>
  <c r="H70" i="6"/>
  <c r="H71" i="6"/>
  <c r="H63" i="6"/>
  <c r="H73" i="6"/>
  <c r="H65" i="6"/>
  <c r="H68" i="6"/>
  <c r="H67" i="6"/>
  <c r="H69" i="6"/>
  <c r="H66" i="6"/>
  <c r="H72" i="6"/>
  <c r="H74" i="6"/>
  <c r="H64" i="6"/>
  <c r="I57" i="6"/>
  <c r="F18" i="6"/>
  <c r="F6" i="19" s="1"/>
  <c r="I24" i="17"/>
  <c r="I52" i="17"/>
  <c r="I38" i="17"/>
  <c r="I10" i="17"/>
  <c r="O10" i="9"/>
  <c r="G8" i="19" s="1"/>
  <c r="J15" i="18"/>
  <c r="K6" i="18"/>
  <c r="K15" i="18" s="1"/>
  <c r="F51" i="17"/>
  <c r="F52" i="17"/>
  <c r="L5" i="18"/>
  <c r="L8" i="18"/>
  <c r="L7" i="18"/>
  <c r="L6" i="18"/>
  <c r="M47" i="15" l="1"/>
  <c r="D100" i="6"/>
  <c r="F43" i="20"/>
  <c r="F12" i="19"/>
  <c r="F17" i="19" s="1"/>
  <c r="G6" i="20" s="1"/>
  <c r="F56" i="17"/>
  <c r="H22" i="4"/>
  <c r="I22" i="4" s="1"/>
  <c r="I20" i="4"/>
  <c r="L14" i="18"/>
  <c r="M5" i="18"/>
  <c r="J11" i="17"/>
  <c r="J39" i="17"/>
  <c r="J25" i="17"/>
  <c r="J53" i="17"/>
  <c r="H18" i="6"/>
  <c r="H6" i="19" s="1"/>
  <c r="I37" i="17"/>
  <c r="I42" i="17" s="1"/>
  <c r="I9" i="17"/>
  <c r="I14" i="17" s="1"/>
  <c r="I51" i="17"/>
  <c r="I56" i="17" s="1"/>
  <c r="I23" i="17"/>
  <c r="I28" i="17" s="1"/>
  <c r="F14" i="17"/>
  <c r="J50" i="17"/>
  <c r="J22" i="17"/>
  <c r="J8" i="17"/>
  <c r="J36" i="17"/>
  <c r="G18" i="6"/>
  <c r="G6" i="19" s="1"/>
  <c r="L15" i="18"/>
  <c r="M6" i="18"/>
  <c r="M15" i="18" s="1"/>
  <c r="L16" i="18"/>
  <c r="M7" i="18"/>
  <c r="M16" i="18" s="1"/>
  <c r="J10" i="17"/>
  <c r="J24" i="17"/>
  <c r="J52" i="17"/>
  <c r="J38" i="17"/>
  <c r="M8" i="18"/>
  <c r="M17" i="18" s="1"/>
  <c r="L17" i="18"/>
  <c r="K14" i="18"/>
  <c r="K9" i="18"/>
  <c r="F42" i="17"/>
  <c r="L50" i="20"/>
  <c r="G29" i="17"/>
  <c r="F27" i="17"/>
  <c r="F21" i="17"/>
  <c r="F26" i="17"/>
  <c r="F22" i="17"/>
  <c r="F25" i="17"/>
  <c r="F24" i="17"/>
  <c r="E27" i="19"/>
  <c r="F6" i="20"/>
  <c r="H11" i="12"/>
  <c r="G11" i="19"/>
  <c r="H89" i="16"/>
  <c r="I8" i="12"/>
  <c r="I9" i="12" s="1"/>
  <c r="H9" i="14"/>
  <c r="K25" i="11"/>
  <c r="K29" i="11"/>
  <c r="I16" i="13"/>
  <c r="F23" i="17"/>
  <c r="P10" i="9"/>
  <c r="H8" i="19" s="1"/>
  <c r="F27" i="19" l="1"/>
  <c r="F28" i="19" s="1"/>
  <c r="G10" i="20" s="1"/>
  <c r="G11" i="20" s="1"/>
  <c r="G42" i="20" s="1"/>
  <c r="G12" i="19"/>
  <c r="G17" i="19" s="1"/>
  <c r="H6" i="20" s="1"/>
  <c r="I21" i="4"/>
  <c r="I11" i="12"/>
  <c r="H11" i="19"/>
  <c r="H12" i="19" s="1"/>
  <c r="H17" i="19" s="1"/>
  <c r="H91" i="16"/>
  <c r="D38" i="20" s="1"/>
  <c r="D40" i="20" s="1"/>
  <c r="H98" i="16"/>
  <c r="J14" i="17"/>
  <c r="J23" i="17"/>
  <c r="J28" i="17" s="1"/>
  <c r="J51" i="17"/>
  <c r="J56" i="17" s="1"/>
  <c r="J37" i="17"/>
  <c r="J42" i="17" s="1"/>
  <c r="J9" i="17"/>
  <c r="F28" i="17"/>
  <c r="K22" i="17"/>
  <c r="K50" i="17"/>
  <c r="K8" i="17"/>
  <c r="K36" i="17"/>
  <c r="E28" i="19"/>
  <c r="F10" i="20" s="1"/>
  <c r="F11" i="20" s="1"/>
  <c r="F42" i="20" s="1"/>
  <c r="K25" i="17"/>
  <c r="K39" i="17"/>
  <c r="K53" i="17"/>
  <c r="K11" i="17"/>
  <c r="M9" i="18"/>
  <c r="M14" i="18"/>
  <c r="K38" i="17"/>
  <c r="K10" i="17"/>
  <c r="K52" i="17"/>
  <c r="K24" i="17"/>
  <c r="G27" i="19" l="1"/>
  <c r="G28" i="19" s="1"/>
  <c r="H10" i="20" s="1"/>
  <c r="H11" i="20" s="1"/>
  <c r="H42" i="20" s="1"/>
  <c r="I6" i="20"/>
  <c r="H27" i="19"/>
  <c r="E29" i="19"/>
  <c r="K37" i="17"/>
  <c r="K42" i="17" s="1"/>
  <c r="K51" i="17"/>
  <c r="K56" i="17" s="1"/>
  <c r="K23" i="17"/>
  <c r="K28" i="17" s="1"/>
  <c r="K9" i="17"/>
  <c r="K14" i="17" s="1"/>
  <c r="G43" i="20"/>
  <c r="G44" i="20" s="1"/>
  <c r="L54" i="20" s="1"/>
  <c r="F44" i="20"/>
  <c r="L48" i="20"/>
  <c r="M48" i="20" s="1"/>
  <c r="M50" i="20" s="1"/>
  <c r="D44" i="20"/>
  <c r="F29" i="19"/>
  <c r="G29" i="19" l="1"/>
  <c r="H43" i="20"/>
  <c r="H44" i="20" s="1"/>
  <c r="H28" i="19"/>
  <c r="I10" i="20" s="1"/>
  <c r="I11" i="20" s="1"/>
  <c r="I42" i="20" s="1"/>
  <c r="L52" i="20"/>
  <c r="M52" i="20" s="1"/>
  <c r="M54" i="20" l="1"/>
  <c r="D54" i="20"/>
  <c r="L56" i="20"/>
  <c r="H29" i="19"/>
  <c r="I43" i="20"/>
  <c r="I44" i="20" s="1"/>
  <c r="L57" i="20" l="1"/>
  <c r="D50" i="20" a="1"/>
  <c r="D50" i="20" s="1"/>
  <c r="D52" i="20"/>
  <c r="M56" i="20"/>
  <c r="M57" i="20" l="1"/>
</calcChain>
</file>

<file path=xl/sharedStrings.xml><?xml version="1.0" encoding="utf-8"?>
<sst xmlns="http://schemas.openxmlformats.org/spreadsheetml/2006/main" count="1020" uniqueCount="513">
  <si>
    <t xml:space="preserve">Determinación de la Población Total </t>
  </si>
  <si>
    <t xml:space="preserve">Municipio </t>
  </si>
  <si>
    <t>Población</t>
  </si>
  <si>
    <t xml:space="preserve">Nacimientos </t>
  </si>
  <si>
    <t xml:space="preserve">Defunciones No Fetales </t>
  </si>
  <si>
    <t>Girardot</t>
  </si>
  <si>
    <t>Melgar</t>
  </si>
  <si>
    <t>Tolemaida</t>
  </si>
  <si>
    <t>Ricaurte</t>
  </si>
  <si>
    <t>Flandes</t>
  </si>
  <si>
    <t xml:space="preserve">TOTAL </t>
  </si>
  <si>
    <t xml:space="preserve">% Población Segmentada </t>
  </si>
  <si>
    <t>Género</t>
  </si>
  <si>
    <t>Rango de Edad</t>
  </si>
  <si>
    <t>00 a 04</t>
  </si>
  <si>
    <t>05 a 09</t>
  </si>
  <si>
    <t>10 a 14</t>
  </si>
  <si>
    <t>15 - 19</t>
  </si>
  <si>
    <t>20 -24</t>
  </si>
  <si>
    <t>25 - 29</t>
  </si>
  <si>
    <t>30- 34</t>
  </si>
  <si>
    <t>35 - 39</t>
  </si>
  <si>
    <t>40 - 44</t>
  </si>
  <si>
    <t>45 - 49</t>
  </si>
  <si>
    <t>50 - 54</t>
  </si>
  <si>
    <t>55 -59</t>
  </si>
  <si>
    <t>60 - 64</t>
  </si>
  <si>
    <t>65 - 69</t>
  </si>
  <si>
    <t>70 -74</t>
  </si>
  <si>
    <t>75 - 79</t>
  </si>
  <si>
    <t>80 -  más</t>
  </si>
  <si>
    <t xml:space="preserve">Hombre </t>
  </si>
  <si>
    <t xml:space="preserve">Mujer </t>
  </si>
  <si>
    <t xml:space="preserve">Determinación de la Población </t>
  </si>
  <si>
    <t>Crecimiento Demógrafico</t>
  </si>
  <si>
    <t>AÑO</t>
  </si>
  <si>
    <t xml:space="preserve">POBLACIÓN </t>
  </si>
  <si>
    <t>NACIMIENTOS</t>
  </si>
  <si>
    <t>DEFUNCIONES</t>
  </si>
  <si>
    <t xml:space="preserve">POBLACIÓN
 TOTAL </t>
  </si>
  <si>
    <t>Año</t>
  </si>
  <si>
    <t xml:space="preserve">Crecimiento 
Demográfico </t>
  </si>
  <si>
    <t xml:space="preserve">DETERMINACIÓN DE LA DEMANDA </t>
  </si>
  <si>
    <t>DESCRIPCION</t>
  </si>
  <si>
    <t xml:space="preserve">DATOS </t>
  </si>
  <si>
    <t xml:space="preserve">FUENTE </t>
  </si>
  <si>
    <t xml:space="preserve">INFORMACION </t>
  </si>
  <si>
    <t>Tipo de producto:</t>
  </si>
  <si>
    <t>comida</t>
  </si>
  <si>
    <t xml:space="preserve">Proyecto Estudio de Mercado </t>
  </si>
  <si>
    <t xml:space="preserve">Esta información se obtiene de la descripción o ficha técnica del producto del proyecto </t>
  </si>
  <si>
    <t>Tamaño del Producto Unidad:</t>
  </si>
  <si>
    <t xml:space="preserve">Proyecto estudio de mercado </t>
  </si>
  <si>
    <t>Este se obtiene de la ficha tecnica del producto a vender, se debe colocar la unidad de medida. Ejemplo unidades de 100 gr, 125 gr.</t>
  </si>
  <si>
    <t xml:space="preserve">Cantidad de Unidades X Presentación del Producto : </t>
  </si>
  <si>
    <t>Este se determina, teniendo en cuenta la presentación final que se va a lanzar al mercado. Ejemplo paquetes de 6 o 12 unidaddes.</t>
  </si>
  <si>
    <t xml:space="preserve">Población Total : </t>
  </si>
  <si>
    <t xml:space="preserve">Tabla Determinación de
 la Población </t>
  </si>
  <si>
    <t>Ingresar al hipervínculo.</t>
  </si>
  <si>
    <t xml:space="preserve">% Población Segmentación: </t>
  </si>
  <si>
    <t>Fuente Secundaria (DANE)
Proyecto Estudio de Mercado</t>
  </si>
  <si>
    <t>https://sitios.dane.gov.co/cnpv/app/views/informacion/perfiles/25307_infografia.pdf</t>
  </si>
  <si>
    <t>Análisis Encuestas del estudio de Mercado (%):</t>
  </si>
  <si>
    <t>Este se obtiene del analisis de la encuesta, especificamente donde se pregunta la intención de compra.</t>
  </si>
  <si>
    <t>Poblacion 
Segmentada Total:</t>
  </si>
  <si>
    <t xml:space="preserve">Calculos Herramienta </t>
  </si>
  <si>
    <r>
      <rPr>
        <b/>
        <sz val="11"/>
        <color rgb="FF003366"/>
        <rFont val="Calibri"/>
        <family val="2"/>
      </rPr>
      <t>PST</t>
    </r>
    <r>
      <rPr>
        <sz val="11"/>
        <color rgb="FF003366"/>
        <rFont val="Calibri"/>
        <family val="2"/>
      </rPr>
      <t xml:space="preserve"> = PT X %PS
</t>
    </r>
    <r>
      <rPr>
        <b/>
        <sz val="11"/>
        <color rgb="FF003366"/>
        <rFont val="Calibri"/>
        <family val="2"/>
      </rPr>
      <t>PS</t>
    </r>
    <r>
      <rPr>
        <sz val="11"/>
        <color rgb="FF003366"/>
        <rFont val="Calibri"/>
        <family val="2"/>
      </rPr>
      <t>T= ITEM3 X ITEM4</t>
    </r>
  </si>
  <si>
    <t>Demanda Potencial</t>
  </si>
  <si>
    <r>
      <rPr>
        <b/>
        <sz val="11"/>
        <color rgb="FF003366"/>
        <rFont val="Calibri"/>
        <family val="2"/>
      </rPr>
      <t>TDPADM</t>
    </r>
    <r>
      <rPr>
        <sz val="11"/>
        <color rgb="FF003366"/>
        <rFont val="Calibri"/>
        <family val="2"/>
      </rPr>
      <t xml:space="preserve"> = PST X AEEM
</t>
    </r>
    <r>
      <rPr>
        <b/>
        <sz val="11"/>
        <color rgb="FF003366"/>
        <rFont val="Calibri"/>
        <family val="2"/>
      </rPr>
      <t>TDPADM</t>
    </r>
    <r>
      <rPr>
        <sz val="11"/>
        <color rgb="FF003366"/>
        <rFont val="Calibri"/>
        <family val="2"/>
      </rPr>
      <t xml:space="preserve"> = ITEM7 X ITEM5</t>
    </r>
  </si>
  <si>
    <t>% Demanda a Intervenir:</t>
  </si>
  <si>
    <t xml:space="preserve">Este dato corresponde a la cuota de mercado en % que se va a intervenir con el proyecto </t>
  </si>
  <si>
    <t>Total Produccion X Unidades  (de acuerdo a la demanda Potencial):</t>
  </si>
  <si>
    <r>
      <rPr>
        <b/>
        <sz val="11"/>
        <color rgb="FF003366"/>
        <rFont val="Calibri"/>
        <family val="2"/>
      </rPr>
      <t>TPA</t>
    </r>
    <r>
      <rPr>
        <sz val="11"/>
        <color rgb="FF003366"/>
        <rFont val="Calibri"/>
        <family val="2"/>
      </rPr>
      <t xml:space="preserve"> = TDPADM X TP
</t>
    </r>
    <r>
      <rPr>
        <b/>
        <sz val="11"/>
        <color rgb="FF003366"/>
        <rFont val="Calibri"/>
        <family val="2"/>
      </rPr>
      <t>TPA</t>
    </r>
    <r>
      <rPr>
        <sz val="11"/>
        <color rgb="FF003366"/>
        <rFont val="Calibri"/>
        <family val="2"/>
      </rPr>
      <t xml:space="preserve"> = ITEM8 X ITEM9
Tener en cuenta las unidades en las que se esta trabajando de acuerdo al TP del producto</t>
    </r>
  </si>
  <si>
    <t>Total Producción de acuerdo al tamaño del producto (kilos o Litros)</t>
  </si>
  <si>
    <t>Este dato indica el total en unidad de medida (kilos, litros), de producto que se debe producir</t>
  </si>
  <si>
    <t xml:space="preserve">Crecimiento de la producción Anual </t>
  </si>
  <si>
    <t>Es importante tener en cuenta la unidades de los totales.</t>
  </si>
  <si>
    <t>DETERMINACIÓN DEL TAMAÑO DE LA PLANTA 
RESPECTO AL ANÁLISIS DE LA DEMANDA</t>
  </si>
  <si>
    <t>Mes</t>
  </si>
  <si>
    <t xml:space="preserve">ITEMS </t>
  </si>
  <si>
    <t>UNIDADES</t>
  </si>
  <si>
    <t xml:space="preserve">Unidades </t>
  </si>
  <si>
    <t xml:space="preserve">Frecuencia </t>
  </si>
  <si>
    <t>Opcion1</t>
  </si>
  <si>
    <t>Opcion2</t>
  </si>
  <si>
    <t>Dia</t>
  </si>
  <si>
    <t>Total de Producto a Producir Determinación de la Demanda (Paquetes)</t>
  </si>
  <si>
    <t>Peso Producto Unidad  (gr)</t>
  </si>
  <si>
    <t>gr.</t>
  </si>
  <si>
    <t>Kg.</t>
  </si>
  <si>
    <t xml:space="preserve">Día </t>
  </si>
  <si>
    <t>Peso Total Presentación (Unidades)</t>
  </si>
  <si>
    <t>Total de Producto a Producir (Demanda)</t>
  </si>
  <si>
    <t xml:space="preserve">Mes </t>
  </si>
  <si>
    <t>Dias a Producir x Mes</t>
  </si>
  <si>
    <t>Días</t>
  </si>
  <si>
    <t>Producción  Planta X Día</t>
  </si>
  <si>
    <t xml:space="preserve">Kilos </t>
  </si>
  <si>
    <t>Produción por día (8 horas x Turno) Kilos</t>
  </si>
  <si>
    <t>Hora</t>
  </si>
  <si>
    <t>Capacidad Diseñada</t>
  </si>
  <si>
    <t>Capacidad Instalada (Kilos, Litros/hr)</t>
  </si>
  <si>
    <t>Capacidad Real Equipos 
(Eficiencia del 80%)</t>
  </si>
  <si>
    <t>Kg / hora</t>
  </si>
  <si>
    <t>Capacidad Real Utilizada (%)</t>
  </si>
  <si>
    <t xml:space="preserve">DETERMINACIÓN DEL TAMANO DE LA PLANTA DE ACUERDO  A LA CAPACIDAD REAL UTILIZADA </t>
  </si>
  <si>
    <t>Período</t>
  </si>
  <si>
    <t>AÑO 1</t>
  </si>
  <si>
    <t>AÑO 2</t>
  </si>
  <si>
    <t>AÑO 3</t>
  </si>
  <si>
    <t>AÑO 4</t>
  </si>
  <si>
    <t>AÑO 5</t>
  </si>
  <si>
    <t xml:space="preserve">Total 
Producción </t>
  </si>
  <si>
    <t>Producción por años (Kilos)</t>
  </si>
  <si>
    <t>Demanda Capacidad Utilizada Kg /hr</t>
  </si>
  <si>
    <t xml:space="preserve">Capacidad Real Utilizada </t>
  </si>
  <si>
    <t>PARAMETROS TECNICOS</t>
  </si>
  <si>
    <t xml:space="preserve">TIPO DE PRODUCTO </t>
  </si>
  <si>
    <t xml:space="preserve">Descripción </t>
  </si>
  <si>
    <t xml:space="preserve">Datos </t>
  </si>
  <si>
    <t xml:space="preserve">Colocar el Nombre </t>
  </si>
  <si>
    <t>Cantidad Total de Producto (Unidades) X Año</t>
  </si>
  <si>
    <t xml:space="preserve">Producto 1 </t>
  </si>
  <si>
    <t>Maduros</t>
  </si>
  <si>
    <t xml:space="preserve">Frecuencia de Venta </t>
  </si>
  <si>
    <t xml:space="preserve">Mensual </t>
  </si>
  <si>
    <t>Producto 2</t>
  </si>
  <si>
    <t>Canastas</t>
  </si>
  <si>
    <t xml:space="preserve">% de Produccion Producto 1 </t>
  </si>
  <si>
    <t>Producto 3</t>
  </si>
  <si>
    <t>Conos</t>
  </si>
  <si>
    <t>% de Produccion Producto 2</t>
  </si>
  <si>
    <t>Producto 4</t>
  </si>
  <si>
    <t>% de Produccion Producto 3</t>
  </si>
  <si>
    <t>% de Produccion Producto 4</t>
  </si>
  <si>
    <t xml:space="preserve">Cantidad Producto 1 Unidades </t>
  </si>
  <si>
    <t>platos diarios</t>
  </si>
  <si>
    <t xml:space="preserve">Cantidad Producto 2 Unidades </t>
  </si>
  <si>
    <t xml:space="preserve">Cantidad Producto 3 Unidades </t>
  </si>
  <si>
    <t xml:space="preserve">Cantidad Producto 4 Unidades </t>
  </si>
  <si>
    <t xml:space="preserve">Precio Producto 1  </t>
  </si>
  <si>
    <t>Precio Producto 2</t>
  </si>
  <si>
    <t>Precio Producto 3</t>
  </si>
  <si>
    <t>Precio Producto 4</t>
  </si>
  <si>
    <t>Inflación año 2</t>
  </si>
  <si>
    <t>Inflación año 3</t>
  </si>
  <si>
    <t>Inflación año 4</t>
  </si>
  <si>
    <t>Inflación año 5</t>
  </si>
  <si>
    <t xml:space="preserve">Crecimiento de la Producción </t>
  </si>
  <si>
    <t xml:space="preserve">Proyección de Ventas Proyecto </t>
  </si>
  <si>
    <t>PRODUCTO</t>
  </si>
  <si>
    <t xml:space="preserve">Precio </t>
  </si>
  <si>
    <t xml:space="preserve">Subtotal </t>
  </si>
  <si>
    <t>Precio</t>
  </si>
  <si>
    <t xml:space="preserve">Subtotal  </t>
  </si>
  <si>
    <t>Valor Total ($)</t>
  </si>
  <si>
    <t xml:space="preserve">Proyección de Producción del Proyecto </t>
  </si>
  <si>
    <t xml:space="preserve">Proyección de la Producción Producto 1 </t>
  </si>
  <si>
    <t xml:space="preserve">MES </t>
  </si>
  <si>
    <t>TOTAL PRODUCTO 1</t>
  </si>
  <si>
    <t xml:space="preserve">Proyección de la Producción Producto 2 </t>
  </si>
  <si>
    <t>TOTAL PRODUCTO 2</t>
  </si>
  <si>
    <t>Proyección de la Producción Producto 3</t>
  </si>
  <si>
    <t>TOTAL PRODUCTO 3</t>
  </si>
  <si>
    <t>Proyección de la Producción Producto 4</t>
  </si>
  <si>
    <t>TOTAL PRODUCTO 4</t>
  </si>
  <si>
    <t xml:space="preserve">Producto </t>
  </si>
  <si>
    <t>Total Producción Periodo 5 Años</t>
  </si>
  <si>
    <t xml:space="preserve">Unidades X Bache
Obtenidas en la Experimentación </t>
  </si>
  <si>
    <t xml:space="preserve">Determinación Formulación Producto 1 </t>
  </si>
  <si>
    <t xml:space="preserve">Item </t>
  </si>
  <si>
    <t>Descripción
Materia Prima</t>
  </si>
  <si>
    <t>Cantidad 
gramos</t>
  </si>
  <si>
    <t>Cantidad 
(%)</t>
  </si>
  <si>
    <t>Queso</t>
  </si>
  <si>
    <t>Mantequilla</t>
  </si>
  <si>
    <t>TOTAL</t>
  </si>
  <si>
    <t>Determinación Formulación Producto 2</t>
  </si>
  <si>
    <t>Canasta</t>
  </si>
  <si>
    <t>Maduritos</t>
  </si>
  <si>
    <t>Guacamole</t>
  </si>
  <si>
    <t>Determinación Formulación Producto 3</t>
  </si>
  <si>
    <t>Cono</t>
  </si>
  <si>
    <t>Papas</t>
  </si>
  <si>
    <t xml:space="preserve">Determinación Formulación Producto 4 </t>
  </si>
  <si>
    <t>+</t>
  </si>
  <si>
    <t>Unidades X Bache</t>
  </si>
  <si>
    <t xml:space="preserve">Consumo Materia Prima Producto 1 </t>
  </si>
  <si>
    <t>Cantidad 
%</t>
  </si>
  <si>
    <t>Cantidad 
(gr.)</t>
  </si>
  <si>
    <t xml:space="preserve">Presentación 
Compra
(gr, litros, ml) </t>
  </si>
  <si>
    <t xml:space="preserve">Precio Compra 
Presentación </t>
  </si>
  <si>
    <t>Costo Total 
Unitario</t>
  </si>
  <si>
    <t xml:space="preserve"> </t>
  </si>
  <si>
    <t>Consumo Materia Prima Producto 2</t>
  </si>
  <si>
    <t xml:space="preserve">Consumo Materia Prima Producto 3 </t>
  </si>
  <si>
    <t xml:space="preserve">Consumo Materia Prima Producto 4 </t>
  </si>
  <si>
    <t>Cantidad (gr.)</t>
  </si>
  <si>
    <t>Costo Unitario
(gr.)</t>
  </si>
  <si>
    <t xml:space="preserve">Resumen Produccion Proyecto </t>
  </si>
  <si>
    <t>Año 1</t>
  </si>
  <si>
    <t>Año 2</t>
  </si>
  <si>
    <t>Año 3</t>
  </si>
  <si>
    <t>Año 4</t>
  </si>
  <si>
    <t>Año 5</t>
  </si>
  <si>
    <t>P1</t>
  </si>
  <si>
    <t>P2</t>
  </si>
  <si>
    <t>P3</t>
  </si>
  <si>
    <t>P4</t>
  </si>
  <si>
    <t xml:space="preserve">Consumo Materia Prima Producto 2 </t>
  </si>
  <si>
    <t xml:space="preserve">Costo Total </t>
  </si>
  <si>
    <t xml:space="preserve">Salarios Proyecto </t>
  </si>
  <si>
    <t>sol semanal</t>
  </si>
  <si>
    <t xml:space="preserve">Salario Gerente </t>
  </si>
  <si>
    <t xml:space="preserve">Salario Producción </t>
  </si>
  <si>
    <t xml:space="preserve">Salario Administrativos </t>
  </si>
  <si>
    <t xml:space="preserve">Asignación Mensual </t>
  </si>
  <si>
    <t>Dato</t>
  </si>
  <si>
    <t>Valor a Cancelar</t>
  </si>
  <si>
    <t>yulisa semanal</t>
  </si>
  <si>
    <t xml:space="preserve">Seguridad Social </t>
  </si>
  <si>
    <t>Salud</t>
  </si>
  <si>
    <t xml:space="preserve">Pensión </t>
  </si>
  <si>
    <t>breyner semanal</t>
  </si>
  <si>
    <t>ARL</t>
  </si>
  <si>
    <t>I</t>
  </si>
  <si>
    <t xml:space="preserve">Parafiscales </t>
  </si>
  <si>
    <t>Caja Compensación</t>
  </si>
  <si>
    <t xml:space="preserve">mama semanal </t>
  </si>
  <si>
    <t>Categoria</t>
  </si>
  <si>
    <t>Costo</t>
  </si>
  <si>
    <t>Sena</t>
  </si>
  <si>
    <t>ICBF</t>
  </si>
  <si>
    <t>II</t>
  </si>
  <si>
    <t>Prestaciones Sociales</t>
  </si>
  <si>
    <t>suegra semanal</t>
  </si>
  <si>
    <t>III</t>
  </si>
  <si>
    <t>Prima</t>
  </si>
  <si>
    <t>IV</t>
  </si>
  <si>
    <t xml:space="preserve">Cesantías </t>
  </si>
  <si>
    <t>V</t>
  </si>
  <si>
    <t xml:space="preserve">Intereses Cesantias </t>
  </si>
  <si>
    <t xml:space="preserve">laura semanal </t>
  </si>
  <si>
    <t xml:space="preserve">Vacaciones </t>
  </si>
  <si>
    <t>Auxilios Legales</t>
  </si>
  <si>
    <t xml:space="preserve">Dotación </t>
  </si>
  <si>
    <t>Auxilio TTE</t>
  </si>
  <si>
    <t>promedio</t>
  </si>
  <si>
    <t>Costo Hora (192 X Mes)</t>
  </si>
  <si>
    <t xml:space="preserve">Horas Semana </t>
  </si>
  <si>
    <t>Total Semanas Mes</t>
  </si>
  <si>
    <t xml:space="preserve">Prestacion de Servicios </t>
  </si>
  <si>
    <t xml:space="preserve">Costo Total Nómina Proyecto </t>
  </si>
  <si>
    <t>Detalle</t>
  </si>
  <si>
    <t>Salario</t>
  </si>
  <si>
    <t>PrestaciondeServicios</t>
  </si>
  <si>
    <t xml:space="preserve">Detalle </t>
  </si>
  <si>
    <t>Cantidad</t>
  </si>
  <si>
    <t xml:space="preserve">Tipo de Contrato </t>
  </si>
  <si>
    <t xml:space="preserve">Salario mes </t>
  </si>
  <si>
    <t>Total Mes</t>
  </si>
  <si>
    <t xml:space="preserve"> Total Año </t>
  </si>
  <si>
    <t xml:space="preserve">Gerente </t>
  </si>
  <si>
    <t xml:space="preserve">Colaboradores </t>
  </si>
  <si>
    <t>Prestación de Servicios</t>
  </si>
  <si>
    <t xml:space="preserve">Administrativos </t>
  </si>
  <si>
    <t xml:space="preserve">Contador </t>
  </si>
  <si>
    <t xml:space="preserve">TOTAL MES </t>
  </si>
  <si>
    <t>Tipo</t>
  </si>
  <si>
    <t>Mano de Obra para la Operación</t>
  </si>
  <si>
    <t>Valor 
Año1</t>
  </si>
  <si>
    <t>Valor 
Año2</t>
  </si>
  <si>
    <t>Valor 
Año3</t>
  </si>
  <si>
    <t>Valor 
Año4</t>
  </si>
  <si>
    <t>Valor 
Año5</t>
  </si>
  <si>
    <t>Total Mano de Obra Operación</t>
  </si>
  <si>
    <t>Gerente_Tipo</t>
  </si>
  <si>
    <t>Gerente_Salario</t>
  </si>
  <si>
    <t>Gerente_PrestacióndeServicios</t>
  </si>
  <si>
    <t xml:space="preserve">Mano de Obra Administrativa </t>
  </si>
  <si>
    <t xml:space="preserve">Actividad </t>
  </si>
  <si>
    <t>Colaboradores_Tipo</t>
  </si>
  <si>
    <t>Colaboradores_Salario</t>
  </si>
  <si>
    <t>Colaboradores_PrestacióndeServicios</t>
  </si>
  <si>
    <t xml:space="preserve">Valor Mano de Obra Unitario Operación  </t>
  </si>
  <si>
    <t>Administrativos_Tipo</t>
  </si>
  <si>
    <t>Administrativos_Salario</t>
  </si>
  <si>
    <t>Administrativos_PrestacióndeServicios</t>
  </si>
  <si>
    <t xml:space="preserve">Mano de Obra </t>
  </si>
  <si>
    <t xml:space="preserve">Valor Mano de Obra Unitario Administrativos </t>
  </si>
  <si>
    <t xml:space="preserve">Costos Indirectos de Fabricación </t>
  </si>
  <si>
    <t xml:space="preserve">Costo Mes </t>
  </si>
  <si>
    <t>Requerimiento Año</t>
  </si>
  <si>
    <t xml:space="preserve">AÑO 2 </t>
  </si>
  <si>
    <t>Mantenimiento de Maquinaria</t>
  </si>
  <si>
    <t>Servicios Públicos Operación (Luz, Agua, Gas)</t>
  </si>
  <si>
    <t xml:space="preserve">Transporte </t>
  </si>
  <si>
    <t xml:space="preserve">Empaque </t>
  </si>
  <si>
    <t>TOTAL CIF</t>
  </si>
  <si>
    <t>COSTOS INDIRECTOS CVU</t>
  </si>
  <si>
    <t>Gastos Administrativos</t>
  </si>
  <si>
    <t>Costo Mes</t>
  </si>
  <si>
    <t>Servicio Publicos (Internet, Luz, Agua)</t>
  </si>
  <si>
    <t xml:space="preserve">Papeleria </t>
  </si>
  <si>
    <t xml:space="preserve">Gastos de Representación </t>
  </si>
  <si>
    <t xml:space="preserve">Gastos de Puesta en Marcha </t>
  </si>
  <si>
    <t xml:space="preserve">Seguros </t>
  </si>
  <si>
    <t>Arriendo</t>
  </si>
  <si>
    <t>TOTAL GASTOS ADMINIST.</t>
  </si>
  <si>
    <t xml:space="preserve"> GASTOS ADMINSTRATIVOS CVU</t>
  </si>
  <si>
    <t xml:space="preserve">Estrategia de Comunicación y Ventas </t>
  </si>
  <si>
    <t>Publicidad ( Pendón, Tarjetas, pasacalle,)</t>
  </si>
  <si>
    <t>Estrategia de Marketing Digital</t>
  </si>
  <si>
    <t>Total Gastos Venta</t>
  </si>
  <si>
    <t>Estrategia de Comunicación CVU</t>
  </si>
  <si>
    <t xml:space="preserve">Capital de Trabajo </t>
  </si>
  <si>
    <t xml:space="preserve">Materia Prima </t>
  </si>
  <si>
    <t>Mano de Obra</t>
  </si>
  <si>
    <t xml:space="preserve">Costos Ind Fabricación </t>
  </si>
  <si>
    <t>Costos Administrativos</t>
  </si>
  <si>
    <t xml:space="preserve">Costo Unitario </t>
  </si>
  <si>
    <t xml:space="preserve">Total </t>
  </si>
  <si>
    <t>Capital de Trabajo Producto 2</t>
  </si>
  <si>
    <t>Capital de Trabajo Producto 3</t>
  </si>
  <si>
    <t>Capital de Trabajo Producto 4</t>
  </si>
  <si>
    <t xml:space="preserve">Total Capital de Trabajo Requerido </t>
  </si>
  <si>
    <t>Resumen de las Inversiones Requeridas</t>
  </si>
  <si>
    <t xml:space="preserve">Inversiones Fijas </t>
  </si>
  <si>
    <t>Infraestructura: Terrenos y Construcciones</t>
  </si>
  <si>
    <t xml:space="preserve">Unidad </t>
  </si>
  <si>
    <t xml:space="preserve">Cantidad </t>
  </si>
  <si>
    <t xml:space="preserve">Año 0 </t>
  </si>
  <si>
    <t>Terrenos</t>
  </si>
  <si>
    <t xml:space="preserve">Construcciones y Edificios </t>
  </si>
  <si>
    <t xml:space="preserve">Adecuaciones y Mejoras </t>
  </si>
  <si>
    <t>Subtotal Infraestructura</t>
  </si>
  <si>
    <t xml:space="preserve">Maquinaria y Equipos </t>
  </si>
  <si>
    <t>Licuadora Industrial</t>
  </si>
  <si>
    <t>Congelador doble</t>
  </si>
  <si>
    <t>Campana Extractora de calor americana</t>
  </si>
  <si>
    <t>Subtotal Maquinaria y Equipos</t>
  </si>
  <si>
    <t>Muebles y Enseres</t>
  </si>
  <si>
    <t>Meson en acero quirujirco</t>
  </si>
  <si>
    <t>Logo mural</t>
  </si>
  <si>
    <t>Barra en madera quemada</t>
  </si>
  <si>
    <t xml:space="preserve">Ventiladores </t>
  </si>
  <si>
    <t>Mesas en madera</t>
  </si>
  <si>
    <t>Subtotal Muebles y Enseres</t>
  </si>
  <si>
    <t xml:space="preserve">Equipo de Transporte y Carga </t>
  </si>
  <si>
    <t>Subtotal Equipo de Transporte y Carga</t>
  </si>
  <si>
    <t>Equipos Comunicaciones, Computación y Herramientas</t>
  </si>
  <si>
    <t>Computadores sistema POS</t>
  </si>
  <si>
    <t>Telefono</t>
  </si>
  <si>
    <t>Subtotal Equipos Comunicaciones, Computación y Herramientas</t>
  </si>
  <si>
    <t xml:space="preserve">Total de Inversiones Fijas </t>
  </si>
  <si>
    <t xml:space="preserve">Inversion Diferida </t>
  </si>
  <si>
    <t>Inversión Diferida (Gastos Período Preoperativo )</t>
  </si>
  <si>
    <t>Gastos Notariales</t>
  </si>
  <si>
    <t>Matrícula Mercantil</t>
  </si>
  <si>
    <t>Gastos de Constitución</t>
  </si>
  <si>
    <t>Nómina Empleados (no incluye  Gerente)</t>
  </si>
  <si>
    <t>Nómina Operarios</t>
  </si>
  <si>
    <t>Nómina Gerente</t>
  </si>
  <si>
    <t>Honorarios Contador</t>
  </si>
  <si>
    <t>Servicios Públicos</t>
  </si>
  <si>
    <t>Seguro Todo Riesgo</t>
  </si>
  <si>
    <t>Publicidad y Mercadeo</t>
  </si>
  <si>
    <t>Subtotal Inversión Diferida (Gastos Período Preoperativo )</t>
  </si>
  <si>
    <t>Otros Diferidos Financiables No Especificados</t>
  </si>
  <si>
    <t>Subtotal Otros Diferidos Financiables No Especificados</t>
  </si>
  <si>
    <t xml:space="preserve">Total de Inversion Diferida </t>
  </si>
  <si>
    <t>Requerimientos Capital de Trabajo</t>
  </si>
  <si>
    <t xml:space="preserve">Valor Total </t>
  </si>
  <si>
    <t xml:space="preserve">Capital de trabajo </t>
  </si>
  <si>
    <t>Total Inversión Requerida</t>
  </si>
  <si>
    <t xml:space="preserve">Valor Unitario Depreciación </t>
  </si>
  <si>
    <t xml:space="preserve">Costo Valor Unitario </t>
  </si>
  <si>
    <t>Producto 1</t>
  </si>
  <si>
    <t>Peso 
%</t>
  </si>
  <si>
    <t xml:space="preserve">Valor </t>
  </si>
  <si>
    <t xml:space="preserve">Año 1 </t>
  </si>
  <si>
    <t>Materia Prima</t>
  </si>
  <si>
    <t xml:space="preserve">Mano de Obra Producción </t>
  </si>
  <si>
    <t xml:space="preserve">Costos Indirectos de Fabricacion </t>
  </si>
  <si>
    <t>Costos Administratitivos</t>
  </si>
  <si>
    <t>Gastos de Comunicación y Ventas</t>
  </si>
  <si>
    <t>Depreciaciación</t>
  </si>
  <si>
    <t xml:space="preserve">Impuestos </t>
  </si>
  <si>
    <t>Margen de contribución (%)</t>
  </si>
  <si>
    <t>Precio de Venta</t>
  </si>
  <si>
    <t xml:space="preserve">Punto de Equilibrio </t>
  </si>
  <si>
    <t>Ponderado 
Unidades</t>
  </si>
  <si>
    <t>Total 
Unidades</t>
  </si>
  <si>
    <t xml:space="preserve">Costo 
Variable </t>
  </si>
  <si>
    <t>Margen 
Contribución</t>
  </si>
  <si>
    <t>Margen 
Ponderado</t>
  </si>
  <si>
    <t>Punto
Equilibrio
Unidades (Año)</t>
  </si>
  <si>
    <t>Punto
Equilibrio
Dinero 
Año</t>
  </si>
  <si>
    <t>Punto
Equilibrio
Unidades
Mes</t>
  </si>
  <si>
    <t>Punto
Equilibrio
Dinero 
Mes</t>
  </si>
  <si>
    <t>Costos Totales Año</t>
  </si>
  <si>
    <t xml:space="preserve">Resumen Punto de Equilibrio </t>
  </si>
  <si>
    <t>P.E Unid. Año</t>
  </si>
  <si>
    <t>P.E $ Año</t>
  </si>
  <si>
    <t>P.E Unid. Mes</t>
  </si>
  <si>
    <t>P.E $ Mes</t>
  </si>
  <si>
    <t xml:space="preserve">Gastos Comunicación y Ventas </t>
  </si>
  <si>
    <t xml:space="preserve">Costos Totales Mes </t>
  </si>
  <si>
    <t>Estado de Resultados</t>
  </si>
  <si>
    <t xml:space="preserve">Estado de Resultados </t>
  </si>
  <si>
    <t>Ventas</t>
  </si>
  <si>
    <t>Devoluciones y rebajas en ventas</t>
  </si>
  <si>
    <t>Materia Prima, Mano de Obra</t>
  </si>
  <si>
    <t>Depreciación</t>
  </si>
  <si>
    <t>Costos de Fabricación</t>
  </si>
  <si>
    <t>Utilidad Bruta</t>
  </si>
  <si>
    <t>Gasto de Administración</t>
  </si>
  <si>
    <t>Gastos de Ventas</t>
  </si>
  <si>
    <t>Provisiones</t>
  </si>
  <si>
    <t>Amortización Diferidos</t>
  </si>
  <si>
    <t>Utilidad Operativa</t>
  </si>
  <si>
    <t>Otros ingresos</t>
  </si>
  <si>
    <t xml:space="preserve"> Intereses</t>
  </si>
  <si>
    <t>Otros ingresos y egresos</t>
  </si>
  <si>
    <t xml:space="preserve"> Revalorización de Patrimonio</t>
  </si>
  <si>
    <t xml:space="preserve"> Ajuste Activos no Monetarios</t>
  </si>
  <si>
    <t xml:space="preserve"> Ajuste Depreciación Acumulada</t>
  </si>
  <si>
    <t>Ajuste Amortización Acumulada</t>
  </si>
  <si>
    <t>Ajuste Agotamiento Acumulada</t>
  </si>
  <si>
    <t>Total Corrección Monetaria</t>
  </si>
  <si>
    <t>Utilidad antes de impuestos</t>
  </si>
  <si>
    <t>Impuesto renta</t>
  </si>
  <si>
    <t>Utilidad Neta Final</t>
  </si>
  <si>
    <t xml:space="preserve">Evaluación Financiera </t>
  </si>
  <si>
    <t>FLUJO DE CAJA</t>
  </si>
  <si>
    <t>Flujo de Caja Operativo</t>
  </si>
  <si>
    <t>Utilidad Operacional</t>
  </si>
  <si>
    <t>Depreciaciones</t>
  </si>
  <si>
    <t>Impuestos</t>
  </si>
  <si>
    <t>Neto Flujo de Caja Operativo</t>
  </si>
  <si>
    <t>Flujo de Caja Inversión</t>
  </si>
  <si>
    <t>Variacion Cuentas por Cobrar</t>
  </si>
  <si>
    <t>Variacion Inv. Materias Primas e insumos</t>
  </si>
  <si>
    <t>Variacion Inv. Prod. En Proceso</t>
  </si>
  <si>
    <t>Variacion Inv. Prod. Terminados</t>
  </si>
  <si>
    <t>Var. Anticipos y Otros Cuentas por Cobrar</t>
  </si>
  <si>
    <t>Variación Cuentas por Pagar</t>
  </si>
  <si>
    <t>Variación Acreedores Varios</t>
  </si>
  <si>
    <t>Variación Otros Pasivos</t>
  </si>
  <si>
    <t>Variación del Capital de Trabajo</t>
  </si>
  <si>
    <t>Inversión en Terrenos</t>
  </si>
  <si>
    <t>Inversión en Construcciones</t>
  </si>
  <si>
    <t>Inversión en Adecuaciones y Mejoras</t>
  </si>
  <si>
    <t>Inversión en Maquinaria y Equipo</t>
  </si>
  <si>
    <t>Inversión en Muebles</t>
  </si>
  <si>
    <t>Inversión en Equipo de Transporte</t>
  </si>
  <si>
    <t>Inversión en Equipos de Oficina</t>
  </si>
  <si>
    <t>Inversión Otros Activos</t>
  </si>
  <si>
    <t>Inversión Activos</t>
  </si>
  <si>
    <t>Inversión Diferida</t>
  </si>
  <si>
    <t>Neto Flujo de Caja Inversión</t>
  </si>
  <si>
    <t>Flujo de Caja Financiamiento</t>
  </si>
  <si>
    <t>Desembolsos Pasivo Largo Plazo</t>
  </si>
  <si>
    <t>Amortizaciones Pasivos Largo Plazo</t>
  </si>
  <si>
    <t>Intereses Pagados</t>
  </si>
  <si>
    <t>Dividendos Pagados</t>
  </si>
  <si>
    <t>Capital</t>
  </si>
  <si>
    <t>Otros Ingresos No Operacionales</t>
  </si>
  <si>
    <t>Neto Flujo de Caja Financiamiento</t>
  </si>
  <si>
    <t>Neto Periodo</t>
  </si>
  <si>
    <t>Saldo anterior</t>
  </si>
  <si>
    <t>Saldo siguiente</t>
  </si>
  <si>
    <t xml:space="preserve">SALIDAS ANÁLISIS FINANCIERO PROYECTO </t>
  </si>
  <si>
    <t xml:space="preserve">Pendiente Recuperar </t>
  </si>
  <si>
    <t xml:space="preserve">Inversion </t>
  </si>
  <si>
    <t>Tasa de Oportunidad (T.I.O)</t>
  </si>
  <si>
    <t>Valor Actual Neto (V.A.N)</t>
  </si>
  <si>
    <t>Tasa Interna de Retorno (T.I.R)</t>
  </si>
  <si>
    <t xml:space="preserve">Periodo Recuperacion de la Inversion (PRI) </t>
  </si>
  <si>
    <t>Años</t>
  </si>
  <si>
    <t>Especiales</t>
  </si>
  <si>
    <t>Platano maduro</t>
  </si>
  <si>
    <t>Queso prensado</t>
  </si>
  <si>
    <t>Pollo</t>
  </si>
  <si>
    <t>Carne Desmechada</t>
  </si>
  <si>
    <t>Salsa De Ajo</t>
  </si>
  <si>
    <t>Lonjas de tocineta</t>
  </si>
  <si>
    <t>panceta</t>
  </si>
  <si>
    <t>Hogao</t>
  </si>
  <si>
    <t xml:space="preserve">bondiola </t>
  </si>
  <si>
    <t>guacamole</t>
  </si>
  <si>
    <t xml:space="preserve">Platano maduro </t>
  </si>
  <si>
    <t>Lechuga</t>
  </si>
  <si>
    <t>Mermelada de tocineta</t>
  </si>
  <si>
    <t>Queso cheddar</t>
  </si>
  <si>
    <t>Carne de molida</t>
  </si>
  <si>
    <t>Costo total unitario</t>
  </si>
  <si>
    <t>Estufa industrial + freidoras</t>
  </si>
  <si>
    <t>Plancha industrial</t>
  </si>
  <si>
    <t xml:space="preserve">Nevera </t>
  </si>
  <si>
    <t>Prensa de plátanos</t>
  </si>
  <si>
    <t>Desmechador de carne</t>
  </si>
  <si>
    <t>Rallador de queso industrial</t>
  </si>
  <si>
    <t>Estufa industrial</t>
  </si>
  <si>
    <t>Utensilios de cocina(ollas,vasijas, cuchillos,coladores,sartenes)</t>
  </si>
  <si>
    <t>Vajilla en corte de piedra</t>
  </si>
  <si>
    <t>tenedores, cuchillos, cubierteros, servilleteros</t>
  </si>
  <si>
    <t>Logo circular redondo</t>
  </si>
  <si>
    <t>Computador</t>
  </si>
  <si>
    <t>Circuito cerrado de cámaras</t>
  </si>
  <si>
    <t>TV</t>
  </si>
  <si>
    <t>Diseño mural fachada</t>
  </si>
  <si>
    <t>Sistema POS (MES) con facturación electrónica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</si>
</sst>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6" formatCode="&quot;$&quot;\ #,##0;[Red]\-&quot;$&quot;\ #,##0"/>
    <numFmt numFmtId="44" formatCode="_-&quot;$&quot;\ * #,##0.00_-;\-&quot;$&quot;\ * #,##0.00_-;_-&quot;$&quot;\ * &quot;-&quot;??_-;_-@_-"/>
    <numFmt numFmtId="164" formatCode="0.0%"/>
    <numFmt numFmtId="165" formatCode="#,##0.0"/>
    <numFmt numFmtId="166" formatCode="_(&quot;$&quot;\ * #,##0_);_(&quot;$&quot;\ * \(#,##0\);_(&quot;$&quot;\ * &quot;-&quot;??_);_(@_)"/>
    <numFmt numFmtId="167" formatCode="_-[$€-2]\ * #,##0.00_-;\-[$€-2]\ * #,##0.00_-;_-[$€-2]\ * &quot;-&quot;??_-;_-@"/>
    <numFmt numFmtId="168" formatCode="&quot;$&quot;\ #,##0"/>
    <numFmt numFmtId="169" formatCode="&quot;$&quot;\ #,##0.00"/>
    <numFmt numFmtId="170" formatCode="_ * #,##0_ ;_ * \-#,##0_ ;_ * &quot;-&quot;??_ ;_ @_ "/>
    <numFmt numFmtId="171" formatCode="_(&quot;$&quot;\ * #,##0_);_(&quot;$&quot;\ * \(#,##0\);_(&quot;$&quot;\ * &quot;-&quot;_);_(@_)"/>
    <numFmt numFmtId="172" formatCode="_(&quot;$&quot;\ * #,##0.00_);_(&quot;$&quot;\ * \(#,##0.00\);_(&quot;$&quot;\ * &quot;-&quot;??_);_(@_)"/>
    <numFmt numFmtId="173" formatCode="&quot;$&quot;\ #,##0.0"/>
    <numFmt numFmtId="174" formatCode="_-&quot;$&quot;* #,##0_-;\-&quot;$&quot;* #,##0_-;_-&quot;$&quot;* &quot;-&quot;??_-;_-@"/>
    <numFmt numFmtId="175" formatCode="_(* #,##0.00_);_(* \(#,##0.00\);_(* &quot;-&quot;??_);_(@_)"/>
    <numFmt numFmtId="176" formatCode="&quot;Año &quot;#,##0"/>
    <numFmt numFmtId="177" formatCode="_(* #,##0_);_(* \(#,##0\);_(* &quot;-&quot;??_);_(@_)"/>
    <numFmt numFmtId="178" formatCode="0.0000"/>
    <numFmt numFmtId="179" formatCode="#,##0_ ;[Red]\-#,##0\ "/>
  </numFmts>
  <fonts count="7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2"/>
      <color rgb="FF003366"/>
      <name val="Calibri"/>
      <family val="2"/>
    </font>
    <font>
      <b/>
      <sz val="14"/>
      <color rgb="FF003366"/>
      <name val="Calibri"/>
      <family val="2"/>
    </font>
    <font>
      <b/>
      <sz val="11"/>
      <color rgb="FF003366"/>
      <name val="Calibri"/>
      <family val="2"/>
    </font>
    <font>
      <b/>
      <u/>
      <sz val="14"/>
      <color theme="0"/>
      <name val="Calibri"/>
      <family val="2"/>
    </font>
    <font>
      <sz val="14"/>
      <color rgb="FF003366"/>
      <name val="Calibri"/>
      <family val="2"/>
    </font>
    <font>
      <sz val="11"/>
      <color rgb="FF003366"/>
      <name val="Calibri"/>
      <family val="2"/>
    </font>
    <font>
      <b/>
      <sz val="16"/>
      <color rgb="FF003366"/>
      <name val="Calibri"/>
      <family val="2"/>
    </font>
    <font>
      <b/>
      <sz val="18"/>
      <color theme="0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rgb="FF003366"/>
      <name val="Calibri"/>
      <family val="2"/>
    </font>
    <font>
      <b/>
      <sz val="12"/>
      <color rgb="FF003366"/>
      <name val="Calibri"/>
      <family val="2"/>
    </font>
    <font>
      <b/>
      <sz val="12"/>
      <color theme="1"/>
      <name val="Calibri"/>
      <family val="2"/>
    </font>
    <font>
      <sz val="11"/>
      <color theme="0"/>
      <name val="Calibri"/>
      <family val="2"/>
    </font>
    <font>
      <b/>
      <sz val="13"/>
      <color rgb="FF003366"/>
      <name val="Calibri"/>
      <family val="2"/>
    </font>
    <font>
      <sz val="13"/>
      <color rgb="FF003366"/>
      <name val="Calibri"/>
      <family val="2"/>
    </font>
    <font>
      <b/>
      <i/>
      <sz val="20"/>
      <color theme="1"/>
      <name val="Times New Roman"/>
      <family val="1"/>
    </font>
    <font>
      <b/>
      <sz val="18"/>
      <color rgb="FF003366"/>
      <name val="Calibri"/>
      <family val="2"/>
    </font>
    <font>
      <i/>
      <sz val="11"/>
      <color theme="1"/>
      <name val="Calibri"/>
      <family val="2"/>
    </font>
    <font>
      <b/>
      <sz val="14"/>
      <color rgb="FF003366"/>
      <name val="Verdana"/>
      <family val="2"/>
    </font>
    <font>
      <i/>
      <sz val="11"/>
      <color theme="1"/>
      <name val="Cambria"/>
      <family val="1"/>
    </font>
    <font>
      <sz val="11"/>
      <color theme="1"/>
      <name val="Cambria"/>
      <family val="1"/>
    </font>
    <font>
      <sz val="11"/>
      <color theme="1"/>
      <name val="Verdana"/>
      <family val="2"/>
    </font>
    <font>
      <sz val="10"/>
      <color rgb="FF000000"/>
      <name val="Verdana"/>
      <family val="2"/>
    </font>
    <font>
      <b/>
      <sz val="12"/>
      <color rgb="FF003366"/>
      <name val="Arial"/>
      <family val="2"/>
    </font>
    <font>
      <sz val="10"/>
      <color rgb="FF000000"/>
      <name val="Cambria"/>
      <family val="1"/>
    </font>
    <font>
      <b/>
      <i/>
      <sz val="12"/>
      <color rgb="FF003366"/>
      <name val="Calibri"/>
      <family val="2"/>
    </font>
    <font>
      <sz val="12"/>
      <color rgb="FF000000"/>
      <name val="Arial"/>
      <family val="2"/>
    </font>
    <font>
      <i/>
      <sz val="11"/>
      <color theme="0"/>
      <name val="Arial"/>
      <family val="2"/>
    </font>
    <font>
      <b/>
      <i/>
      <sz val="11"/>
      <color rgb="FF003366"/>
      <name val="Calibri"/>
      <family val="2"/>
    </font>
    <font>
      <i/>
      <sz val="11"/>
      <color rgb="FF000000"/>
      <name val="Arial"/>
      <family val="2"/>
    </font>
    <font>
      <i/>
      <sz val="12"/>
      <color rgb="FF000000"/>
      <name val="Arial"/>
      <family val="2"/>
    </font>
    <font>
      <sz val="11"/>
      <color rgb="FF000000"/>
      <name val="Verdana"/>
      <family val="2"/>
    </font>
    <font>
      <i/>
      <sz val="11"/>
      <color theme="0"/>
      <name val="Verdana"/>
      <family val="2"/>
    </font>
    <font>
      <sz val="12"/>
      <color rgb="FF000000"/>
      <name val="Calibri"/>
      <family val="2"/>
    </font>
    <font>
      <i/>
      <sz val="12"/>
      <color theme="1"/>
      <name val="Arial"/>
      <family val="2"/>
    </font>
    <font>
      <b/>
      <sz val="10"/>
      <color rgb="FF003366"/>
      <name val="Calibri"/>
      <family val="2"/>
    </font>
    <font>
      <b/>
      <i/>
      <sz val="12"/>
      <color rgb="FF000000"/>
      <name val="Arial"/>
      <family val="2"/>
    </font>
    <font>
      <b/>
      <i/>
      <sz val="20"/>
      <color theme="1"/>
      <name val="Arial"/>
      <family val="2"/>
    </font>
    <font>
      <b/>
      <sz val="20"/>
      <color theme="0"/>
      <name val="Calibri"/>
      <family val="2"/>
    </font>
    <font>
      <b/>
      <i/>
      <sz val="12"/>
      <color theme="1"/>
      <name val="Arial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theme="1"/>
      <name val="Verdana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b/>
      <i/>
      <sz val="22"/>
      <color theme="0"/>
      <name val="Arial"/>
      <family val="2"/>
    </font>
    <font>
      <sz val="11"/>
      <color theme="0"/>
      <name val="Cambria"/>
      <family val="1"/>
    </font>
    <font>
      <i/>
      <sz val="18"/>
      <color theme="1"/>
      <name val="Arial"/>
      <family val="2"/>
    </font>
    <font>
      <sz val="18"/>
      <color theme="1"/>
      <name val="Times New Roman"/>
      <family val="1"/>
    </font>
    <font>
      <sz val="12"/>
      <color theme="1"/>
      <name val="Calibri"/>
      <family val="2"/>
    </font>
    <font>
      <b/>
      <i/>
      <sz val="10"/>
      <color rgb="FF000000"/>
      <name val="Arial"/>
      <family val="2"/>
    </font>
    <font>
      <sz val="12"/>
      <color theme="1"/>
      <name val="Verdana"/>
      <family val="2"/>
    </font>
    <font>
      <sz val="9"/>
      <color rgb="FF000000"/>
      <name val="Cambria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12"/>
      <color rgb="FFFFFFFF"/>
      <name val="Calibri"/>
      <family val="2"/>
    </font>
    <font>
      <b/>
      <sz val="10"/>
      <color rgb="FFFFFFFF"/>
      <name val="Calibri"/>
      <family val="2"/>
    </font>
    <font>
      <b/>
      <sz val="12"/>
      <color rgb="FFFFFFFF"/>
      <name val="Arial"/>
      <family val="2"/>
    </font>
    <font>
      <sz val="10"/>
      <color rgb="FF003366"/>
      <name val="Arial"/>
      <family val="2"/>
    </font>
    <font>
      <b/>
      <sz val="11"/>
      <color rgb="FF003366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0066CC"/>
        <bgColor rgb="FF0066CC"/>
      </patternFill>
    </fill>
    <fill>
      <patternFill patternType="solid">
        <fgColor rgb="FF339966"/>
        <bgColor rgb="FF339966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70" fillId="0" borderId="0" applyFont="0" applyFill="0" applyBorder="0" applyAlignment="0" applyProtection="0"/>
  </cellStyleXfs>
  <cellXfs count="500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3" fontId="6" fillId="6" borderId="8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6" borderId="9" xfId="0" applyNumberFormat="1" applyFont="1" applyFill="1" applyBorder="1" applyAlignment="1">
      <alignment horizontal="center" vertical="center"/>
    </xf>
    <xf numFmtId="3" fontId="6" fillId="4" borderId="8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4" fontId="6" fillId="6" borderId="7" xfId="0" applyNumberFormat="1" applyFont="1" applyFill="1" applyBorder="1" applyAlignment="1">
      <alignment horizontal="center" vertical="center"/>
    </xf>
    <xf numFmtId="164" fontId="6" fillId="6" borderId="9" xfId="0" applyNumberFormat="1" applyFont="1" applyFill="1" applyBorder="1" applyAlignment="1">
      <alignment horizontal="center" vertical="center"/>
    </xf>
    <xf numFmtId="9" fontId="6" fillId="6" borderId="9" xfId="0" applyNumberFormat="1" applyFont="1" applyFill="1" applyBorder="1" applyAlignment="1">
      <alignment horizontal="center" vertical="center"/>
    </xf>
    <xf numFmtId="164" fontId="6" fillId="6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7" fillId="7" borderId="1" xfId="0" applyNumberFormat="1" applyFont="1" applyFill="1" applyBorder="1" applyAlignment="1">
      <alignment horizontal="center" vertical="center"/>
    </xf>
    <xf numFmtId="1" fontId="1" fillId="0" borderId="0" xfId="0" applyNumberFormat="1" applyFont="1"/>
    <xf numFmtId="0" fontId="2" fillId="4" borderId="1" xfId="0" applyFont="1" applyFill="1" applyBorder="1"/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11" fillId="7" borderId="1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10" fontId="11" fillId="4" borderId="1" xfId="0" applyNumberFormat="1" applyFont="1" applyFill="1" applyBorder="1" applyAlignment="1">
      <alignment horizontal="center"/>
    </xf>
    <xf numFmtId="0" fontId="14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3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9" fontId="10" fillId="7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9" fontId="10" fillId="6" borderId="1" xfId="0" applyNumberFormat="1" applyFont="1" applyFill="1" applyBorder="1" applyAlignment="1">
      <alignment horizontal="center" vertical="center" wrapText="1"/>
    </xf>
    <xf numFmtId="3" fontId="12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9" fontId="10" fillId="6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7" fillId="7" borderId="1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/>
    </xf>
    <xf numFmtId="3" fontId="12" fillId="7" borderId="1" xfId="0" applyNumberFormat="1" applyFont="1" applyFill="1" applyBorder="1" applyAlignment="1">
      <alignment vertical="center"/>
    </xf>
    <xf numFmtId="3" fontId="1" fillId="4" borderId="1" xfId="0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7" fillId="7" borderId="1" xfId="0" applyFont="1" applyFill="1" applyBorder="1" applyAlignment="1">
      <alignment vertical="center"/>
    </xf>
    <xf numFmtId="0" fontId="1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 vertical="center"/>
    </xf>
    <xf numFmtId="3" fontId="17" fillId="7" borderId="1" xfId="0" applyNumberFormat="1" applyFont="1" applyFill="1" applyBorder="1" applyAlignment="1">
      <alignment horizontal="center" vertical="center"/>
    </xf>
    <xf numFmtId="3" fontId="17" fillId="7" borderId="1" xfId="0" applyNumberFormat="1" applyFont="1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center" vertical="center"/>
    </xf>
    <xf numFmtId="3" fontId="17" fillId="6" borderId="1" xfId="0" applyNumberFormat="1" applyFont="1" applyFill="1" applyBorder="1" applyAlignment="1">
      <alignment vertical="center"/>
    </xf>
    <xf numFmtId="0" fontId="20" fillId="7" borderId="1" xfId="0" applyFont="1" applyFill="1" applyBorder="1" applyAlignment="1">
      <alignment horizontal="left" vertical="center" wrapText="1"/>
    </xf>
    <xf numFmtId="3" fontId="7" fillId="7" borderId="1" xfId="0" applyNumberFormat="1" applyFont="1" applyFill="1" applyBorder="1" applyAlignment="1">
      <alignment vertical="center"/>
    </xf>
    <xf numFmtId="0" fontId="20" fillId="7" borderId="1" xfId="0" applyFont="1" applyFill="1" applyBorder="1" applyAlignment="1">
      <alignment horizontal="left" vertical="center"/>
    </xf>
    <xf numFmtId="9" fontId="7" fillId="7" borderId="1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9" fontId="7" fillId="7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9" fontId="7" fillId="4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/>
    <xf numFmtId="0" fontId="2" fillId="5" borderId="1" xfId="0" applyFont="1" applyFill="1" applyBorder="1" applyAlignment="1">
      <alignment horizontal="center" vertical="center" wrapText="1"/>
    </xf>
    <xf numFmtId="3" fontId="25" fillId="7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26" fillId="0" borderId="0" xfId="0" applyFont="1"/>
    <xf numFmtId="3" fontId="6" fillId="6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9" fontId="6" fillId="6" borderId="1" xfId="0" applyNumberFormat="1" applyFont="1" applyFill="1" applyBorder="1" applyAlignment="1">
      <alignment horizontal="right" vertical="center"/>
    </xf>
    <xf numFmtId="3" fontId="17" fillId="4" borderId="1" xfId="0" applyNumberFormat="1" applyFont="1" applyFill="1" applyBorder="1" applyAlignment="1">
      <alignment horizontal="right" vertical="center"/>
    </xf>
    <xf numFmtId="166" fontId="6" fillId="6" borderId="1" xfId="0" applyNumberFormat="1" applyFont="1" applyFill="1" applyBorder="1" applyAlignment="1">
      <alignment horizontal="right" vertical="center"/>
    </xf>
    <xf numFmtId="167" fontId="1" fillId="0" borderId="0" xfId="0" applyNumberFormat="1" applyFont="1"/>
    <xf numFmtId="167" fontId="27" fillId="0" borderId="0" xfId="0" applyNumberFormat="1" applyFont="1"/>
    <xf numFmtId="10" fontId="17" fillId="4" borderId="1" xfId="0" applyNumberFormat="1" applyFont="1" applyFill="1" applyBorder="1" applyAlignment="1">
      <alignment horizontal="right" vertical="center"/>
    </xf>
    <xf numFmtId="9" fontId="17" fillId="7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29" fillId="0" borderId="0" xfId="0" applyFont="1"/>
    <xf numFmtId="0" fontId="31" fillId="0" borderId="0" xfId="0" applyFont="1"/>
    <xf numFmtId="0" fontId="27" fillId="0" borderId="0" xfId="0" applyFont="1"/>
    <xf numFmtId="0" fontId="17" fillId="7" borderId="1" xfId="0" applyFont="1" applyFill="1" applyBorder="1" applyAlignment="1">
      <alignment horizontal="center" vertical="top" wrapText="1"/>
    </xf>
    <xf numFmtId="0" fontId="32" fillId="7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" fontId="32" fillId="7" borderId="1" xfId="0" applyNumberFormat="1" applyFont="1" applyFill="1" applyBorder="1" applyAlignment="1">
      <alignment horizontal="left" vertical="top" wrapText="1"/>
    </xf>
    <xf numFmtId="0" fontId="32" fillId="7" borderId="1" xfId="0" applyFont="1" applyFill="1" applyBorder="1" applyAlignment="1">
      <alignment horizontal="left" vertical="top" wrapText="1"/>
    </xf>
    <xf numFmtId="3" fontId="17" fillId="7" borderId="1" xfId="0" applyNumberFormat="1" applyFont="1" applyFill="1" applyBorder="1" applyAlignment="1">
      <alignment horizontal="right" vertical="center" wrapText="1"/>
    </xf>
    <xf numFmtId="3" fontId="32" fillId="7" borderId="1" xfId="0" applyNumberFormat="1" applyFont="1" applyFill="1" applyBorder="1" applyAlignment="1">
      <alignment horizontal="left" vertical="center"/>
    </xf>
    <xf numFmtId="0" fontId="32" fillId="4" borderId="1" xfId="0" applyFont="1" applyFill="1" applyBorder="1" applyAlignment="1">
      <alignment horizontal="left" vertical="top" wrapText="1"/>
    </xf>
    <xf numFmtId="3" fontId="17" fillId="4" borderId="1" xfId="0" applyNumberFormat="1" applyFont="1" applyFill="1" applyBorder="1" applyAlignment="1">
      <alignment horizontal="right" vertical="center" wrapText="1"/>
    </xf>
    <xf numFmtId="3" fontId="7" fillId="7" borderId="1" xfId="0" applyNumberFormat="1" applyFont="1" applyFill="1" applyBorder="1" applyAlignment="1">
      <alignment horizontal="left" vertical="center" wrapText="1"/>
    </xf>
    <xf numFmtId="3" fontId="7" fillId="7" borderId="1" xfId="0" applyNumberFormat="1" applyFont="1" applyFill="1" applyBorder="1" applyAlignment="1">
      <alignment horizontal="right" vertical="center" wrapText="1"/>
    </xf>
    <xf numFmtId="166" fontId="31" fillId="0" borderId="0" xfId="0" applyNumberFormat="1" applyFont="1"/>
    <xf numFmtId="0" fontId="33" fillId="0" borderId="0" xfId="0" applyFont="1"/>
    <xf numFmtId="0" fontId="35" fillId="7" borderId="1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/>
    </xf>
    <xf numFmtId="0" fontId="8" fillId="7" borderId="1" xfId="0" applyFont="1" applyFill="1" applyBorder="1"/>
    <xf numFmtId="0" fontId="7" fillId="7" borderId="1" xfId="0" applyFont="1" applyFill="1" applyBorder="1" applyAlignment="1">
      <alignment horizontal="center"/>
    </xf>
    <xf numFmtId="3" fontId="12" fillId="7" borderId="1" xfId="0" applyNumberFormat="1" applyFont="1" applyFill="1" applyBorder="1" applyAlignment="1">
      <alignment horizontal="center"/>
    </xf>
    <xf numFmtId="0" fontId="36" fillId="0" borderId="0" xfId="0" applyFont="1"/>
    <xf numFmtId="3" fontId="37" fillId="0" borderId="0" xfId="0" applyNumberFormat="1" applyFont="1"/>
    <xf numFmtId="0" fontId="37" fillId="0" borderId="0" xfId="0" applyFont="1"/>
    <xf numFmtId="0" fontId="17" fillId="7" borderId="1" xfId="0" applyFont="1" applyFill="1" applyBorder="1" applyAlignment="1">
      <alignment horizontal="center"/>
    </xf>
    <xf numFmtId="0" fontId="38" fillId="0" borderId="0" xfId="0" applyFont="1"/>
    <xf numFmtId="0" fontId="32" fillId="7" borderId="1" xfId="0" applyFont="1" applyFill="1" applyBorder="1" applyAlignment="1">
      <alignment vertical="center"/>
    </xf>
    <xf numFmtId="3" fontId="17" fillId="4" borderId="1" xfId="0" applyNumberFormat="1" applyFont="1" applyFill="1" applyBorder="1" applyAlignment="1">
      <alignment horizontal="center"/>
    </xf>
    <xf numFmtId="0" fontId="32" fillId="4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left" vertical="center"/>
    </xf>
    <xf numFmtId="4" fontId="11" fillId="6" borderId="8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/>
    </xf>
    <xf numFmtId="0" fontId="11" fillId="6" borderId="7" xfId="0" applyFont="1" applyFill="1" applyBorder="1"/>
    <xf numFmtId="3" fontId="8" fillId="2" borderId="1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 wrapText="1"/>
    </xf>
    <xf numFmtId="3" fontId="17" fillId="6" borderId="1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8" fillId="4" borderId="1" xfId="0" applyFont="1" applyFill="1" applyBorder="1" applyAlignment="1">
      <alignment horizontal="left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3" fontId="11" fillId="6" borderId="7" xfId="0" applyNumberFormat="1" applyFont="1" applyFill="1" applyBorder="1" applyAlignment="1">
      <alignment horizontal="center" vertical="center" wrapText="1"/>
    </xf>
    <xf numFmtId="168" fontId="11" fillId="6" borderId="8" xfId="0" applyNumberFormat="1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3" fontId="31" fillId="0" borderId="0" xfId="0" applyNumberFormat="1" applyFont="1"/>
    <xf numFmtId="168" fontId="8" fillId="2" borderId="1" xfId="0" applyNumberFormat="1" applyFont="1" applyFill="1" applyBorder="1" applyAlignment="1">
      <alignment horizontal="center" vertical="center"/>
    </xf>
    <xf numFmtId="168" fontId="17" fillId="2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8" fontId="11" fillId="6" borderId="8" xfId="0" applyNumberFormat="1" applyFont="1" applyFill="1" applyBorder="1" applyAlignment="1">
      <alignment horizontal="center"/>
    </xf>
    <xf numFmtId="168" fontId="11" fillId="6" borderId="8" xfId="0" applyNumberFormat="1" applyFont="1" applyFill="1" applyBorder="1" applyAlignment="1">
      <alignment horizontal="center" vertical="center"/>
    </xf>
    <xf numFmtId="3" fontId="11" fillId="6" borderId="7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3" fontId="11" fillId="6" borderId="7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169" fontId="11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/>
    </xf>
    <xf numFmtId="168" fontId="17" fillId="2" borderId="1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10" fontId="6" fillId="7" borderId="1" xfId="0" applyNumberFormat="1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horizontal="right" vertical="center" wrapText="1"/>
    </xf>
    <xf numFmtId="9" fontId="6" fillId="7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9" fontId="17" fillId="7" borderId="1" xfId="0" applyNumberFormat="1" applyFont="1" applyFill="1" applyBorder="1" applyAlignment="1">
      <alignment horizontal="center" vertical="center" wrapText="1"/>
    </xf>
    <xf numFmtId="166" fontId="17" fillId="7" borderId="1" xfId="0" applyNumberFormat="1" applyFont="1" applyFill="1" applyBorder="1"/>
    <xf numFmtId="0" fontId="6" fillId="6" borderId="1" xfId="0" applyFont="1" applyFill="1" applyBorder="1"/>
    <xf numFmtId="0" fontId="17" fillId="0" borderId="0" xfId="0" applyFont="1" applyAlignment="1">
      <alignment horizontal="center"/>
    </xf>
    <xf numFmtId="166" fontId="17" fillId="0" borderId="0" xfId="0" applyNumberFormat="1" applyFont="1"/>
    <xf numFmtId="3" fontId="6" fillId="6" borderId="1" xfId="0" applyNumberFormat="1" applyFont="1" applyFill="1" applyBorder="1"/>
    <xf numFmtId="0" fontId="43" fillId="0" borderId="0" xfId="0" applyFont="1"/>
    <xf numFmtId="0" fontId="43" fillId="4" borderId="1" xfId="0" applyFont="1" applyFill="1" applyBorder="1"/>
    <xf numFmtId="0" fontId="44" fillId="4" borderId="1" xfId="0" applyFont="1" applyFill="1" applyBorder="1" applyAlignment="1">
      <alignment vertical="center"/>
    </xf>
    <xf numFmtId="0" fontId="45" fillId="4" borderId="1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6" fillId="0" borderId="0" xfId="0" applyFont="1"/>
    <xf numFmtId="0" fontId="46" fillId="4" borderId="1" xfId="0" applyFont="1" applyFill="1" applyBorder="1"/>
    <xf numFmtId="170" fontId="43" fillId="0" borderId="0" xfId="0" applyNumberFormat="1" applyFont="1"/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38" fillId="4" borderId="1" xfId="0" applyFont="1" applyFill="1" applyBorder="1"/>
    <xf numFmtId="168" fontId="29" fillId="0" borderId="0" xfId="0" applyNumberFormat="1" applyFont="1"/>
    <xf numFmtId="166" fontId="11" fillId="6" borderId="1" xfId="0" applyNumberFormat="1" applyFont="1" applyFill="1" applyBorder="1" applyAlignment="1">
      <alignment horizontal="center" vertical="center"/>
    </xf>
    <xf numFmtId="166" fontId="6" fillId="7" borderId="1" xfId="0" applyNumberFormat="1" applyFont="1" applyFill="1" applyBorder="1"/>
    <xf numFmtId="166" fontId="6" fillId="6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/>
    <xf numFmtId="0" fontId="7" fillId="4" borderId="1" xfId="0" applyFont="1" applyFill="1" applyBorder="1"/>
    <xf numFmtId="166" fontId="7" fillId="7" borderId="1" xfId="0" applyNumberFormat="1" applyFont="1" applyFill="1" applyBorder="1" applyAlignment="1">
      <alignment horizontal="center" vertical="center"/>
    </xf>
    <xf numFmtId="166" fontId="7" fillId="7" borderId="1" xfId="0" applyNumberFormat="1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17" fillId="4" borderId="1" xfId="0" applyFont="1" applyFill="1" applyBorder="1" applyAlignment="1">
      <alignment horizontal="center"/>
    </xf>
    <xf numFmtId="0" fontId="49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7" fillId="4" borderId="1" xfId="0" applyFont="1" applyFill="1" applyBorder="1" applyAlignment="1">
      <alignment horizontal="left" vertical="center" wrapText="1"/>
    </xf>
    <xf numFmtId="166" fontId="7" fillId="7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0" fontId="32" fillId="4" borderId="1" xfId="0" applyFont="1" applyFill="1" applyBorder="1" applyAlignment="1">
      <alignment vertical="top" wrapText="1"/>
    </xf>
    <xf numFmtId="166" fontId="32" fillId="4" borderId="1" xfId="0" applyNumberFormat="1" applyFont="1" applyFill="1" applyBorder="1" applyAlignment="1">
      <alignment horizontal="left" vertical="center" wrapText="1"/>
    </xf>
    <xf numFmtId="166" fontId="14" fillId="0" borderId="0" xfId="0" applyNumberFormat="1" applyFont="1" applyAlignment="1">
      <alignment horizontal="right" vertical="center"/>
    </xf>
    <xf numFmtId="0" fontId="50" fillId="0" borderId="0" xfId="0" applyFont="1"/>
    <xf numFmtId="166" fontId="14" fillId="0" borderId="0" xfId="0" applyNumberFormat="1" applyFont="1" applyAlignment="1">
      <alignment horizontal="left" vertical="center" wrapText="1"/>
    </xf>
    <xf numFmtId="166" fontId="51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7" fillId="4" borderId="1" xfId="0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left" vertical="center"/>
    </xf>
    <xf numFmtId="166" fontId="7" fillId="7" borderId="1" xfId="0" applyNumberFormat="1" applyFont="1" applyFill="1" applyBorder="1" applyAlignment="1">
      <alignment vertical="center" wrapText="1"/>
    </xf>
    <xf numFmtId="0" fontId="52" fillId="0" borderId="0" xfId="0" applyFont="1"/>
    <xf numFmtId="0" fontId="52" fillId="4" borderId="1" xfId="0" applyFont="1" applyFill="1" applyBorder="1"/>
    <xf numFmtId="0" fontId="14" fillId="0" borderId="0" xfId="0" applyFont="1" applyAlignment="1">
      <alignment horizontal="left"/>
    </xf>
    <xf numFmtId="168" fontId="14" fillId="0" borderId="0" xfId="0" applyNumberFormat="1" applyFont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168" fontId="7" fillId="7" borderId="1" xfId="0" applyNumberFormat="1" applyFont="1" applyFill="1" applyBorder="1" applyAlignment="1">
      <alignment horizontal="center" vertical="center" wrapText="1"/>
    </xf>
    <xf numFmtId="168" fontId="7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3" fontId="14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66" fontId="7" fillId="4" borderId="1" xfId="0" applyNumberFormat="1" applyFont="1" applyFill="1" applyBorder="1" applyAlignment="1">
      <alignment vertical="center" wrapText="1"/>
    </xf>
    <xf numFmtId="166" fontId="7" fillId="0" borderId="0" xfId="0" applyNumberFormat="1" applyFont="1" applyAlignment="1">
      <alignment vertical="center" wrapText="1"/>
    </xf>
    <xf numFmtId="0" fontId="53" fillId="0" borderId="0" xfId="0" applyFont="1"/>
    <xf numFmtId="0" fontId="54" fillId="4" borderId="1" xfId="0" applyFont="1" applyFill="1" applyBorder="1" applyAlignment="1">
      <alignment vertical="center"/>
    </xf>
    <xf numFmtId="0" fontId="54" fillId="4" borderId="19" xfId="0" applyFont="1" applyFill="1" applyBorder="1" applyAlignment="1">
      <alignment vertical="center"/>
    </xf>
    <xf numFmtId="0" fontId="55" fillId="4" borderId="1" xfId="0" applyFont="1" applyFill="1" applyBorder="1"/>
    <xf numFmtId="0" fontId="55" fillId="0" borderId="0" xfId="0" applyFont="1"/>
    <xf numFmtId="0" fontId="41" fillId="0" borderId="0" xfId="0" applyFont="1"/>
    <xf numFmtId="0" fontId="43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/>
    </xf>
    <xf numFmtId="166" fontId="6" fillId="6" borderId="1" xfId="0" applyNumberFormat="1" applyFont="1" applyFill="1" applyBorder="1" applyAlignment="1">
      <alignment vertical="center"/>
    </xf>
    <xf numFmtId="166" fontId="6" fillId="0" borderId="0" xfId="0" applyNumberFormat="1" applyFont="1" applyAlignment="1">
      <alignment vertical="center"/>
    </xf>
    <xf numFmtId="171" fontId="7" fillId="7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72" fontId="6" fillId="0" borderId="0" xfId="0" applyNumberFormat="1" applyFont="1" applyAlignment="1">
      <alignment vertical="center"/>
    </xf>
    <xf numFmtId="171" fontId="6" fillId="0" borderId="0" xfId="0" applyNumberFormat="1" applyFont="1" applyAlignment="1">
      <alignment vertical="center"/>
    </xf>
    <xf numFmtId="0" fontId="56" fillId="0" borderId="0" xfId="0" applyFont="1"/>
    <xf numFmtId="1" fontId="56" fillId="0" borderId="0" xfId="0" applyNumberFormat="1" applyFont="1"/>
    <xf numFmtId="0" fontId="57" fillId="0" borderId="0" xfId="0" applyFont="1"/>
    <xf numFmtId="171" fontId="57" fillId="0" borderId="0" xfId="0" applyNumberFormat="1" applyFont="1"/>
    <xf numFmtId="1" fontId="57" fillId="0" borderId="0" xfId="0" applyNumberFormat="1" applyFont="1"/>
    <xf numFmtId="166" fontId="57" fillId="0" borderId="0" xfId="0" applyNumberFormat="1" applyFont="1"/>
    <xf numFmtId="171" fontId="53" fillId="0" borderId="0" xfId="0" applyNumberFormat="1" applyFont="1"/>
    <xf numFmtId="0" fontId="58" fillId="0" borderId="0" xfId="0" applyFont="1"/>
    <xf numFmtId="171" fontId="17" fillId="0" borderId="0" xfId="0" applyNumberFormat="1" applyFont="1"/>
    <xf numFmtId="166" fontId="17" fillId="6" borderId="1" xfId="0" applyNumberFormat="1" applyFont="1" applyFill="1" applyBorder="1"/>
    <xf numFmtId="171" fontId="7" fillId="7" borderId="1" xfId="0" applyNumberFormat="1" applyFont="1" applyFill="1" applyBorder="1"/>
    <xf numFmtId="3" fontId="7" fillId="7" borderId="1" xfId="0" applyNumberFormat="1" applyFont="1" applyFill="1" applyBorder="1"/>
    <xf numFmtId="171" fontId="43" fillId="0" borderId="0" xfId="0" applyNumberFormat="1" applyFont="1"/>
    <xf numFmtId="0" fontId="59" fillId="0" borderId="0" xfId="0" applyFont="1"/>
    <xf numFmtId="0" fontId="60" fillId="0" borderId="0" xfId="0" applyFont="1" applyAlignment="1">
      <alignment horizontal="center" vertical="center"/>
    </xf>
    <xf numFmtId="0" fontId="60" fillId="0" borderId="0" xfId="0" applyFont="1"/>
    <xf numFmtId="0" fontId="6" fillId="0" borderId="0" xfId="0" applyFont="1" applyAlignment="1">
      <alignment horizontal="left" vertical="center" wrapText="1"/>
    </xf>
    <xf numFmtId="166" fontId="17" fillId="7" borderId="1" xfId="0" applyNumberFormat="1" applyFont="1" applyFill="1" applyBorder="1" applyAlignment="1">
      <alignment horizontal="center" vertical="center"/>
    </xf>
    <xf numFmtId="166" fontId="60" fillId="0" borderId="0" xfId="0" applyNumberFormat="1" applyFont="1"/>
    <xf numFmtId="9" fontId="17" fillId="0" borderId="0" xfId="0" applyNumberFormat="1" applyFont="1"/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center"/>
    </xf>
    <xf numFmtId="0" fontId="11" fillId="0" borderId="0" xfId="0" applyFont="1"/>
    <xf numFmtId="168" fontId="2" fillId="5" borderId="1" xfId="0" applyNumberFormat="1" applyFont="1" applyFill="1" applyBorder="1" applyAlignment="1">
      <alignment horizontal="center" vertical="center"/>
    </xf>
    <xf numFmtId="3" fontId="6" fillId="6" borderId="8" xfId="0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3" fontId="17" fillId="7" borderId="1" xfId="0" applyNumberFormat="1" applyFont="1" applyFill="1" applyBorder="1" applyAlignment="1">
      <alignment horizontal="right" vertical="center"/>
    </xf>
    <xf numFmtId="3" fontId="17" fillId="4" borderId="1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37" fontId="6" fillId="6" borderId="8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3" fontId="6" fillId="4" borderId="7" xfId="0" applyNumberFormat="1" applyFont="1" applyFill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/>
    </xf>
    <xf numFmtId="170" fontId="17" fillId="0" borderId="0" xfId="0" applyNumberFormat="1" applyFont="1"/>
    <xf numFmtId="168" fontId="7" fillId="4" borderId="1" xfId="0" applyNumberFormat="1" applyFont="1" applyFill="1" applyBorder="1" applyAlignment="1">
      <alignment horizontal="center" vertical="center"/>
    </xf>
    <xf numFmtId="168" fontId="7" fillId="7" borderId="1" xfId="0" applyNumberFormat="1" applyFont="1" applyFill="1" applyBorder="1" applyAlignment="1">
      <alignment horizontal="center" vertical="center"/>
    </xf>
    <xf numFmtId="173" fontId="7" fillId="7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0" fontId="61" fillId="0" borderId="0" xfId="0" applyFont="1"/>
    <xf numFmtId="0" fontId="45" fillId="4" borderId="1" xfId="0" applyFont="1" applyFill="1" applyBorder="1" applyAlignment="1">
      <alignment vertical="center"/>
    </xf>
    <xf numFmtId="9" fontId="2" fillId="5" borderId="1" xfId="0" applyNumberFormat="1" applyFont="1" applyFill="1" applyBorder="1"/>
    <xf numFmtId="9" fontId="6" fillId="4" borderId="1" xfId="0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/>
    </xf>
    <xf numFmtId="9" fontId="17" fillId="7" borderId="1" xfId="0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/>
    </xf>
    <xf numFmtId="1" fontId="17" fillId="7" borderId="1" xfId="0" applyNumberFormat="1" applyFont="1" applyFill="1" applyBorder="1"/>
    <xf numFmtId="0" fontId="6" fillId="0" borderId="0" xfId="0" applyFont="1"/>
    <xf numFmtId="174" fontId="17" fillId="7" borderId="1" xfId="0" applyNumberFormat="1" applyFont="1" applyFill="1" applyBorder="1"/>
    <xf numFmtId="9" fontId="6" fillId="4" borderId="1" xfId="0" applyNumberFormat="1" applyFont="1" applyFill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166" fontId="11" fillId="4" borderId="1" xfId="0" applyNumberFormat="1" applyFont="1" applyFill="1" applyBorder="1"/>
    <xf numFmtId="0" fontId="17" fillId="7" borderId="1" xfId="0" applyFont="1" applyFill="1" applyBorder="1"/>
    <xf numFmtId="166" fontId="17" fillId="4" borderId="1" xfId="0" applyNumberFormat="1" applyFont="1" applyFill="1" applyBorder="1"/>
    <xf numFmtId="3" fontId="17" fillId="4" borderId="1" xfId="0" applyNumberFormat="1" applyFont="1" applyFill="1" applyBorder="1"/>
    <xf numFmtId="0" fontId="6" fillId="4" borderId="1" xfId="0" applyFont="1" applyFill="1" applyBorder="1" applyAlignment="1">
      <alignment horizontal="left"/>
    </xf>
    <xf numFmtId="175" fontId="64" fillId="5" borderId="1" xfId="0" applyNumberFormat="1" applyFont="1" applyFill="1" applyBorder="1"/>
    <xf numFmtId="176" fontId="65" fillId="5" borderId="1" xfId="0" applyNumberFormat="1" applyFont="1" applyFill="1" applyBorder="1" applyAlignment="1">
      <alignment horizontal="center"/>
    </xf>
    <xf numFmtId="175" fontId="66" fillId="4" borderId="1" xfId="0" applyNumberFormat="1" applyFont="1" applyFill="1" applyBorder="1"/>
    <xf numFmtId="175" fontId="67" fillId="0" borderId="0" xfId="0" applyNumberFormat="1" applyFont="1"/>
    <xf numFmtId="3" fontId="67" fillId="0" borderId="0" xfId="0" applyNumberFormat="1" applyFont="1" applyAlignment="1">
      <alignment horizontal="right"/>
    </xf>
    <xf numFmtId="175" fontId="68" fillId="7" borderId="1" xfId="0" applyNumberFormat="1" applyFont="1" applyFill="1" applyBorder="1"/>
    <xf numFmtId="3" fontId="68" fillId="7" borderId="1" xfId="0" applyNumberFormat="1" applyFont="1" applyFill="1" applyBorder="1" applyAlignment="1">
      <alignment horizontal="right"/>
    </xf>
    <xf numFmtId="175" fontId="68" fillId="7" borderId="1" xfId="0" applyNumberFormat="1" applyFont="1" applyFill="1" applyBorder="1" applyAlignment="1">
      <alignment horizontal="left"/>
    </xf>
    <xf numFmtId="177" fontId="67" fillId="0" borderId="0" xfId="0" applyNumberFormat="1" applyFont="1"/>
    <xf numFmtId="175" fontId="11" fillId="0" borderId="0" xfId="0" applyNumberFormat="1" applyFont="1" applyAlignment="1">
      <alignment horizontal="left"/>
    </xf>
    <xf numFmtId="0" fontId="17" fillId="4" borderId="1" xfId="0" applyFont="1" applyFill="1" applyBorder="1" applyAlignment="1">
      <alignment horizontal="left"/>
    </xf>
    <xf numFmtId="3" fontId="11" fillId="0" borderId="0" xfId="0" applyNumberFormat="1" applyFont="1"/>
    <xf numFmtId="3" fontId="11" fillId="4" borderId="1" xfId="0" applyNumberFormat="1" applyFont="1" applyFill="1" applyBorder="1"/>
    <xf numFmtId="178" fontId="1" fillId="0" borderId="0" xfId="0" applyNumberFormat="1" applyFont="1"/>
    <xf numFmtId="3" fontId="17" fillId="7" borderId="1" xfId="0" applyNumberFormat="1" applyFont="1" applyFill="1" applyBorder="1"/>
    <xf numFmtId="0" fontId="17" fillId="4" borderId="1" xfId="0" applyFont="1" applyFill="1" applyBorder="1"/>
    <xf numFmtId="168" fontId="17" fillId="7" borderId="1" xfId="0" applyNumberFormat="1" applyFont="1" applyFill="1" applyBorder="1"/>
    <xf numFmtId="179" fontId="17" fillId="7" borderId="1" xfId="0" applyNumberFormat="1" applyFont="1" applyFill="1" applyBorder="1"/>
    <xf numFmtId="179" fontId="17" fillId="4" borderId="1" xfId="0" applyNumberFormat="1" applyFont="1" applyFill="1" applyBorder="1"/>
    <xf numFmtId="168" fontId="17" fillId="4" borderId="1" xfId="0" applyNumberFormat="1" applyFont="1" applyFill="1" applyBorder="1"/>
    <xf numFmtId="10" fontId="12" fillId="6" borderId="1" xfId="0" applyNumberFormat="1" applyFont="1" applyFill="1" applyBorder="1"/>
    <xf numFmtId="0" fontId="69" fillId="0" borderId="0" xfId="0" applyFont="1"/>
    <xf numFmtId="6" fontId="1" fillId="0" borderId="0" xfId="0" applyNumberFormat="1" applyFont="1" applyAlignment="1">
      <alignment horizontal="right"/>
    </xf>
    <xf numFmtId="10" fontId="12" fillId="4" borderId="1" xfId="0" applyNumberFormat="1" applyFont="1" applyFill="1" applyBorder="1"/>
    <xf numFmtId="6" fontId="1" fillId="4" borderId="1" xfId="0" applyNumberFormat="1" applyFont="1" applyFill="1" applyBorder="1" applyAlignment="1">
      <alignment horizontal="right"/>
    </xf>
    <xf numFmtId="6" fontId="12" fillId="7" borderId="1" xfId="0" applyNumberFormat="1" applyFont="1" applyFill="1" applyBorder="1"/>
    <xf numFmtId="179" fontId="12" fillId="4" borderId="1" xfId="0" applyNumberFormat="1" applyFont="1" applyFill="1" applyBorder="1"/>
    <xf numFmtId="9" fontId="12" fillId="7" borderId="1" xfId="0" applyNumberFormat="1" applyFont="1" applyFill="1" applyBorder="1" applyAlignment="1">
      <alignment horizontal="center" vertical="center"/>
    </xf>
    <xf numFmtId="168" fontId="1" fillId="0" borderId="0" xfId="0" applyNumberFormat="1" applyFont="1" applyAlignment="1">
      <alignment horizontal="right"/>
    </xf>
    <xf numFmtId="9" fontId="12" fillId="4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right"/>
    </xf>
    <xf numFmtId="2" fontId="12" fillId="7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168" fontId="17" fillId="4" borderId="1" xfId="0" applyNumberFormat="1" applyFont="1" applyFill="1" applyBorder="1" applyAlignment="1">
      <alignment wrapText="1"/>
    </xf>
    <xf numFmtId="4" fontId="12" fillId="4" borderId="1" xfId="0" applyNumberFormat="1" applyFont="1" applyFill="1" applyBorder="1" applyAlignment="1">
      <alignment horizontal="center" vertical="center"/>
    </xf>
    <xf numFmtId="44" fontId="17" fillId="2" borderId="1" xfId="1" applyFont="1" applyFill="1" applyBorder="1" applyAlignment="1">
      <alignment horizontal="center" vertical="center" wrapText="1"/>
    </xf>
    <xf numFmtId="44" fontId="17" fillId="7" borderId="1" xfId="1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3" fontId="6" fillId="4" borderId="22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3" fontId="6" fillId="4" borderId="24" xfId="0" applyNumberFormat="1" applyFont="1" applyFill="1" applyBorder="1" applyAlignment="1">
      <alignment horizontal="center" vertical="center"/>
    </xf>
    <xf numFmtId="3" fontId="6" fillId="4" borderId="25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3" fontId="6" fillId="4" borderId="18" xfId="0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164" fontId="6" fillId="6" borderId="14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1" fontId="8" fillId="7" borderId="5" xfId="0" applyNumberFormat="1" applyFont="1" applyFill="1" applyBorder="1" applyAlignment="1">
      <alignment horizontal="center" vertical="center"/>
    </xf>
    <xf numFmtId="0" fontId="3" fillId="0" borderId="6" xfId="0" applyFont="1" applyBorder="1"/>
    <xf numFmtId="1" fontId="8" fillId="0" borderId="0" xfId="0" applyNumberFormat="1" applyFont="1" applyAlignment="1">
      <alignment horizontal="center" vertical="center"/>
    </xf>
    <xf numFmtId="0" fontId="0" fillId="0" borderId="0" xfId="0"/>
    <xf numFmtId="0" fontId="8" fillId="7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10" fontId="11" fillId="7" borderId="2" xfId="0" applyNumberFormat="1" applyFont="1" applyFill="1" applyBorder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3" fontId="7" fillId="7" borderId="2" xfId="0" applyNumberFormat="1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11" fillId="7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10" fontId="11" fillId="7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0" fontId="7" fillId="7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10" fontId="11" fillId="7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9" fontId="10" fillId="6" borderId="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8" fillId="7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4" fillId="0" borderId="0" xfId="0" applyNumberFormat="1" applyFont="1" applyAlignment="1">
      <alignment horizontal="center" vertical="center"/>
    </xf>
    <xf numFmtId="0" fontId="18" fillId="4" borderId="10" xfId="0" applyFont="1" applyFill="1" applyBorder="1" applyAlignment="1">
      <alignment horizontal="center" wrapText="1"/>
    </xf>
    <xf numFmtId="0" fontId="3" fillId="0" borderId="17" xfId="0" applyFont="1" applyBorder="1"/>
    <xf numFmtId="0" fontId="3" fillId="0" borderId="18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top"/>
    </xf>
    <xf numFmtId="0" fontId="17" fillId="7" borderId="2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23" fillId="6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0" fillId="4" borderId="2" xfId="0" applyFont="1" applyFill="1" applyBorder="1" applyAlignment="1">
      <alignment horizontal="center"/>
    </xf>
    <xf numFmtId="0" fontId="34" fillId="5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horizontal="center" vertical="center" wrapText="1"/>
    </xf>
    <xf numFmtId="3" fontId="30" fillId="7" borderId="5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3" fontId="17" fillId="6" borderId="5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45" fillId="5" borderId="2" xfId="0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left" vertical="center" wrapText="1"/>
    </xf>
    <xf numFmtId="0" fontId="32" fillId="4" borderId="2" xfId="0" applyFont="1" applyFill="1" applyBorder="1" applyAlignment="1">
      <alignment horizontal="left" vertical="top" wrapText="1"/>
    </xf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/>
    </xf>
    <xf numFmtId="0" fontId="3" fillId="0" borderId="21" xfId="0" applyFont="1" applyBorder="1"/>
    <xf numFmtId="0" fontId="3" fillId="0" borderId="26" xfId="0" applyFont="1" applyBorder="1"/>
    <xf numFmtId="0" fontId="7" fillId="2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3" fontId="6" fillId="6" borderId="2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/>
    </xf>
    <xf numFmtId="3" fontId="17" fillId="7" borderId="2" xfId="0" applyNumberFormat="1" applyFont="1" applyFill="1" applyBorder="1" applyAlignment="1">
      <alignment horizontal="left" vertical="center"/>
    </xf>
    <xf numFmtId="3" fontId="6" fillId="4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3" fontId="6" fillId="6" borderId="2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0" fontId="17" fillId="7" borderId="2" xfId="0" applyFont="1" applyFill="1" applyBorder="1" applyAlignment="1">
      <alignment horizontal="left"/>
    </xf>
    <xf numFmtId="0" fontId="63" fillId="4" borderId="2" xfId="0" applyFont="1" applyFill="1" applyBorder="1" applyAlignment="1">
      <alignment horizontal="left"/>
    </xf>
    <xf numFmtId="0" fontId="62" fillId="0" borderId="0" xfId="0" applyFont="1"/>
    <xf numFmtId="0" fontId="6" fillId="4" borderId="2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8" fontId="2" fillId="5" borderId="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60"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1"/>
          <bgColor theme="1"/>
        </patternFill>
      </fill>
    </dxf>
  </dxfs>
  <tableStyles count="20">
    <tableStyle name="Determinación de la Producción -style" pivot="0" count="3" xr9:uid="{00000000-0011-0000-FFFF-FFFF00000000}">
      <tableStyleElement type="headerRow" dxfId="59"/>
      <tableStyleElement type="firstRowStripe" dxfId="58"/>
      <tableStyleElement type="secondRowStripe" dxfId="57"/>
    </tableStyle>
    <tableStyle name="Determinación de la Producción -style 2" pivot="0" count="3" xr9:uid="{00000000-0011-0000-FFFF-FFFF01000000}">
      <tableStyleElement type="headerRow" dxfId="56"/>
      <tableStyleElement type="firstRowStripe" dxfId="55"/>
      <tableStyleElement type="secondRowStripe" dxfId="54"/>
    </tableStyle>
    <tableStyle name="Salarios Proyecto-style" pivot="0" count="3" xr9:uid="{00000000-0011-0000-FFFF-FFFF02000000}">
      <tableStyleElement type="headerRow" dxfId="53"/>
      <tableStyleElement type="firstRowStripe" dxfId="52"/>
      <tableStyleElement type="secondRowStripe" dxfId="51"/>
    </tableStyle>
    <tableStyle name="Salarios Proyecto-style 2" pivot="0" count="3" xr9:uid="{00000000-0011-0000-FFFF-FFFF03000000}">
      <tableStyleElement type="headerRow" dxfId="50"/>
      <tableStyleElement type="firstRowStripe" dxfId="49"/>
      <tableStyleElement type="secondRowStripe" dxfId="48"/>
    </tableStyle>
    <tableStyle name="M.D Obra-style" pivot="0" count="3" xr9:uid="{00000000-0011-0000-FFFF-FFFF04000000}">
      <tableStyleElement type="headerRow" dxfId="47"/>
      <tableStyleElement type="firstRowStripe" dxfId="46"/>
      <tableStyleElement type="secondRowStripe" dxfId="45"/>
    </tableStyle>
    <tableStyle name="M.D Obra-style 2" pivot="0" count="3" xr9:uid="{00000000-0011-0000-FFFF-FFFF05000000}">
      <tableStyleElement type="headerRow" dxfId="44"/>
      <tableStyleElement type="firstRowStripe" dxfId="43"/>
      <tableStyleElement type="secondRowStripe" dxfId="42"/>
    </tableStyle>
    <tableStyle name="M.D Obra-style 3" pivot="0" count="3" xr9:uid="{00000000-0011-0000-FFFF-FFFF06000000}">
      <tableStyleElement type="headerRow" dxfId="41"/>
      <tableStyleElement type="firstRowStripe" dxfId="40"/>
      <tableStyleElement type="secondRowStripe" dxfId="39"/>
    </tableStyle>
    <tableStyle name="M.D Obra-style 4" pivot="0" count="3" xr9:uid="{00000000-0011-0000-FFFF-FFFF07000000}">
      <tableStyleElement type="headerRow" dxfId="38"/>
      <tableStyleElement type="firstRowStripe" dxfId="37"/>
      <tableStyleElement type="secondRowStripe" dxfId="36"/>
    </tableStyle>
    <tableStyle name="M.D Obra-style 5" pivot="0" count="3" xr9:uid="{00000000-0011-0000-FFFF-FFFF08000000}">
      <tableStyleElement type="headerRow" dxfId="35"/>
      <tableStyleElement type="firstRowStripe" dxfId="34"/>
      <tableStyleElement type="secondRowStripe" dxfId="33"/>
    </tableStyle>
    <tableStyle name="M.D Obra-style 6" pivot="0" count="3" xr9:uid="{00000000-0011-0000-FFFF-FFFF09000000}">
      <tableStyleElement type="headerRow" dxfId="32"/>
      <tableStyleElement type="firstRowStripe" dxfId="31"/>
      <tableStyleElement type="secondRowStripe" dxfId="30"/>
    </tableStyle>
    <tableStyle name="M.D Obra-style 7" pivot="0" count="3" xr9:uid="{00000000-0011-0000-FFFF-FFFF0A000000}">
      <tableStyleElement type="headerRow" dxfId="29"/>
      <tableStyleElement type="firstRowStripe" dxfId="28"/>
      <tableStyleElement type="secondRowStripe" dxfId="27"/>
    </tableStyle>
    <tableStyle name="M.D Obra-style 8" pivot="0" count="3" xr9:uid="{00000000-0011-0000-FFFF-FFFF0B000000}">
      <tableStyleElement type="headerRow" dxfId="26"/>
      <tableStyleElement type="firstRowStripe" dxfId="25"/>
      <tableStyleElement type="secondRowStripe" dxfId="24"/>
    </tableStyle>
    <tableStyle name="M.D Obra-style 9" pivot="0" count="3" xr9:uid="{00000000-0011-0000-FFFF-FFFF0C000000}">
      <tableStyleElement type="headerRow" dxfId="23"/>
      <tableStyleElement type="firstRowStripe" dxfId="22"/>
      <tableStyleElement type="secondRowStripe" dxfId="21"/>
    </tableStyle>
    <tableStyle name="M.D Obra-style 10" pivot="0" count="3" xr9:uid="{00000000-0011-0000-FFFF-FFFF0D000000}">
      <tableStyleElement type="headerRow" dxfId="20"/>
      <tableStyleElement type="firstRowStripe" dxfId="19"/>
      <tableStyleElement type="secondRowStripe" dxfId="18"/>
    </tableStyle>
    <tableStyle name="M.D Obra-style 11" pivot="0" count="3" xr9:uid="{00000000-0011-0000-FFFF-FFFF0E000000}">
      <tableStyleElement type="headerRow" dxfId="17"/>
      <tableStyleElement type="firstRowStripe" dxfId="16"/>
      <tableStyleElement type="secondRowStripe" dxfId="15"/>
    </tableStyle>
    <tableStyle name="M.D Obra-style 12" pivot="0" count="3" xr9:uid="{00000000-0011-0000-FFFF-FFFF0F000000}">
      <tableStyleElement type="headerRow" dxfId="14"/>
      <tableStyleElement type="firstRowStripe" dxfId="13"/>
      <tableStyleElement type="secondRowStripe" dxfId="12"/>
    </tableStyle>
    <tableStyle name="M.D Obra-style 13" pivot="0" count="3" xr9:uid="{00000000-0011-0000-FFFF-FFFF10000000}">
      <tableStyleElement type="headerRow" dxfId="11"/>
      <tableStyleElement type="firstRowStripe" dxfId="10"/>
      <tableStyleElement type="secondRowStripe" dxfId="9"/>
    </tableStyle>
    <tableStyle name="M.D Obra-style 14" pivot="0" count="3" xr9:uid="{00000000-0011-0000-FFFF-FFFF11000000}">
      <tableStyleElement type="headerRow" dxfId="8"/>
      <tableStyleElement type="firstRowStripe" dxfId="7"/>
      <tableStyleElement type="secondRowStripe" dxfId="6"/>
    </tableStyle>
    <tableStyle name="M.D Obra-style 15" pivot="0" count="3" xr9:uid="{00000000-0011-0000-FFFF-FFFF12000000}">
      <tableStyleElement type="headerRow" dxfId="5"/>
      <tableStyleElement type="firstRowStripe" dxfId="4"/>
      <tableStyleElement type="secondRowStripe" dxfId="3"/>
    </tableStyle>
    <tableStyle name="M.D Obra-style 16" pivot="0" count="3" xr9:uid="{00000000-0011-0000-FFFF-FFFF1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323850</xdr:colOff>
      <xdr:row>26</xdr:row>
      <xdr:rowOff>304800</xdr:rowOff>
    </xdr:from>
    <xdr:ext cx="2457450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22038" y="3622838"/>
          <a:ext cx="24479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Carlos A Malagón Sánchez </a:t>
          </a:r>
          <a:endParaRPr sz="1400"/>
        </a:p>
      </xdr:txBody>
    </xdr:sp>
    <xdr:clientData fLocksWithSheet="0"/>
  </xdr:oneCellAnchor>
  <xdr:oneCellAnchor>
    <xdr:from>
      <xdr:col>5</xdr:col>
      <xdr:colOff>9525</xdr:colOff>
      <xdr:row>1</xdr:row>
      <xdr:rowOff>142875</xdr:rowOff>
    </xdr:from>
    <xdr:ext cx="6772275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964625" y="3584738"/>
          <a:ext cx="67627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SIMULADOR PARA LA FORMULACIÓN DE PROYECTOS DE INVERSIÓN</a:t>
          </a:r>
          <a:r>
            <a:rPr lang="en-US" sz="1400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</xdr:txBody>
    </xdr:sp>
    <xdr:clientData fLocksWithSheet="0"/>
  </xdr:oneCellAnchor>
  <xdr:oneCellAnchor>
    <xdr:from>
      <xdr:col>4</xdr:col>
      <xdr:colOff>209550</xdr:colOff>
      <xdr:row>13</xdr:row>
      <xdr:rowOff>76200</xdr:rowOff>
    </xdr:from>
    <xdr:ext cx="609600" cy="6000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27810" y="2453640"/>
          <a:ext cx="609600" cy="600075"/>
          <a:chOff x="5041200" y="3479963"/>
          <a:chExt cx="609600" cy="600075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5041200" y="3479963"/>
            <a:ext cx="609600" cy="600075"/>
            <a:chOff x="0" y="2032713"/>
            <a:chExt cx="621548" cy="599651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0" y="2032713"/>
              <a:ext cx="621525" cy="599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0" y="2032713"/>
              <a:ext cx="621548" cy="599651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9423" y="2212608"/>
              <a:ext cx="582701" cy="26984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12</xdr:col>
      <xdr:colOff>200025</xdr:colOff>
      <xdr:row>20</xdr:row>
      <xdr:rowOff>152400</xdr:rowOff>
    </xdr:from>
    <xdr:ext cx="857250" cy="942975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7797165" y="3810000"/>
          <a:ext cx="857250" cy="942975"/>
          <a:chOff x="4903278" y="3276412"/>
          <a:chExt cx="896112" cy="975076"/>
        </a:xfrm>
      </xdr:grpSpPr>
      <xdr:grpSp>
        <xdr:nvGrpSpPr>
          <xdr:cNvPr id="10" name="Shap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/>
        </xdr:nvGrpSpPr>
        <xdr:grpSpPr>
          <a:xfrm>
            <a:off x="4903278" y="3276412"/>
            <a:ext cx="896112" cy="975076"/>
            <a:chOff x="8038934" y="3579705"/>
            <a:chExt cx="886016" cy="921489"/>
          </a:xfrm>
        </xdr:grpSpPr>
        <xdr:sp macro="" textlink="">
          <xdr:nvSpPr>
            <xdr:cNvPr id="11" name="Shape 6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8052872" y="3610042"/>
              <a:ext cx="847575" cy="8911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0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GrpSpPr/>
          </xdr:nvGrpSpPr>
          <xdr:grpSpPr>
            <a:xfrm>
              <a:off x="8052872" y="3610042"/>
              <a:ext cx="847592" cy="891152"/>
              <a:chOff x="5692579" y="2957598"/>
              <a:chExt cx="878058" cy="950640"/>
            </a:xfrm>
          </xdr:grpSpPr>
          <xdr:sp macro="" textlink="">
            <xdr:nvSpPr>
              <xdr:cNvPr id="13" name="Shape 11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/>
            </xdr:nvSpPr>
            <xdr:spPr>
              <a:xfrm>
                <a:off x="5799897" y="2957598"/>
                <a:ext cx="624397" cy="596678"/>
              </a:xfrm>
              <a:prstGeom prst="roundRect">
                <a:avLst>
                  <a:gd name="adj" fmla="val 16667"/>
                </a:avLst>
              </a:prstGeom>
              <a:solidFill>
                <a:srgbClr val="646464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5692579" y="3544163"/>
                <a:ext cx="878058" cy="3640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b="1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Análisis 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b="1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Financiero</a:t>
                </a:r>
                <a:endParaRPr sz="1400"/>
              </a:p>
            </xdr:txBody>
          </xdr:sp>
        </xdr:grpSp>
        <xdr:pic>
          <xdr:nvPicPr>
            <xdr:cNvPr id="15" name="Shape 13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">
              <a:alphaModFix/>
            </a:blip>
            <a:srcRect/>
            <a:stretch/>
          </xdr:blipFill>
          <xdr:spPr>
            <a:xfrm>
              <a:off x="8038934" y="3579705"/>
              <a:ext cx="886016" cy="68561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12</xdr:col>
      <xdr:colOff>247650</xdr:colOff>
      <xdr:row>13</xdr:row>
      <xdr:rowOff>114300</xdr:rowOff>
    </xdr:from>
    <xdr:ext cx="628650" cy="80010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7844790" y="2491740"/>
          <a:ext cx="628650" cy="800100"/>
          <a:chOff x="4912422" y="3348341"/>
          <a:chExt cx="902208" cy="831709"/>
        </a:xfrm>
      </xdr:grpSpPr>
      <xdr:grpSp>
        <xdr:nvGrpSpPr>
          <xdr:cNvPr id="17" name="Shape 1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GrpSpPr/>
        </xdr:nvGrpSpPr>
        <xdr:grpSpPr>
          <a:xfrm>
            <a:off x="4912422" y="3348341"/>
            <a:ext cx="902208" cy="831709"/>
            <a:chOff x="7893022" y="2705341"/>
            <a:chExt cx="888399" cy="792318"/>
          </a:xfrm>
        </xdr:grpSpPr>
        <xdr:sp macro="" textlink="">
          <xdr:nvSpPr>
            <xdr:cNvPr id="18" name="Shape 6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8010450" y="2735453"/>
              <a:ext cx="619025" cy="762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" name="Shape 15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GrpSpPr/>
          </xdr:nvGrpSpPr>
          <xdr:grpSpPr>
            <a:xfrm>
              <a:off x="8010450" y="2735453"/>
              <a:ext cx="619028" cy="762206"/>
              <a:chOff x="5791237" y="1992059"/>
              <a:chExt cx="641278" cy="813085"/>
            </a:xfrm>
          </xdr:grpSpPr>
          <xdr:sp macro="" textlink="">
            <xdr:nvSpPr>
              <xdr:cNvPr id="20" name="Shape 16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/>
            </xdr:nvSpPr>
            <xdr:spPr>
              <a:xfrm>
                <a:off x="5800953" y="1992059"/>
                <a:ext cx="612129" cy="602285"/>
              </a:xfrm>
              <a:prstGeom prst="roundRect">
                <a:avLst>
                  <a:gd name="adj" fmla="val 16667"/>
                </a:avLst>
              </a:prstGeom>
              <a:gradFill>
                <a:gsLst>
                  <a:gs pos="0">
                    <a:srgbClr val="212121"/>
                  </a:gs>
                  <a:gs pos="50000">
                    <a:srgbClr val="343434"/>
                  </a:gs>
                  <a:gs pos="100000">
                    <a:srgbClr val="404040"/>
                  </a:gs>
                </a:gsLst>
                <a:lin ang="18900000" scaled="0"/>
              </a:gra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1" name="Shape 17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/>
            </xdr:nvSpPr>
            <xdr:spPr>
              <a:xfrm>
                <a:off x="5791237" y="2574268"/>
                <a:ext cx="641278" cy="23087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b="1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P &amp; G</a:t>
                </a:r>
                <a:endParaRPr sz="1400"/>
              </a:p>
            </xdr:txBody>
          </xdr:sp>
        </xdr:grpSp>
        <xdr:pic>
          <xdr:nvPicPr>
            <xdr:cNvPr id="22" name="Shape 1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7893022" y="2705341"/>
              <a:ext cx="888399" cy="68052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12</xdr:col>
      <xdr:colOff>190500</xdr:colOff>
      <xdr:row>6</xdr:row>
      <xdr:rowOff>19050</xdr:rowOff>
    </xdr:from>
    <xdr:ext cx="704850" cy="923925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7787640" y="1116330"/>
          <a:ext cx="704850" cy="923925"/>
          <a:chOff x="4943664" y="3278697"/>
          <a:chExt cx="871728" cy="963266"/>
        </a:xfrm>
      </xdr:grpSpPr>
      <xdr:grpSp>
        <xdr:nvGrpSpPr>
          <xdr:cNvPr id="24" name="Shape 19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GrpSpPr/>
        </xdr:nvGrpSpPr>
        <xdr:grpSpPr>
          <a:xfrm>
            <a:off x="4943664" y="3278697"/>
            <a:ext cx="871728" cy="963266"/>
            <a:chOff x="7942174" y="1697518"/>
            <a:chExt cx="859813" cy="919165"/>
          </a:xfrm>
        </xdr:grpSpPr>
        <xdr:sp macro="" textlink="">
          <xdr:nvSpPr>
            <xdr:cNvPr id="25" name="Shape 6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>
            <a:xfrm>
              <a:off x="7991403" y="1735058"/>
              <a:ext cx="695200" cy="8816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" name="Shape 20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GrpSpPr/>
          </xdr:nvGrpSpPr>
          <xdr:grpSpPr>
            <a:xfrm>
              <a:off x="7991403" y="1735058"/>
              <a:ext cx="695216" cy="881625"/>
              <a:chOff x="8129060" y="1704530"/>
              <a:chExt cx="695216" cy="881625"/>
            </a:xfrm>
          </xdr:grpSpPr>
          <xdr:sp macro="" textlink="">
            <xdr:nvSpPr>
              <xdr:cNvPr id="27" name="Shape 21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/>
            </xdr:nvSpPr>
            <xdr:spPr>
              <a:xfrm>
                <a:off x="8166639" y="1704530"/>
                <a:ext cx="610663" cy="559310"/>
              </a:xfrm>
              <a:prstGeom prst="roundRect">
                <a:avLst>
                  <a:gd name="adj" fmla="val 16667"/>
                </a:avLst>
              </a:prstGeom>
              <a:solidFill>
                <a:srgbClr val="EAEAEA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8" name="Shape 22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SpPr/>
            </xdr:nvSpPr>
            <xdr:spPr>
              <a:xfrm>
                <a:off x="8129060" y="2244881"/>
                <a:ext cx="695216" cy="34127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b="1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Punto 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800" b="1" i="0" u="none" strike="noStrike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Equilibrio</a:t>
                </a:r>
                <a:endParaRPr sz="1400"/>
              </a:p>
            </xdr:txBody>
          </xdr:sp>
        </xdr:grpSp>
        <xdr:pic>
          <xdr:nvPicPr>
            <xdr:cNvPr id="29" name="Shape 23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7942174" y="1697518"/>
              <a:ext cx="859813" cy="685582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11</xdr:col>
      <xdr:colOff>276225</xdr:colOff>
      <xdr:row>4</xdr:row>
      <xdr:rowOff>104775</xdr:rowOff>
    </xdr:from>
    <xdr:ext cx="276225" cy="4429125"/>
    <xdr:sp macro="" textlink="">
      <xdr:nvSpPr>
        <xdr:cNvPr id="30" name="Shape 2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217413" y="1574963"/>
          <a:ext cx="257175" cy="4410075"/>
        </a:xfrm>
        <a:prstGeom prst="flowChartTerminator">
          <a:avLst/>
        </a:prstGeom>
        <a:solidFill>
          <a:srgbClr val="646464"/>
        </a:solidFill>
        <a:ln w="19050" cap="flat" cmpd="sng">
          <a:solidFill>
            <a:srgbClr val="00B05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619125</xdr:colOff>
      <xdr:row>4</xdr:row>
      <xdr:rowOff>114300</xdr:rowOff>
    </xdr:from>
    <xdr:ext cx="657225" cy="8286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2722245" y="845820"/>
          <a:ext cx="657225" cy="828675"/>
          <a:chOff x="5017388" y="3365663"/>
          <a:chExt cx="657225" cy="828675"/>
        </a:xfrm>
      </xdr:grpSpPr>
      <xdr:grpSp>
        <xdr:nvGrpSpPr>
          <xdr:cNvPr id="32" name="Shape 25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GrpSpPr/>
        </xdr:nvGrpSpPr>
        <xdr:grpSpPr>
          <a:xfrm>
            <a:off x="5017388" y="3365663"/>
            <a:ext cx="657225" cy="828675"/>
            <a:chOff x="1691994" y="1426345"/>
            <a:chExt cx="648000" cy="787655"/>
          </a:xfrm>
        </xdr:grpSpPr>
        <xdr:sp macro="" textlink="">
          <xdr:nvSpPr>
            <xdr:cNvPr id="33" name="Shape 6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>
            <a:xfrm>
              <a:off x="1691994" y="1426345"/>
              <a:ext cx="648000" cy="787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4" name="Shape 26">
              <a:extLs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>
            <a:xfrm>
              <a:off x="1710777" y="1426345"/>
              <a:ext cx="591652" cy="559899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769535"/>
                </a:gs>
                <a:gs pos="80000">
                  <a:srgbClr val="9BC348"/>
                </a:gs>
                <a:gs pos="100000">
                  <a:srgbClr val="9CC74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5" name="Shape 27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1744159" y="1457739"/>
              <a:ext cx="505229" cy="490639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6" name="Shape 28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1691994" y="1995734"/>
              <a:ext cx="648000" cy="21826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Población 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7</xdr:col>
      <xdr:colOff>95250</xdr:colOff>
      <xdr:row>4</xdr:row>
      <xdr:rowOff>123825</xdr:rowOff>
    </xdr:from>
    <xdr:ext cx="647700" cy="819150"/>
    <xdr:grpSp>
      <xdr:nvGrpSpPr>
        <xdr:cNvPr id="37" name="Shap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3768090" y="855345"/>
          <a:ext cx="647700" cy="819150"/>
          <a:chOff x="5022150" y="3370425"/>
          <a:chExt cx="647700" cy="819150"/>
        </a:xfrm>
      </xdr:grpSpPr>
      <xdr:grpSp>
        <xdr:nvGrpSpPr>
          <xdr:cNvPr id="38" name="Shape 29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GrpSpPr/>
        </xdr:nvGrpSpPr>
        <xdr:grpSpPr>
          <a:xfrm>
            <a:off x="5022150" y="3370425"/>
            <a:ext cx="647700" cy="819150"/>
            <a:chOff x="2910955" y="1415584"/>
            <a:chExt cx="648000" cy="775926"/>
          </a:xfrm>
        </xdr:grpSpPr>
        <xdr:sp macro="" textlink="">
          <xdr:nvSpPr>
            <xdr:cNvPr id="39" name="Shape 6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>
            <a:xfrm>
              <a:off x="2910955" y="1415584"/>
              <a:ext cx="648000" cy="7759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0" name="Shape 30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2929738" y="1415584"/>
              <a:ext cx="591652" cy="558288"/>
            </a:xfrm>
            <a:prstGeom prst="roundRect">
              <a:avLst>
                <a:gd name="adj" fmla="val 16667"/>
              </a:avLst>
            </a:prstGeom>
            <a:solidFill>
              <a:srgbClr val="FFC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1" name="Shape 31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3033042" y="1510209"/>
              <a:ext cx="385043" cy="369038"/>
            </a:xfrm>
            <a:custGeom>
              <a:avLst/>
              <a:gdLst/>
              <a:ahLst/>
              <a:cxnLst/>
              <a:rect l="l" t="t" r="r" b="b"/>
              <a:pathLst>
                <a:path w="215" h="215" extrusionOk="0">
                  <a:moveTo>
                    <a:pt x="208" y="202"/>
                  </a:moveTo>
                  <a:cubicBezTo>
                    <a:pt x="201" y="202"/>
                    <a:pt x="201" y="202"/>
                    <a:pt x="201" y="202"/>
                  </a:cubicBezTo>
                  <a:cubicBezTo>
                    <a:pt x="201" y="108"/>
                    <a:pt x="201" y="108"/>
                    <a:pt x="201" y="108"/>
                  </a:cubicBezTo>
                  <a:cubicBezTo>
                    <a:pt x="201" y="100"/>
                    <a:pt x="195" y="94"/>
                    <a:pt x="188" y="94"/>
                  </a:cubicBezTo>
                  <a:cubicBezTo>
                    <a:pt x="168" y="94"/>
                    <a:pt x="168" y="94"/>
                    <a:pt x="168" y="94"/>
                  </a:cubicBezTo>
                  <a:cubicBezTo>
                    <a:pt x="161" y="94"/>
                    <a:pt x="155" y="100"/>
                    <a:pt x="155" y="108"/>
                  </a:cubicBezTo>
                  <a:cubicBezTo>
                    <a:pt x="155" y="202"/>
                    <a:pt x="155" y="202"/>
                    <a:pt x="155" y="202"/>
                  </a:cubicBezTo>
                  <a:cubicBezTo>
                    <a:pt x="148" y="202"/>
                    <a:pt x="148" y="202"/>
                    <a:pt x="148" y="202"/>
                  </a:cubicBezTo>
                  <a:cubicBezTo>
                    <a:pt x="148" y="41"/>
                    <a:pt x="148" y="41"/>
                    <a:pt x="148" y="41"/>
                  </a:cubicBezTo>
                  <a:cubicBezTo>
                    <a:pt x="148" y="33"/>
                    <a:pt x="142" y="27"/>
                    <a:pt x="134" y="27"/>
                  </a:cubicBezTo>
                  <a:cubicBezTo>
                    <a:pt x="114" y="27"/>
                    <a:pt x="114" y="27"/>
                    <a:pt x="114" y="27"/>
                  </a:cubicBezTo>
                  <a:cubicBezTo>
                    <a:pt x="107" y="27"/>
                    <a:pt x="101" y="33"/>
                    <a:pt x="101" y="41"/>
                  </a:cubicBezTo>
                  <a:cubicBezTo>
                    <a:pt x="101" y="202"/>
                    <a:pt x="101" y="202"/>
                    <a:pt x="101" y="202"/>
                  </a:cubicBezTo>
                  <a:cubicBezTo>
                    <a:pt x="94" y="202"/>
                    <a:pt x="94" y="202"/>
                    <a:pt x="94" y="202"/>
                  </a:cubicBezTo>
                  <a:cubicBezTo>
                    <a:pt x="94" y="141"/>
                    <a:pt x="94" y="141"/>
                    <a:pt x="94" y="141"/>
                  </a:cubicBezTo>
                  <a:cubicBezTo>
                    <a:pt x="94" y="134"/>
                    <a:pt x="88" y="128"/>
                    <a:pt x="81" y="128"/>
                  </a:cubicBezTo>
                  <a:cubicBezTo>
                    <a:pt x="61" y="128"/>
                    <a:pt x="61" y="128"/>
                    <a:pt x="61" y="128"/>
                  </a:cubicBezTo>
                  <a:cubicBezTo>
                    <a:pt x="53" y="128"/>
                    <a:pt x="47" y="134"/>
                    <a:pt x="47" y="141"/>
                  </a:cubicBezTo>
                  <a:cubicBezTo>
                    <a:pt x="47" y="202"/>
                    <a:pt x="47" y="202"/>
                    <a:pt x="47" y="202"/>
                  </a:cubicBezTo>
                  <a:cubicBezTo>
                    <a:pt x="14" y="202"/>
                    <a:pt x="14" y="202"/>
                    <a:pt x="14" y="202"/>
                  </a:cubicBezTo>
                  <a:cubicBezTo>
                    <a:pt x="14" y="175"/>
                    <a:pt x="14" y="175"/>
                    <a:pt x="14" y="175"/>
                  </a:cubicBezTo>
                  <a:cubicBezTo>
                    <a:pt x="27" y="175"/>
                    <a:pt x="27" y="175"/>
                    <a:pt x="27" y="175"/>
                  </a:cubicBezTo>
                  <a:cubicBezTo>
                    <a:pt x="31" y="175"/>
                    <a:pt x="34" y="172"/>
                    <a:pt x="34" y="168"/>
                  </a:cubicBezTo>
                  <a:cubicBezTo>
                    <a:pt x="34" y="164"/>
                    <a:pt x="31" y="161"/>
                    <a:pt x="27" y="161"/>
                  </a:cubicBezTo>
                  <a:cubicBezTo>
                    <a:pt x="14" y="161"/>
                    <a:pt x="14" y="161"/>
                    <a:pt x="14" y="161"/>
                  </a:cubicBezTo>
                  <a:cubicBezTo>
                    <a:pt x="14" y="141"/>
                    <a:pt x="14" y="141"/>
                    <a:pt x="14" y="141"/>
                  </a:cubicBezTo>
                  <a:cubicBezTo>
                    <a:pt x="17" y="141"/>
                    <a:pt x="20" y="138"/>
                    <a:pt x="20" y="134"/>
                  </a:cubicBezTo>
                  <a:cubicBezTo>
                    <a:pt x="20" y="131"/>
                    <a:pt x="17" y="128"/>
                    <a:pt x="14" y="128"/>
                  </a:cubicBezTo>
                  <a:cubicBezTo>
                    <a:pt x="14" y="108"/>
                    <a:pt x="14" y="108"/>
                    <a:pt x="14" y="108"/>
                  </a:cubicBezTo>
                  <a:cubicBezTo>
                    <a:pt x="27" y="108"/>
                    <a:pt x="27" y="108"/>
                    <a:pt x="27" y="108"/>
                  </a:cubicBezTo>
                  <a:cubicBezTo>
                    <a:pt x="31" y="108"/>
                    <a:pt x="34" y="105"/>
                    <a:pt x="34" y="101"/>
                  </a:cubicBezTo>
                  <a:cubicBezTo>
                    <a:pt x="34" y="97"/>
                    <a:pt x="31" y="94"/>
                    <a:pt x="27" y="94"/>
                  </a:cubicBezTo>
                  <a:cubicBezTo>
                    <a:pt x="14" y="94"/>
                    <a:pt x="14" y="94"/>
                    <a:pt x="14" y="94"/>
                  </a:cubicBezTo>
                  <a:cubicBezTo>
                    <a:pt x="14" y="74"/>
                    <a:pt x="14" y="74"/>
                    <a:pt x="14" y="74"/>
                  </a:cubicBezTo>
                  <a:cubicBezTo>
                    <a:pt x="17" y="74"/>
                    <a:pt x="20" y="71"/>
                    <a:pt x="20" y="67"/>
                  </a:cubicBezTo>
                  <a:cubicBezTo>
                    <a:pt x="20" y="64"/>
                    <a:pt x="17" y="61"/>
                    <a:pt x="14" y="61"/>
                  </a:cubicBezTo>
                  <a:cubicBezTo>
                    <a:pt x="14" y="41"/>
                    <a:pt x="14" y="41"/>
                    <a:pt x="14" y="41"/>
                  </a:cubicBezTo>
                  <a:cubicBezTo>
                    <a:pt x="27" y="41"/>
                    <a:pt x="27" y="41"/>
                    <a:pt x="27" y="41"/>
                  </a:cubicBezTo>
                  <a:cubicBezTo>
                    <a:pt x="31" y="41"/>
                    <a:pt x="34" y="37"/>
                    <a:pt x="34" y="34"/>
                  </a:cubicBezTo>
                  <a:cubicBezTo>
                    <a:pt x="34" y="30"/>
                    <a:pt x="31" y="27"/>
                    <a:pt x="27" y="27"/>
                  </a:cubicBezTo>
                  <a:cubicBezTo>
                    <a:pt x="14" y="27"/>
                    <a:pt x="14" y="27"/>
                    <a:pt x="14" y="27"/>
                  </a:cubicBezTo>
                  <a:cubicBezTo>
                    <a:pt x="14" y="7"/>
                    <a:pt x="14" y="7"/>
                    <a:pt x="14" y="7"/>
                  </a:cubicBezTo>
                  <a:cubicBezTo>
                    <a:pt x="14" y="3"/>
                    <a:pt x="11" y="0"/>
                    <a:pt x="7" y="0"/>
                  </a:cubicBezTo>
                  <a:cubicBezTo>
                    <a:pt x="3" y="0"/>
                    <a:pt x="0" y="3"/>
                    <a:pt x="0" y="7"/>
                  </a:cubicBezTo>
                  <a:cubicBezTo>
                    <a:pt x="0" y="202"/>
                    <a:pt x="0" y="202"/>
                    <a:pt x="0" y="202"/>
                  </a:cubicBezTo>
                  <a:cubicBezTo>
                    <a:pt x="0" y="209"/>
                    <a:pt x="6" y="215"/>
                    <a:pt x="14" y="215"/>
                  </a:cubicBezTo>
                  <a:cubicBezTo>
                    <a:pt x="208" y="215"/>
                    <a:pt x="208" y="215"/>
                    <a:pt x="208" y="215"/>
                  </a:cubicBezTo>
                  <a:cubicBezTo>
                    <a:pt x="212" y="215"/>
                    <a:pt x="215" y="212"/>
                    <a:pt x="215" y="208"/>
                  </a:cubicBezTo>
                  <a:cubicBezTo>
                    <a:pt x="215" y="205"/>
                    <a:pt x="212" y="202"/>
                    <a:pt x="208" y="202"/>
                  </a:cubicBezTo>
                  <a:close/>
                  <a:moveTo>
                    <a:pt x="168" y="108"/>
                  </a:moveTo>
                  <a:cubicBezTo>
                    <a:pt x="188" y="108"/>
                    <a:pt x="188" y="108"/>
                    <a:pt x="188" y="108"/>
                  </a:cubicBezTo>
                  <a:cubicBezTo>
                    <a:pt x="188" y="202"/>
                    <a:pt x="188" y="202"/>
                    <a:pt x="188" y="202"/>
                  </a:cubicBezTo>
                  <a:cubicBezTo>
                    <a:pt x="168" y="202"/>
                    <a:pt x="168" y="202"/>
                    <a:pt x="168" y="202"/>
                  </a:cubicBezTo>
                  <a:lnTo>
                    <a:pt x="168" y="108"/>
                  </a:lnTo>
                  <a:close/>
                  <a:moveTo>
                    <a:pt x="114" y="41"/>
                  </a:moveTo>
                  <a:cubicBezTo>
                    <a:pt x="134" y="41"/>
                    <a:pt x="134" y="41"/>
                    <a:pt x="134" y="41"/>
                  </a:cubicBezTo>
                  <a:cubicBezTo>
                    <a:pt x="134" y="202"/>
                    <a:pt x="134" y="202"/>
                    <a:pt x="134" y="202"/>
                  </a:cubicBezTo>
                  <a:cubicBezTo>
                    <a:pt x="114" y="202"/>
                    <a:pt x="114" y="202"/>
                    <a:pt x="114" y="202"/>
                  </a:cubicBezTo>
                  <a:lnTo>
                    <a:pt x="114" y="41"/>
                  </a:lnTo>
                  <a:close/>
                  <a:moveTo>
                    <a:pt x="61" y="141"/>
                  </a:moveTo>
                  <a:cubicBezTo>
                    <a:pt x="81" y="141"/>
                    <a:pt x="81" y="141"/>
                    <a:pt x="81" y="141"/>
                  </a:cubicBezTo>
                  <a:cubicBezTo>
                    <a:pt x="81" y="202"/>
                    <a:pt x="81" y="202"/>
                    <a:pt x="81" y="202"/>
                  </a:cubicBezTo>
                  <a:cubicBezTo>
                    <a:pt x="61" y="202"/>
                    <a:pt x="61" y="202"/>
                    <a:pt x="61" y="202"/>
                  </a:cubicBezTo>
                  <a:lnTo>
                    <a:pt x="61" y="141"/>
                  </a:lnTo>
                  <a:close/>
                </a:path>
              </a:pathLst>
            </a:custGeom>
            <a:solidFill>
              <a:srgbClr val="404040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2" name="Shape 32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3126955" y="1614297"/>
              <a:ext cx="253565" cy="189250"/>
            </a:xfrm>
            <a:custGeom>
              <a:avLst/>
              <a:gdLst/>
              <a:ahLst/>
              <a:cxnLst/>
              <a:rect l="l" t="t" r="r" b="b"/>
              <a:pathLst>
                <a:path w="148" h="108" extrusionOk="0">
                  <a:moveTo>
                    <a:pt x="141" y="47"/>
                  </a:moveTo>
                  <a:cubicBezTo>
                    <a:pt x="145" y="47"/>
                    <a:pt x="148" y="44"/>
                    <a:pt x="148" y="41"/>
                  </a:cubicBezTo>
                  <a:cubicBezTo>
                    <a:pt x="148" y="7"/>
                    <a:pt x="148" y="7"/>
                    <a:pt x="148" y="7"/>
                  </a:cubicBezTo>
                  <a:cubicBezTo>
                    <a:pt x="148" y="7"/>
                    <a:pt x="148" y="6"/>
                    <a:pt x="148" y="6"/>
                  </a:cubicBezTo>
                  <a:cubicBezTo>
                    <a:pt x="148" y="6"/>
                    <a:pt x="148" y="5"/>
                    <a:pt x="148" y="5"/>
                  </a:cubicBezTo>
                  <a:cubicBezTo>
                    <a:pt x="148" y="5"/>
                    <a:pt x="147" y="5"/>
                    <a:pt x="147" y="4"/>
                  </a:cubicBezTo>
                  <a:cubicBezTo>
                    <a:pt x="147" y="4"/>
                    <a:pt x="147" y="4"/>
                    <a:pt x="147" y="4"/>
                  </a:cubicBezTo>
                  <a:cubicBezTo>
                    <a:pt x="147" y="4"/>
                    <a:pt x="147" y="3"/>
                    <a:pt x="147" y="3"/>
                  </a:cubicBezTo>
                  <a:cubicBezTo>
                    <a:pt x="146" y="3"/>
                    <a:pt x="146" y="2"/>
                    <a:pt x="145" y="1"/>
                  </a:cubicBezTo>
                  <a:cubicBezTo>
                    <a:pt x="145" y="1"/>
                    <a:pt x="145" y="1"/>
                    <a:pt x="144" y="1"/>
                  </a:cubicBezTo>
                  <a:cubicBezTo>
                    <a:pt x="144" y="1"/>
                    <a:pt x="144" y="1"/>
                    <a:pt x="144" y="1"/>
                  </a:cubicBezTo>
                  <a:cubicBezTo>
                    <a:pt x="144" y="1"/>
                    <a:pt x="143" y="1"/>
                    <a:pt x="143" y="1"/>
                  </a:cubicBezTo>
                  <a:cubicBezTo>
                    <a:pt x="143" y="1"/>
                    <a:pt x="143" y="1"/>
                    <a:pt x="143" y="0"/>
                  </a:cubicBezTo>
                  <a:cubicBezTo>
                    <a:pt x="142" y="0"/>
                    <a:pt x="142" y="0"/>
                    <a:pt x="141" y="0"/>
                  </a:cubicBezTo>
                  <a:cubicBezTo>
                    <a:pt x="108" y="0"/>
                    <a:pt x="108" y="0"/>
                    <a:pt x="108" y="0"/>
                  </a:cubicBezTo>
                  <a:cubicBezTo>
                    <a:pt x="104" y="0"/>
                    <a:pt x="101" y="3"/>
                    <a:pt x="101" y="7"/>
                  </a:cubicBezTo>
                  <a:cubicBezTo>
                    <a:pt x="101" y="11"/>
                    <a:pt x="104" y="14"/>
                    <a:pt x="108" y="14"/>
                  </a:cubicBezTo>
                  <a:cubicBezTo>
                    <a:pt x="125" y="14"/>
                    <a:pt x="125" y="14"/>
                    <a:pt x="125" y="14"/>
                  </a:cubicBezTo>
                  <a:cubicBezTo>
                    <a:pt x="61" y="78"/>
                    <a:pt x="61" y="78"/>
                    <a:pt x="61" y="78"/>
                  </a:cubicBezTo>
                  <a:cubicBezTo>
                    <a:pt x="45" y="63"/>
                    <a:pt x="45" y="63"/>
                    <a:pt x="45" y="63"/>
                  </a:cubicBezTo>
                  <a:cubicBezTo>
                    <a:pt x="43" y="60"/>
                    <a:pt x="38" y="60"/>
                    <a:pt x="36" y="63"/>
                  </a:cubicBezTo>
                  <a:cubicBezTo>
                    <a:pt x="2" y="96"/>
                    <a:pt x="2" y="96"/>
                    <a:pt x="2" y="96"/>
                  </a:cubicBezTo>
                  <a:cubicBezTo>
                    <a:pt x="0" y="99"/>
                    <a:pt x="0" y="103"/>
                    <a:pt x="2" y="106"/>
                  </a:cubicBezTo>
                  <a:cubicBezTo>
                    <a:pt x="4" y="107"/>
                    <a:pt x="5" y="108"/>
                    <a:pt x="7" y="108"/>
                  </a:cubicBezTo>
                  <a:cubicBezTo>
                    <a:pt x="9" y="108"/>
                    <a:pt x="10" y="107"/>
                    <a:pt x="12" y="106"/>
                  </a:cubicBezTo>
                  <a:cubicBezTo>
                    <a:pt x="41" y="77"/>
                    <a:pt x="41" y="77"/>
                    <a:pt x="41" y="77"/>
                  </a:cubicBezTo>
                  <a:cubicBezTo>
                    <a:pt x="56" y="92"/>
                    <a:pt x="56" y="92"/>
                    <a:pt x="56" y="92"/>
                  </a:cubicBezTo>
                  <a:cubicBezTo>
                    <a:pt x="59" y="95"/>
                    <a:pt x="63" y="95"/>
                    <a:pt x="65" y="92"/>
                  </a:cubicBezTo>
                  <a:cubicBezTo>
                    <a:pt x="134" y="23"/>
                    <a:pt x="134" y="23"/>
                    <a:pt x="134" y="23"/>
                  </a:cubicBezTo>
                  <a:cubicBezTo>
                    <a:pt x="134" y="41"/>
                    <a:pt x="134" y="41"/>
                    <a:pt x="134" y="41"/>
                  </a:cubicBezTo>
                  <a:cubicBezTo>
                    <a:pt x="134" y="44"/>
                    <a:pt x="137" y="47"/>
                    <a:pt x="141" y="47"/>
                  </a:cubicBezTo>
                  <a:close/>
                </a:path>
              </a:pathLst>
            </a:custGeom>
            <a:solidFill>
              <a:srgbClr val="2E75B6"/>
            </a:solidFill>
            <a:ln w="9525" cap="flat" cmpd="sng">
              <a:solidFill>
                <a:srgbClr val="00206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3" name="Shape 33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2910955" y="1973872"/>
              <a:ext cx="648000" cy="21763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Demanda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8</xdr:col>
      <xdr:colOff>352425</xdr:colOff>
      <xdr:row>4</xdr:row>
      <xdr:rowOff>114300</xdr:rowOff>
    </xdr:from>
    <xdr:ext cx="666750" cy="819150"/>
    <xdr:grpSp>
      <xdr:nvGrpSpPr>
        <xdr:cNvPr id="44" name="Shap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4810125" y="845820"/>
          <a:ext cx="666750" cy="819150"/>
          <a:chOff x="5012625" y="3370425"/>
          <a:chExt cx="666750" cy="819150"/>
        </a:xfrm>
      </xdr:grpSpPr>
      <xdr:grpSp>
        <xdr:nvGrpSpPr>
          <xdr:cNvPr id="45" name="Shape 3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GrpSpPr/>
        </xdr:nvGrpSpPr>
        <xdr:grpSpPr>
          <a:xfrm>
            <a:off x="5012625" y="3370425"/>
            <a:ext cx="666750" cy="819150"/>
            <a:chOff x="3966243" y="1395933"/>
            <a:chExt cx="655200" cy="774402"/>
          </a:xfrm>
        </xdr:grpSpPr>
        <xdr:sp macro="" textlink="">
          <xdr:nvSpPr>
            <xdr:cNvPr id="46" name="Shape 6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>
            <a:xfrm>
              <a:off x="3966243" y="1395933"/>
              <a:ext cx="655200" cy="7744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7" name="Shape 35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>
            <a:xfrm>
              <a:off x="3994323" y="1395933"/>
              <a:ext cx="599040" cy="566636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00A0A0"/>
                </a:gs>
                <a:gs pos="50000">
                  <a:srgbClr val="00E6E6"/>
                </a:gs>
                <a:gs pos="100000">
                  <a:srgbClr val="00FFFF"/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48" name="Shape 36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3966243" y="1953125"/>
              <a:ext cx="655200" cy="21721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Producción</a:t>
              </a:r>
              <a:endParaRPr sz="1400"/>
            </a:p>
          </xdr:txBody>
        </xdr:sp>
        <xdr:pic>
          <xdr:nvPicPr>
            <xdr:cNvPr id="49" name="Shape 37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4072784" y="1470011"/>
              <a:ext cx="441336" cy="42859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9</xdr:col>
      <xdr:colOff>581025</xdr:colOff>
      <xdr:row>4</xdr:row>
      <xdr:rowOff>123825</xdr:rowOff>
    </xdr:from>
    <xdr:ext cx="657225" cy="857250"/>
    <xdr:grpSp>
      <xdr:nvGrpSpPr>
        <xdr:cNvPr id="50" name="Shape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/>
      </xdr:nvGrpSpPr>
      <xdr:grpSpPr>
        <a:xfrm>
          <a:off x="5823585" y="855345"/>
          <a:ext cx="657225" cy="857250"/>
          <a:chOff x="5017388" y="3351375"/>
          <a:chExt cx="657225" cy="857250"/>
        </a:xfrm>
      </xdr:grpSpPr>
      <xdr:grpSp>
        <xdr:nvGrpSpPr>
          <xdr:cNvPr id="51" name="Shape 38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GrpSpPr/>
        </xdr:nvGrpSpPr>
        <xdr:grpSpPr>
          <a:xfrm>
            <a:off x="5017388" y="3351375"/>
            <a:ext cx="657225" cy="857250"/>
            <a:chOff x="4988091" y="1415584"/>
            <a:chExt cx="648000" cy="805742"/>
          </a:xfrm>
        </xdr:grpSpPr>
        <xdr:sp macro="" textlink="">
          <xdr:nvSpPr>
            <xdr:cNvPr id="52" name="Shape 6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>
            <a:xfrm>
              <a:off x="4988091" y="1415584"/>
              <a:ext cx="648000" cy="805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3" name="Shape 39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>
            <a:xfrm>
              <a:off x="5016265" y="1415584"/>
              <a:ext cx="601043" cy="590253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AB8100"/>
                </a:gs>
                <a:gs pos="47999">
                  <a:srgbClr val="FFC208"/>
                </a:gs>
                <a:gs pos="100000">
                  <a:srgbClr val="FFD96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4" name="Shape 40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>
            <a:xfrm>
              <a:off x="4988091" y="2005837"/>
              <a:ext cx="648000" cy="21548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Datos Técnicos </a:t>
              </a:r>
              <a:endParaRPr sz="1400"/>
            </a:p>
          </xdr:txBody>
        </xdr:sp>
        <xdr:pic>
          <xdr:nvPicPr>
            <xdr:cNvPr id="55" name="Shape 41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5092678" y="1509425"/>
              <a:ext cx="441336" cy="42859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619125</xdr:colOff>
      <xdr:row>21</xdr:row>
      <xdr:rowOff>152400</xdr:rowOff>
    </xdr:from>
    <xdr:ext cx="657225" cy="847725"/>
    <xdr:grpSp>
      <xdr:nvGrpSpPr>
        <xdr:cNvPr id="56" name="Shap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GrpSpPr/>
      </xdr:nvGrpSpPr>
      <xdr:grpSpPr>
        <a:xfrm>
          <a:off x="2722245" y="4008120"/>
          <a:ext cx="657225" cy="847725"/>
          <a:chOff x="5017388" y="3356138"/>
          <a:chExt cx="657225" cy="847725"/>
        </a:xfrm>
      </xdr:grpSpPr>
      <xdr:grpSp>
        <xdr:nvGrpSpPr>
          <xdr:cNvPr id="57" name="Shape 42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GrpSpPr/>
        </xdr:nvGrpSpPr>
        <xdr:grpSpPr>
          <a:xfrm>
            <a:off x="5017388" y="3356138"/>
            <a:ext cx="657225" cy="847725"/>
            <a:chOff x="3364010" y="4888368"/>
            <a:chExt cx="648000" cy="789302"/>
          </a:xfrm>
        </xdr:grpSpPr>
        <xdr:sp macro="" textlink="">
          <xdr:nvSpPr>
            <xdr:cNvPr id="58" name="Shape 6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>
            <a:xfrm>
              <a:off x="3364010" y="4888368"/>
              <a:ext cx="648000" cy="7893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9" name="Shape 43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>
            <a:xfrm>
              <a:off x="3364010" y="5461552"/>
              <a:ext cx="648000" cy="21611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Gastos 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Ventas</a:t>
              </a:r>
              <a:endParaRPr sz="1400"/>
            </a:p>
          </xdr:txBody>
        </xdr:sp>
        <xdr:sp macro="" textlink="">
          <xdr:nvSpPr>
            <xdr:cNvPr id="60" name="Shape 44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>
            <a:xfrm>
              <a:off x="3373401" y="4888368"/>
              <a:ext cx="591652" cy="563787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2C2C2"/>
                </a:gs>
                <a:gs pos="50000">
                  <a:srgbClr val="D9D9D9"/>
                </a:gs>
                <a:gs pos="100000">
                  <a:srgbClr val="ECECEC"/>
                </a:gs>
              </a:gsLst>
              <a:lin ang="108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61" name="Shape 45">
              <a:extLs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3461786" y="4925810"/>
              <a:ext cx="441336" cy="428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7</xdr:col>
      <xdr:colOff>95250</xdr:colOff>
      <xdr:row>21</xdr:row>
      <xdr:rowOff>142875</xdr:rowOff>
    </xdr:from>
    <xdr:ext cx="647700" cy="857250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pSpPr/>
      </xdr:nvGrpSpPr>
      <xdr:grpSpPr>
        <a:xfrm>
          <a:off x="3768090" y="3998595"/>
          <a:ext cx="647700" cy="857250"/>
          <a:chOff x="5022150" y="3351375"/>
          <a:chExt cx="647700" cy="857250"/>
        </a:xfrm>
      </xdr:grpSpPr>
      <xdr:grpSp>
        <xdr:nvGrpSpPr>
          <xdr:cNvPr id="63" name="Shape 46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GrpSpPr/>
        </xdr:nvGrpSpPr>
        <xdr:grpSpPr>
          <a:xfrm>
            <a:off x="5022150" y="3351375"/>
            <a:ext cx="647700" cy="857250"/>
            <a:chOff x="4464166" y="4850259"/>
            <a:chExt cx="648000" cy="798004"/>
          </a:xfrm>
        </xdr:grpSpPr>
        <xdr:sp macro="" textlink="">
          <xdr:nvSpPr>
            <xdr:cNvPr id="64" name="Shape 6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SpPr/>
          </xdr:nvSpPr>
          <xdr:spPr>
            <a:xfrm>
              <a:off x="4464166" y="4850259"/>
              <a:ext cx="648000" cy="798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5" name="Shape 47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SpPr/>
          </xdr:nvSpPr>
          <xdr:spPr>
            <a:xfrm>
              <a:off x="4492340" y="4850259"/>
              <a:ext cx="591652" cy="563297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2A69A2"/>
                </a:gs>
                <a:gs pos="47999">
                  <a:srgbClr val="609ED6"/>
                </a:gs>
                <a:gs pos="100000">
                  <a:srgbClr val="9DC3E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6" name="Shape 48">
              <a:extLst>
                <a:ext uri="{FF2B5EF4-FFF2-40B4-BE49-F238E27FC236}">
                  <a16:creationId xmlns:a16="http://schemas.microsoft.com/office/drawing/2014/main" id="{00000000-0008-0000-0000-000042000000}"/>
                </a:ext>
              </a:extLst>
            </xdr:cNvPr>
            <xdr:cNvSpPr/>
          </xdr:nvSpPr>
          <xdr:spPr>
            <a:xfrm>
              <a:off x="4464166" y="5432333"/>
              <a:ext cx="648000" cy="21593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Capital 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Trabajo</a:t>
              </a:r>
              <a:endParaRPr sz="1400"/>
            </a:p>
          </xdr:txBody>
        </xdr:sp>
        <xdr:pic>
          <xdr:nvPicPr>
            <xdr:cNvPr id="67" name="Shape 49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582075" y="4914006"/>
              <a:ext cx="441336" cy="42859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342900</xdr:colOff>
      <xdr:row>21</xdr:row>
      <xdr:rowOff>142875</xdr:rowOff>
    </xdr:from>
    <xdr:ext cx="685800" cy="809625"/>
    <xdr:grpSp>
      <xdr:nvGrpSpPr>
        <xdr:cNvPr id="68" name="Shap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GrpSpPr/>
      </xdr:nvGrpSpPr>
      <xdr:grpSpPr>
        <a:xfrm>
          <a:off x="4800600" y="3998595"/>
          <a:ext cx="685800" cy="809625"/>
          <a:chOff x="5003100" y="3375188"/>
          <a:chExt cx="685800" cy="809625"/>
        </a:xfrm>
      </xdr:grpSpPr>
      <xdr:grpSp>
        <xdr:nvGrpSpPr>
          <xdr:cNvPr id="69" name="Shape 50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GrpSpPr/>
        </xdr:nvGrpSpPr>
        <xdr:grpSpPr>
          <a:xfrm>
            <a:off x="5003100" y="3375188"/>
            <a:ext cx="685800" cy="809625"/>
            <a:chOff x="5558955" y="4850259"/>
            <a:chExt cx="666000" cy="759072"/>
          </a:xfrm>
        </xdr:grpSpPr>
        <xdr:sp macro="" textlink="">
          <xdr:nvSpPr>
            <xdr:cNvPr id="70" name="Shape 6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SpPr/>
          </xdr:nvSpPr>
          <xdr:spPr>
            <a:xfrm>
              <a:off x="5558955" y="4850259"/>
              <a:ext cx="666000" cy="7590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1" name="Shape 51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SpPr/>
          </xdr:nvSpPr>
          <xdr:spPr>
            <a:xfrm>
              <a:off x="5596476" y="4850259"/>
              <a:ext cx="590958" cy="562276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2A4B86"/>
                </a:gs>
                <a:gs pos="47999">
                  <a:srgbClr val="4A76C6"/>
                </a:gs>
                <a:gs pos="100000">
                  <a:srgbClr val="8FAADC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2" name="Shape 52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SpPr/>
          </xdr:nvSpPr>
          <xdr:spPr>
            <a:xfrm>
              <a:off x="5558955" y="5393792"/>
              <a:ext cx="666000" cy="21553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Inversiones 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Requeridas</a:t>
              </a:r>
              <a:endParaRPr sz="1400"/>
            </a:p>
          </xdr:txBody>
        </xdr:sp>
        <xdr:pic>
          <xdr:nvPicPr>
            <xdr:cNvPr id="73" name="Shape 53">
              <a:extLst>
                <a:ext uri="{FF2B5EF4-FFF2-40B4-BE49-F238E27FC236}">
                  <a16:creationId xmlns:a16="http://schemas.microsoft.com/office/drawing/2014/main" id="{00000000-0008-0000-00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9">
              <a:alphaModFix/>
            </a:blip>
            <a:srcRect/>
            <a:stretch/>
          </xdr:blipFill>
          <xdr:spPr>
            <a:xfrm>
              <a:off x="5670135" y="4919830"/>
              <a:ext cx="441336" cy="428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9</xdr:col>
      <xdr:colOff>590550</xdr:colOff>
      <xdr:row>21</xdr:row>
      <xdr:rowOff>142875</xdr:rowOff>
    </xdr:from>
    <xdr:ext cx="666750" cy="800100"/>
    <xdr:grpSp>
      <xdr:nvGrpSpPr>
        <xdr:cNvPr id="74" name="Shape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pSpPr/>
      </xdr:nvGrpSpPr>
      <xdr:grpSpPr>
        <a:xfrm>
          <a:off x="5833110" y="3998595"/>
          <a:ext cx="666750" cy="800100"/>
          <a:chOff x="5012625" y="3379950"/>
          <a:chExt cx="666750" cy="800100"/>
        </a:xfrm>
      </xdr:grpSpPr>
      <xdr:grpSp>
        <xdr:nvGrpSpPr>
          <xdr:cNvPr id="75" name="Shape 5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GrpSpPr/>
        </xdr:nvGrpSpPr>
        <xdr:grpSpPr>
          <a:xfrm>
            <a:off x="5012625" y="3379950"/>
            <a:ext cx="666750" cy="800100"/>
            <a:chOff x="6586246" y="4907425"/>
            <a:chExt cx="648000" cy="751190"/>
          </a:xfrm>
        </xdr:grpSpPr>
        <xdr:sp macro="" textlink="">
          <xdr:nvSpPr>
            <xdr:cNvPr id="76" name="Shape 6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SpPr/>
          </xdr:nvSpPr>
          <xdr:spPr>
            <a:xfrm>
              <a:off x="6586246" y="4907425"/>
              <a:ext cx="648000" cy="7511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7" name="Shape 55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SpPr/>
          </xdr:nvSpPr>
          <xdr:spPr>
            <a:xfrm>
              <a:off x="6614420" y="4907425"/>
              <a:ext cx="591652" cy="563393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A00000"/>
                </a:gs>
                <a:gs pos="50000">
                  <a:srgbClr val="E6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8" name="Shape 56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/>
          </xdr:nvSpPr>
          <xdr:spPr>
            <a:xfrm>
              <a:off x="6586246" y="5442648"/>
              <a:ext cx="648000" cy="215967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Costo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Valor 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Unitario</a:t>
              </a:r>
              <a:endParaRPr sz="1400"/>
            </a:p>
          </xdr:txBody>
        </xdr:sp>
        <xdr:pic>
          <xdr:nvPicPr>
            <xdr:cNvPr id="79" name="Shape 57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6650516" y="4974532"/>
              <a:ext cx="506564" cy="378004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619125</xdr:colOff>
      <xdr:row>16</xdr:row>
      <xdr:rowOff>9525</xdr:rowOff>
    </xdr:from>
    <xdr:ext cx="657225" cy="847725"/>
    <xdr:grpSp>
      <xdr:nvGrpSpPr>
        <xdr:cNvPr id="80" name="Shape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GrpSpPr/>
      </xdr:nvGrpSpPr>
      <xdr:grpSpPr>
        <a:xfrm>
          <a:off x="2722245" y="2935605"/>
          <a:ext cx="657225" cy="847725"/>
          <a:chOff x="5017388" y="3356138"/>
          <a:chExt cx="657225" cy="847725"/>
        </a:xfrm>
      </xdr:grpSpPr>
      <xdr:grpSp>
        <xdr:nvGrpSpPr>
          <xdr:cNvPr id="81" name="Shape 58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GrpSpPr/>
        </xdr:nvGrpSpPr>
        <xdr:grpSpPr>
          <a:xfrm>
            <a:off x="5017388" y="3356138"/>
            <a:ext cx="657225" cy="847725"/>
            <a:chOff x="3366504" y="3769572"/>
            <a:chExt cx="648000" cy="805453"/>
          </a:xfrm>
        </xdr:grpSpPr>
        <xdr:sp macro="" textlink="">
          <xdr:nvSpPr>
            <xdr:cNvPr id="82" name="Shape 6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SpPr/>
          </xdr:nvSpPr>
          <xdr:spPr>
            <a:xfrm>
              <a:off x="3366504" y="3769572"/>
              <a:ext cx="648000" cy="8054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3" name="Shape 59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SpPr/>
          </xdr:nvSpPr>
          <xdr:spPr>
            <a:xfrm>
              <a:off x="3366504" y="4357079"/>
              <a:ext cx="648000" cy="21794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Costeo Salarios</a:t>
              </a:r>
              <a:endParaRPr sz="1400"/>
            </a:p>
          </xdr:txBody>
        </xdr:sp>
        <xdr:sp macro="" textlink="">
          <xdr:nvSpPr>
            <xdr:cNvPr id="84" name="Shape 60">
              <a:extLst>
                <a:ext uri="{FF2B5EF4-FFF2-40B4-BE49-F238E27FC236}">
                  <a16:creationId xmlns:a16="http://schemas.microsoft.com/office/drawing/2014/main" id="{00000000-0008-0000-0000-000054000000}"/>
                </a:ext>
              </a:extLst>
            </xdr:cNvPr>
            <xdr:cNvSpPr/>
          </xdr:nvSpPr>
          <xdr:spPr>
            <a:xfrm>
              <a:off x="3385287" y="3769572"/>
              <a:ext cx="591652" cy="559079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4B7430"/>
                </a:gs>
                <a:gs pos="47999">
                  <a:srgbClr val="74B349"/>
                </a:gs>
                <a:gs pos="100000">
                  <a:srgbClr val="A9D18E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5" name="Shape 61">
              <a:extLst>
                <a:ext uri="{FF2B5EF4-FFF2-40B4-BE49-F238E27FC236}">
                  <a16:creationId xmlns:a16="http://schemas.microsoft.com/office/drawing/2014/main" id="{00000000-0008-0000-00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3464282" y="3803184"/>
              <a:ext cx="441335" cy="428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7</xdr:col>
      <xdr:colOff>95250</xdr:colOff>
      <xdr:row>16</xdr:row>
      <xdr:rowOff>9525</xdr:rowOff>
    </xdr:from>
    <xdr:ext cx="647700" cy="828675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GrpSpPr/>
      </xdr:nvGrpSpPr>
      <xdr:grpSpPr>
        <a:xfrm>
          <a:off x="3768090" y="2935605"/>
          <a:ext cx="647700" cy="828675"/>
          <a:chOff x="5022150" y="3365663"/>
          <a:chExt cx="647700" cy="828675"/>
        </a:xfrm>
      </xdr:grpSpPr>
      <xdr:grpSp>
        <xdr:nvGrpSpPr>
          <xdr:cNvPr id="87" name="Shape 62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GrpSpPr/>
        </xdr:nvGrpSpPr>
        <xdr:grpSpPr>
          <a:xfrm>
            <a:off x="5022150" y="3365663"/>
            <a:ext cx="647700" cy="828675"/>
            <a:chOff x="4450938" y="3769572"/>
            <a:chExt cx="648000" cy="795515"/>
          </a:xfrm>
        </xdr:grpSpPr>
        <xdr:sp macro="" textlink="">
          <xdr:nvSpPr>
            <xdr:cNvPr id="88" name="Shape 6">
              <a:extLst>
                <a:ext uri="{FF2B5EF4-FFF2-40B4-BE49-F238E27FC236}">
                  <a16:creationId xmlns:a16="http://schemas.microsoft.com/office/drawing/2014/main" id="{00000000-0008-0000-0000-000058000000}"/>
                </a:ext>
              </a:extLst>
            </xdr:cNvPr>
            <xdr:cNvSpPr/>
          </xdr:nvSpPr>
          <xdr:spPr>
            <a:xfrm>
              <a:off x="4450938" y="3769572"/>
              <a:ext cx="648000" cy="795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9" name="Shape 63">
              <a:extLst>
                <a:ext uri="{FF2B5EF4-FFF2-40B4-BE49-F238E27FC236}">
                  <a16:creationId xmlns:a16="http://schemas.microsoft.com/office/drawing/2014/main" id="{00000000-0008-0000-0000-000059000000}"/>
                </a:ext>
              </a:extLst>
            </xdr:cNvPr>
            <xdr:cNvSpPr/>
          </xdr:nvSpPr>
          <xdr:spPr>
            <a:xfrm>
              <a:off x="4460329" y="3769572"/>
              <a:ext cx="591652" cy="55875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FFC746"/>
                </a:gs>
                <a:gs pos="50000">
                  <a:srgbClr val="FFC600"/>
                </a:gs>
                <a:gs pos="100000">
                  <a:srgbClr val="E5B600"/>
                </a:gs>
              </a:gsLst>
              <a:lin ang="54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0" name="Shape 64">
              <a:extLst>
                <a:ext uri="{FF2B5EF4-FFF2-40B4-BE49-F238E27FC236}">
                  <a16:creationId xmlns:a16="http://schemas.microsoft.com/office/drawing/2014/main" id="{00000000-0008-0000-0000-00005A000000}"/>
                </a:ext>
              </a:extLst>
            </xdr:cNvPr>
            <xdr:cNvSpPr/>
          </xdr:nvSpPr>
          <xdr:spPr>
            <a:xfrm>
              <a:off x="4450938" y="4347267"/>
              <a:ext cx="648000" cy="21782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Mano de Obra</a:t>
              </a:r>
              <a:endParaRPr sz="1400"/>
            </a:p>
          </xdr:txBody>
        </xdr:sp>
        <xdr:pic>
          <xdr:nvPicPr>
            <xdr:cNvPr id="91" name="Shape 65">
              <a:extLst>
                <a:ext uri="{FF2B5EF4-FFF2-40B4-BE49-F238E27FC236}">
                  <a16:creationId xmlns:a16="http://schemas.microsoft.com/office/drawing/2014/main" id="{00000000-0008-0000-0000-00005B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2">
              <a:alphaModFix/>
            </a:blip>
            <a:srcRect/>
            <a:stretch/>
          </xdr:blipFill>
          <xdr:spPr>
            <a:xfrm>
              <a:off x="4554068" y="3826737"/>
              <a:ext cx="441335" cy="428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352425</xdr:colOff>
      <xdr:row>16</xdr:row>
      <xdr:rowOff>0</xdr:rowOff>
    </xdr:from>
    <xdr:ext cx="657225" cy="847725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4810125" y="2926080"/>
          <a:ext cx="657225" cy="847725"/>
          <a:chOff x="5017388" y="3356138"/>
          <a:chExt cx="657225" cy="847725"/>
        </a:xfrm>
      </xdr:grpSpPr>
      <xdr:grpSp>
        <xdr:nvGrpSpPr>
          <xdr:cNvPr id="93" name="Shape 66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GrpSpPr/>
        </xdr:nvGrpSpPr>
        <xdr:grpSpPr>
          <a:xfrm>
            <a:off x="5017388" y="3356138"/>
            <a:ext cx="657225" cy="847725"/>
            <a:chOff x="5560627" y="3721933"/>
            <a:chExt cx="648000" cy="795371"/>
          </a:xfrm>
        </xdr:grpSpPr>
        <xdr:sp macro="" textlink="">
          <xdr:nvSpPr>
            <xdr:cNvPr id="94" name="Shape 6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SpPr/>
          </xdr:nvSpPr>
          <xdr:spPr>
            <a:xfrm>
              <a:off x="5560627" y="3721933"/>
              <a:ext cx="648000" cy="7953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5" name="Shape 67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SpPr/>
          </xdr:nvSpPr>
          <xdr:spPr>
            <a:xfrm>
              <a:off x="5579410" y="3721933"/>
              <a:ext cx="601043" cy="561438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007DA0"/>
                </a:gs>
                <a:gs pos="50000">
                  <a:srgbClr val="00B5E6"/>
                </a:gs>
                <a:gs pos="100000">
                  <a:srgbClr val="00D7FF"/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6" name="Shape 68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SpPr/>
          </xdr:nvSpPr>
          <xdr:spPr>
            <a:xfrm>
              <a:off x="5560627" y="4302086"/>
              <a:ext cx="648000" cy="21521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C.I.F</a:t>
              </a:r>
              <a:endParaRPr sz="1400"/>
            </a:p>
          </xdr:txBody>
        </xdr:sp>
        <xdr:pic>
          <xdr:nvPicPr>
            <xdr:cNvPr id="97" name="Shape 69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5648544" y="3798628"/>
              <a:ext cx="441336" cy="428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9</xdr:col>
      <xdr:colOff>590550</xdr:colOff>
      <xdr:row>16</xdr:row>
      <xdr:rowOff>19050</xdr:rowOff>
    </xdr:from>
    <xdr:ext cx="657225" cy="819150"/>
    <xdr:grpSp>
      <xdr:nvGrpSpPr>
        <xdr:cNvPr id="98" name="Shape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GrpSpPr/>
      </xdr:nvGrpSpPr>
      <xdr:grpSpPr>
        <a:xfrm>
          <a:off x="5833110" y="2945130"/>
          <a:ext cx="657225" cy="819150"/>
          <a:chOff x="5017388" y="3370425"/>
          <a:chExt cx="657225" cy="819150"/>
        </a:xfrm>
      </xdr:grpSpPr>
      <xdr:grpSp>
        <xdr:nvGrpSpPr>
          <xdr:cNvPr id="99" name="Shape 70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GrpSpPr/>
        </xdr:nvGrpSpPr>
        <xdr:grpSpPr>
          <a:xfrm>
            <a:off x="5017388" y="3370425"/>
            <a:ext cx="657225" cy="819150"/>
            <a:chOff x="6565557" y="3740988"/>
            <a:chExt cx="648000" cy="780878"/>
          </a:xfrm>
        </xdr:grpSpPr>
        <xdr:sp macro="" textlink="">
          <xdr:nvSpPr>
            <xdr:cNvPr id="100" name="Shape 6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SpPr/>
          </xdr:nvSpPr>
          <xdr:spPr>
            <a:xfrm>
              <a:off x="6565557" y="3740988"/>
              <a:ext cx="648000" cy="780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1" name="Shape 71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SpPr/>
          </xdr:nvSpPr>
          <xdr:spPr>
            <a:xfrm>
              <a:off x="6584340" y="3740988"/>
              <a:ext cx="591652" cy="564490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4B7430"/>
                </a:gs>
                <a:gs pos="47999">
                  <a:srgbClr val="74B349"/>
                </a:gs>
                <a:gs pos="100000">
                  <a:srgbClr val="A9D18E"/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2" name="Shape 72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SpPr/>
          </xdr:nvSpPr>
          <xdr:spPr>
            <a:xfrm>
              <a:off x="6565557" y="4305478"/>
              <a:ext cx="648000" cy="21638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Costos </a:t>
              </a:r>
              <a:endParaRPr sz="1400"/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Adtivos</a:t>
              </a:r>
              <a:endParaRPr sz="1400"/>
            </a:p>
          </xdr:txBody>
        </xdr:sp>
        <xdr:pic>
          <xdr:nvPicPr>
            <xdr:cNvPr id="103" name="Shape 73">
              <a:extLst>
                <a:ext uri="{FF2B5EF4-FFF2-40B4-BE49-F238E27FC236}">
                  <a16:creationId xmlns:a16="http://schemas.microsoft.com/office/drawing/2014/main" id="{00000000-0008-0000-0000-000067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4">
              <a:alphaModFix/>
            </a:blip>
            <a:srcRect/>
            <a:stretch/>
          </xdr:blipFill>
          <xdr:spPr>
            <a:xfrm>
              <a:off x="6666721" y="3776607"/>
              <a:ext cx="441336" cy="42859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342900</xdr:colOff>
      <xdr:row>10</xdr:row>
      <xdr:rowOff>47625</xdr:rowOff>
    </xdr:from>
    <xdr:ext cx="657225" cy="819150"/>
    <xdr:grpSp>
      <xdr:nvGrpSpPr>
        <xdr:cNvPr id="104" name="Shape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GrpSpPr/>
      </xdr:nvGrpSpPr>
      <xdr:grpSpPr>
        <a:xfrm>
          <a:off x="4800600" y="1876425"/>
          <a:ext cx="657225" cy="819150"/>
          <a:chOff x="5017388" y="3370425"/>
          <a:chExt cx="657225" cy="819150"/>
        </a:xfrm>
      </xdr:grpSpPr>
      <xdr:grpSp>
        <xdr:nvGrpSpPr>
          <xdr:cNvPr id="105" name="Shape 7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GrpSpPr/>
        </xdr:nvGrpSpPr>
        <xdr:grpSpPr>
          <a:xfrm>
            <a:off x="5017388" y="3370425"/>
            <a:ext cx="657225" cy="819150"/>
            <a:chOff x="3996179" y="2751750"/>
            <a:chExt cx="648000" cy="778950"/>
          </a:xfrm>
        </xdr:grpSpPr>
        <xdr:sp macro="" textlink="">
          <xdr:nvSpPr>
            <xdr:cNvPr id="106" name="Shape 6">
              <a:extLst>
                <a:ext uri="{FF2B5EF4-FFF2-40B4-BE49-F238E27FC236}">
                  <a16:creationId xmlns:a16="http://schemas.microsoft.com/office/drawing/2014/main" id="{00000000-0008-0000-0000-00006A000000}"/>
                </a:ext>
              </a:extLst>
            </xdr:cNvPr>
            <xdr:cNvSpPr/>
          </xdr:nvSpPr>
          <xdr:spPr>
            <a:xfrm>
              <a:off x="3996179" y="2751750"/>
              <a:ext cx="648000" cy="778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7" name="Shape 75">
              <a:extLst>
                <a:ext uri="{FF2B5EF4-FFF2-40B4-BE49-F238E27FC236}">
                  <a16:creationId xmlns:a16="http://schemas.microsoft.com/office/drawing/2014/main" id="{00000000-0008-0000-0000-00006B000000}"/>
                </a:ext>
              </a:extLst>
            </xdr:cNvPr>
            <xdr:cNvSpPr/>
          </xdr:nvSpPr>
          <xdr:spPr>
            <a:xfrm>
              <a:off x="4014962" y="2751750"/>
              <a:ext cx="591652" cy="563096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6F6F6F"/>
                </a:gs>
                <a:gs pos="47999">
                  <a:srgbClr val="A8A8A8"/>
                </a:gs>
                <a:gs pos="100000">
                  <a:srgbClr val="C9C9C9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8" name="Shape 76">
              <a:extLst>
                <a:ext uri="{FF2B5EF4-FFF2-40B4-BE49-F238E27FC236}">
                  <a16:creationId xmlns:a16="http://schemas.microsoft.com/office/drawing/2014/main" id="{00000000-0008-0000-0000-00006C000000}"/>
                </a:ext>
              </a:extLst>
            </xdr:cNvPr>
            <xdr:cNvSpPr/>
          </xdr:nvSpPr>
          <xdr:spPr>
            <a:xfrm>
              <a:off x="3996179" y="3314846"/>
              <a:ext cx="648000" cy="21585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Costeo Producto</a:t>
              </a:r>
              <a:endParaRPr sz="1400"/>
            </a:p>
          </xdr:txBody>
        </xdr:sp>
        <xdr:pic>
          <xdr:nvPicPr>
            <xdr:cNvPr id="109" name="Shape 77">
              <a:extLst>
                <a:ext uri="{FF2B5EF4-FFF2-40B4-BE49-F238E27FC236}">
                  <a16:creationId xmlns:a16="http://schemas.microsoft.com/office/drawing/2014/main" id="{00000000-0008-0000-0000-00006D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5">
              <a:alphaModFix/>
            </a:blip>
            <a:srcRect/>
            <a:stretch/>
          </xdr:blipFill>
          <xdr:spPr>
            <a:xfrm>
              <a:off x="4096786" y="2822118"/>
              <a:ext cx="441336" cy="42859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9</xdr:col>
      <xdr:colOff>581025</xdr:colOff>
      <xdr:row>10</xdr:row>
      <xdr:rowOff>66675</xdr:rowOff>
    </xdr:from>
    <xdr:ext cx="657225" cy="838200"/>
    <xdr:grpSp>
      <xdr:nvGrpSpPr>
        <xdr:cNvPr id="110" name="Shape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GrpSpPr/>
      </xdr:nvGrpSpPr>
      <xdr:grpSpPr>
        <a:xfrm>
          <a:off x="5823585" y="1895475"/>
          <a:ext cx="657225" cy="838200"/>
          <a:chOff x="5017388" y="3360900"/>
          <a:chExt cx="657225" cy="838200"/>
        </a:xfrm>
      </xdr:grpSpPr>
      <xdr:grpSp>
        <xdr:nvGrpSpPr>
          <xdr:cNvPr id="111" name="Shape 78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GrpSpPr/>
        </xdr:nvGrpSpPr>
        <xdr:grpSpPr>
          <a:xfrm>
            <a:off x="5017388" y="3360900"/>
            <a:ext cx="657225" cy="838200"/>
            <a:chOff x="5074433" y="2757071"/>
            <a:chExt cx="648000" cy="794547"/>
          </a:xfrm>
        </xdr:grpSpPr>
        <xdr:sp macro="" textlink="">
          <xdr:nvSpPr>
            <xdr:cNvPr id="112" name="Shape 6">
              <a:extLst>
                <a:ext uri="{FF2B5EF4-FFF2-40B4-BE49-F238E27FC236}">
                  <a16:creationId xmlns:a16="http://schemas.microsoft.com/office/drawing/2014/main" id="{00000000-0008-0000-0000-000070000000}"/>
                </a:ext>
              </a:extLst>
            </xdr:cNvPr>
            <xdr:cNvSpPr/>
          </xdr:nvSpPr>
          <xdr:spPr>
            <a:xfrm>
              <a:off x="5074433" y="2757071"/>
              <a:ext cx="648000" cy="79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3" name="Shape 79">
              <a:extLst>
                <a:ext uri="{FF2B5EF4-FFF2-40B4-BE49-F238E27FC236}">
                  <a16:creationId xmlns:a16="http://schemas.microsoft.com/office/drawing/2014/main" id="{00000000-0008-0000-0000-000071000000}"/>
                </a:ext>
              </a:extLst>
            </xdr:cNvPr>
            <xdr:cNvSpPr/>
          </xdr:nvSpPr>
          <xdr:spPr>
            <a:xfrm>
              <a:off x="5074433" y="3334063"/>
              <a:ext cx="648000" cy="21755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C.M.P.U</a:t>
              </a:r>
              <a:endParaRPr sz="1400"/>
            </a:p>
          </xdr:txBody>
        </xdr:sp>
        <xdr:sp macro="" textlink="">
          <xdr:nvSpPr>
            <xdr:cNvPr id="114" name="Shape 80">
              <a:extLst>
                <a:ext uri="{FF2B5EF4-FFF2-40B4-BE49-F238E27FC236}">
                  <a16:creationId xmlns:a16="http://schemas.microsoft.com/office/drawing/2014/main" id="{00000000-0008-0000-0000-000072000000}"/>
                </a:ext>
              </a:extLst>
            </xdr:cNvPr>
            <xdr:cNvSpPr/>
          </xdr:nvSpPr>
          <xdr:spPr>
            <a:xfrm>
              <a:off x="5111998" y="2757071"/>
              <a:ext cx="591652" cy="558075"/>
            </a:xfrm>
            <a:prstGeom prst="roundRect">
              <a:avLst>
                <a:gd name="adj" fmla="val 16667"/>
              </a:avLst>
            </a:prstGeom>
            <a:solidFill>
              <a:srgbClr val="454545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15" name="Shape 81">
              <a:extLst>
                <a:ext uri="{FF2B5EF4-FFF2-40B4-BE49-F238E27FC236}">
                  <a16:creationId xmlns:a16="http://schemas.microsoft.com/office/drawing/2014/main" id="{00000000-0008-0000-0000-000073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6">
              <a:alphaModFix/>
            </a:blip>
            <a:srcRect/>
            <a:stretch/>
          </xdr:blipFill>
          <xdr:spPr>
            <a:xfrm>
              <a:off x="5215453" y="2819500"/>
              <a:ext cx="441336" cy="42859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619125</xdr:colOff>
      <xdr:row>10</xdr:row>
      <xdr:rowOff>57150</xdr:rowOff>
    </xdr:from>
    <xdr:ext cx="657225" cy="809625"/>
    <xdr:grpSp>
      <xdr:nvGrpSpPr>
        <xdr:cNvPr id="116" name="Shape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GrpSpPr/>
      </xdr:nvGrpSpPr>
      <xdr:grpSpPr>
        <a:xfrm>
          <a:off x="2722245" y="1885950"/>
          <a:ext cx="657225" cy="809625"/>
          <a:chOff x="5017388" y="3375188"/>
          <a:chExt cx="657225" cy="809625"/>
        </a:xfrm>
      </xdr:grpSpPr>
      <xdr:grpSp>
        <xdr:nvGrpSpPr>
          <xdr:cNvPr id="117" name="Shape 82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GrpSpPr/>
        </xdr:nvGrpSpPr>
        <xdr:grpSpPr>
          <a:xfrm>
            <a:off x="5017388" y="3375188"/>
            <a:ext cx="657225" cy="809625"/>
            <a:chOff x="1718693" y="2701560"/>
            <a:chExt cx="648000" cy="778127"/>
          </a:xfrm>
        </xdr:grpSpPr>
        <xdr:sp macro="" textlink="">
          <xdr:nvSpPr>
            <xdr:cNvPr id="118" name="Shape 6">
              <a:extLst>
                <a:ext uri="{FF2B5EF4-FFF2-40B4-BE49-F238E27FC236}">
                  <a16:creationId xmlns:a16="http://schemas.microsoft.com/office/drawing/2014/main" id="{00000000-0008-0000-0000-000076000000}"/>
                </a:ext>
              </a:extLst>
            </xdr:cNvPr>
            <xdr:cNvSpPr/>
          </xdr:nvSpPr>
          <xdr:spPr>
            <a:xfrm>
              <a:off x="1718693" y="2701560"/>
              <a:ext cx="648000" cy="7781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9" name="Shape 83">
              <a:extLst>
                <a:ext uri="{FF2B5EF4-FFF2-40B4-BE49-F238E27FC236}">
                  <a16:creationId xmlns:a16="http://schemas.microsoft.com/office/drawing/2014/main" id="{00000000-0008-0000-0000-000077000000}"/>
                </a:ext>
              </a:extLst>
            </xdr:cNvPr>
            <xdr:cNvSpPr/>
          </xdr:nvSpPr>
          <xdr:spPr>
            <a:xfrm>
              <a:off x="1737476" y="2701560"/>
              <a:ext cx="591652" cy="559872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71A6DB"/>
                </a:gs>
                <a:gs pos="50000">
                  <a:srgbClr val="559BDB"/>
                </a:gs>
                <a:gs pos="100000">
                  <a:srgbClr val="438AC9"/>
                </a:gs>
              </a:gsLst>
              <a:lin ang="5400000" scaled="0"/>
            </a:gra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20" name="Shape 84">
              <a:extLst>
                <a:ext uri="{FF2B5EF4-FFF2-40B4-BE49-F238E27FC236}">
                  <a16:creationId xmlns:a16="http://schemas.microsoft.com/office/drawing/2014/main" id="{00000000-0008-0000-0000-000078000000}"/>
                </a:ext>
              </a:extLst>
            </xdr:cNvPr>
            <xdr:cNvSpPr/>
          </xdr:nvSpPr>
          <xdr:spPr>
            <a:xfrm>
              <a:off x="1718693" y="3261432"/>
              <a:ext cx="648000" cy="21825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Ventas</a:t>
              </a:r>
              <a:endParaRPr sz="1400"/>
            </a:p>
          </xdr:txBody>
        </xdr:sp>
        <xdr:pic>
          <xdr:nvPicPr>
            <xdr:cNvPr id="121" name="Shape 85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1812606" y="2758496"/>
              <a:ext cx="478957" cy="42702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7</xdr:col>
      <xdr:colOff>104775</xdr:colOff>
      <xdr:row>10</xdr:row>
      <xdr:rowOff>57150</xdr:rowOff>
    </xdr:from>
    <xdr:ext cx="638175" cy="819150"/>
    <xdr:grpSp>
      <xdr:nvGrpSpPr>
        <xdr:cNvPr id="122" name="Shape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GrpSpPr/>
      </xdr:nvGrpSpPr>
      <xdr:grpSpPr>
        <a:xfrm>
          <a:off x="3777615" y="1885950"/>
          <a:ext cx="638175" cy="819150"/>
          <a:chOff x="5026913" y="3370425"/>
          <a:chExt cx="638175" cy="819150"/>
        </a:xfrm>
      </xdr:grpSpPr>
      <xdr:grpSp>
        <xdr:nvGrpSpPr>
          <xdr:cNvPr id="123" name="Shape 86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GrpSpPr/>
        </xdr:nvGrpSpPr>
        <xdr:grpSpPr>
          <a:xfrm>
            <a:off x="5026913" y="3370425"/>
            <a:ext cx="638175" cy="819150"/>
            <a:chOff x="2923746" y="2698853"/>
            <a:chExt cx="648000" cy="778953"/>
          </a:xfrm>
        </xdr:grpSpPr>
        <xdr:sp macro="" textlink="">
          <xdr:nvSpPr>
            <xdr:cNvPr id="124" name="Shape 6">
              <a:extLst>
                <a:ext uri="{FF2B5EF4-FFF2-40B4-BE49-F238E27FC236}">
                  <a16:creationId xmlns:a16="http://schemas.microsoft.com/office/drawing/2014/main" id="{00000000-0008-0000-0000-00007C000000}"/>
                </a:ext>
              </a:extLst>
            </xdr:cNvPr>
            <xdr:cNvSpPr/>
          </xdr:nvSpPr>
          <xdr:spPr>
            <a:xfrm>
              <a:off x="2923746" y="2698853"/>
              <a:ext cx="648000" cy="778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25" name="Shape 87">
              <a:extLst>
                <a:ext uri="{FF2B5EF4-FFF2-40B4-BE49-F238E27FC236}">
                  <a16:creationId xmlns:a16="http://schemas.microsoft.com/office/drawing/2014/main" id="{00000000-0008-0000-0000-00007D000000}"/>
                </a:ext>
              </a:extLst>
            </xdr:cNvPr>
            <xdr:cNvSpPr/>
          </xdr:nvSpPr>
          <xdr:spPr>
            <a:xfrm>
              <a:off x="2942805" y="2698853"/>
              <a:ext cx="590824" cy="563099"/>
            </a:xfrm>
            <a:prstGeom prst="roundRect">
              <a:avLst>
                <a:gd name="adj" fmla="val 16667"/>
              </a:avLst>
            </a:prstGeom>
            <a:solidFill>
              <a:srgbClr val="66FF3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26" name="Shape 88">
              <a:extLst>
                <a:ext uri="{FF2B5EF4-FFF2-40B4-BE49-F238E27FC236}">
                  <a16:creationId xmlns:a16="http://schemas.microsoft.com/office/drawing/2014/main" id="{00000000-0008-0000-0000-00007E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3024852" y="2776537"/>
              <a:ext cx="441335" cy="428590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127" name="Shape 89">
              <a:extLst>
                <a:ext uri="{FF2B5EF4-FFF2-40B4-BE49-F238E27FC236}">
                  <a16:creationId xmlns:a16="http://schemas.microsoft.com/office/drawing/2014/main" id="{00000000-0008-0000-0000-00007F000000}"/>
                </a:ext>
              </a:extLst>
            </xdr:cNvPr>
            <xdr:cNvSpPr/>
          </xdr:nvSpPr>
          <xdr:spPr>
            <a:xfrm>
              <a:off x="2923746" y="3261952"/>
              <a:ext cx="648000" cy="21585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  <a:sym typeface="Calibri"/>
                </a:rPr>
                <a:t>Desarrollo Productos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10</xdr:col>
      <xdr:colOff>247650</xdr:colOff>
      <xdr:row>27</xdr:row>
      <xdr:rowOff>171450</xdr:rowOff>
    </xdr:from>
    <xdr:ext cx="3038475" cy="314325"/>
    <xdr:sp macro="" textlink="">
      <xdr:nvSpPr>
        <xdr:cNvPr id="128" name="Shape 9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831525" y="3627600"/>
          <a:ext cx="302895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Docente. Carlos A Malagón Sánchez </a:t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</xdr:row>
      <xdr:rowOff>171450</xdr:rowOff>
    </xdr:from>
    <xdr:ext cx="9934575" cy="6029325"/>
    <xdr:pic>
      <xdr:nvPicPr>
        <xdr:cNvPr id="129" name="image1.p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0</xdr:rowOff>
    </xdr:from>
    <xdr:ext cx="609600" cy="6381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7675" y="181841"/>
          <a:ext cx="609600" cy="638175"/>
          <a:chOff x="5041200" y="3460913"/>
          <a:chExt cx="609600" cy="638175"/>
        </a:xfrm>
      </xdr:grpSpPr>
      <xdr:grpSp>
        <xdr:nvGrpSpPr>
          <xdr:cNvPr id="234" name="Shape 234">
            <a:extLst>
              <a:ext uri="{FF2B5EF4-FFF2-40B4-BE49-F238E27FC236}">
                <a16:creationId xmlns:a16="http://schemas.microsoft.com/office/drawing/2014/main" id="{00000000-0008-0000-0900-0000EA000000}"/>
              </a:ext>
            </a:extLst>
          </xdr:cNvPr>
          <xdr:cNvGrpSpPr/>
        </xdr:nvGrpSpPr>
        <xdr:grpSpPr>
          <a:xfrm>
            <a:off x="5041200" y="3460913"/>
            <a:ext cx="609600" cy="6381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35" name="Shape 235">
              <a:extLst>
                <a:ext uri="{FF2B5EF4-FFF2-40B4-BE49-F238E27FC236}">
                  <a16:creationId xmlns:a16="http://schemas.microsoft.com/office/drawing/2014/main" id="{00000000-0008-0000-0900-0000EB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36" name="Shape 236">
              <a:extLst>
                <a:ext uri="{FF2B5EF4-FFF2-40B4-BE49-F238E27FC236}">
                  <a16:creationId xmlns:a16="http://schemas.microsoft.com/office/drawing/2014/main" id="{00000000-0008-0000-0900-0000E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295275</xdr:colOff>
      <xdr:row>10</xdr:row>
      <xdr:rowOff>142875</xdr:rowOff>
    </xdr:from>
    <xdr:ext cx="942975" cy="80010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/>
      </xdr:nvGrpSpPr>
      <xdr:grpSpPr>
        <a:xfrm>
          <a:off x="295275" y="1961284"/>
          <a:ext cx="942975" cy="800100"/>
          <a:chOff x="4874513" y="3379950"/>
          <a:chExt cx="942975" cy="800100"/>
        </a:xfrm>
      </xdr:grpSpPr>
      <xdr:grpSp>
        <xdr:nvGrpSpPr>
          <xdr:cNvPr id="237" name="Shape 237">
            <a:extLst>
              <a:ext uri="{FF2B5EF4-FFF2-40B4-BE49-F238E27FC236}">
                <a16:creationId xmlns:a16="http://schemas.microsoft.com/office/drawing/2014/main" id="{00000000-0008-0000-0900-0000ED000000}"/>
              </a:ext>
            </a:extLst>
          </xdr:cNvPr>
          <xdr:cNvGrpSpPr/>
        </xdr:nvGrpSpPr>
        <xdr:grpSpPr>
          <a:xfrm>
            <a:off x="4874513" y="3379950"/>
            <a:ext cx="942975" cy="80010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38" name="Shape 238">
              <a:extLst>
                <a:ext uri="{FF2B5EF4-FFF2-40B4-BE49-F238E27FC236}">
                  <a16:creationId xmlns:a16="http://schemas.microsoft.com/office/drawing/2014/main" id="{00000000-0008-0000-0900-0000E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39" name="Shape 239">
              <a:extLst>
                <a:ext uri="{FF2B5EF4-FFF2-40B4-BE49-F238E27FC236}">
                  <a16:creationId xmlns:a16="http://schemas.microsoft.com/office/drawing/2014/main" id="{00000000-0008-0000-0900-0000EF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0" name="Shape 240">
              <a:extLst>
                <a:ext uri="{FF2B5EF4-FFF2-40B4-BE49-F238E27FC236}">
                  <a16:creationId xmlns:a16="http://schemas.microsoft.com/office/drawing/2014/main" id="{00000000-0008-0000-0900-0000F0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1" name="Shape 241">
              <a:extLst>
                <a:ext uri="{FF2B5EF4-FFF2-40B4-BE49-F238E27FC236}">
                  <a16:creationId xmlns:a16="http://schemas.microsoft.com/office/drawing/2014/main" id="{00000000-0008-0000-0900-0000F1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2" name="Shape 242">
              <a:extLst>
                <a:ext uri="{FF2B5EF4-FFF2-40B4-BE49-F238E27FC236}">
                  <a16:creationId xmlns:a16="http://schemas.microsoft.com/office/drawing/2014/main" id="{00000000-0008-0000-0900-0000F2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257175</xdr:colOff>
      <xdr:row>5</xdr:row>
      <xdr:rowOff>76200</xdr:rowOff>
    </xdr:from>
    <xdr:ext cx="942975" cy="781050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/>
      </xdr:nvGrpSpPr>
      <xdr:grpSpPr>
        <a:xfrm>
          <a:off x="257175" y="1071995"/>
          <a:ext cx="942975" cy="781050"/>
          <a:chOff x="4874513" y="3389475"/>
          <a:chExt cx="942975" cy="781050"/>
        </a:xfrm>
      </xdr:grpSpPr>
      <xdr:grpSp>
        <xdr:nvGrpSpPr>
          <xdr:cNvPr id="243" name="Shape 243">
            <a:extLst>
              <a:ext uri="{FF2B5EF4-FFF2-40B4-BE49-F238E27FC236}">
                <a16:creationId xmlns:a16="http://schemas.microsoft.com/office/drawing/2014/main" id="{00000000-0008-0000-0900-0000F3000000}"/>
              </a:ext>
            </a:extLst>
          </xdr:cNvPr>
          <xdr:cNvGrpSpPr/>
        </xdr:nvGrpSpPr>
        <xdr:grpSpPr>
          <a:xfrm>
            <a:off x="4874513" y="3389475"/>
            <a:ext cx="942975" cy="781050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4" name="Shape 244">
              <a:extLst>
                <a:ext uri="{FF2B5EF4-FFF2-40B4-BE49-F238E27FC236}">
                  <a16:creationId xmlns:a16="http://schemas.microsoft.com/office/drawing/2014/main" id="{00000000-0008-0000-0900-0000F400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45" name="Shape 245">
              <a:extLst>
                <a:ext uri="{FF2B5EF4-FFF2-40B4-BE49-F238E27FC236}">
                  <a16:creationId xmlns:a16="http://schemas.microsoft.com/office/drawing/2014/main" id="{00000000-0008-0000-0900-0000F500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46" name="Shape 246">
              <a:extLst>
                <a:ext uri="{FF2B5EF4-FFF2-40B4-BE49-F238E27FC236}">
                  <a16:creationId xmlns:a16="http://schemas.microsoft.com/office/drawing/2014/main" id="{00000000-0008-0000-0900-0000F600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247" name="Shape 247">
                <a:extLst>
                  <a:ext uri="{FF2B5EF4-FFF2-40B4-BE49-F238E27FC236}">
                    <a16:creationId xmlns:a16="http://schemas.microsoft.com/office/drawing/2014/main" id="{00000000-0008-0000-0900-0000F700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48" name="Shape 248">
                <a:extLst>
                  <a:ext uri="{FF2B5EF4-FFF2-40B4-BE49-F238E27FC236}">
                    <a16:creationId xmlns:a16="http://schemas.microsoft.com/office/drawing/2014/main" id="{00000000-0008-0000-0900-0000F800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49" name="Shape 249">
                <a:extLst>
                  <a:ext uri="{FF2B5EF4-FFF2-40B4-BE49-F238E27FC236}">
                    <a16:creationId xmlns:a16="http://schemas.microsoft.com/office/drawing/2014/main" id="{00000000-0008-0000-0900-0000F900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</xdr:row>
      <xdr:rowOff>19050</xdr:rowOff>
    </xdr:from>
    <xdr:ext cx="619125" cy="6286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323850" y="209550"/>
          <a:ext cx="619125" cy="628650"/>
          <a:chOff x="5036438" y="3465675"/>
          <a:chExt cx="619125" cy="628650"/>
        </a:xfrm>
      </xdr:grpSpPr>
      <xdr:grpSp>
        <xdr:nvGrpSpPr>
          <xdr:cNvPr id="250" name="Shape 250">
            <a:extLst>
              <a:ext uri="{FF2B5EF4-FFF2-40B4-BE49-F238E27FC236}">
                <a16:creationId xmlns:a16="http://schemas.microsoft.com/office/drawing/2014/main" id="{00000000-0008-0000-0A00-0000FA000000}"/>
              </a:ext>
            </a:extLst>
          </xdr:cNvPr>
          <xdr:cNvGrpSpPr/>
        </xdr:nvGrpSpPr>
        <xdr:grpSpPr>
          <a:xfrm>
            <a:off x="5036438" y="3465675"/>
            <a:ext cx="619125" cy="628650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A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1" name="Shape 251">
              <a:extLst>
                <a:ext uri="{FF2B5EF4-FFF2-40B4-BE49-F238E27FC236}">
                  <a16:creationId xmlns:a16="http://schemas.microsoft.com/office/drawing/2014/main" id="{00000000-0008-0000-0A00-0000FB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2" name="Shape 252">
              <a:extLst>
                <a:ext uri="{FF2B5EF4-FFF2-40B4-BE49-F238E27FC236}">
                  <a16:creationId xmlns:a16="http://schemas.microsoft.com/office/drawing/2014/main" id="{00000000-0008-0000-0A00-0000F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161925</xdr:colOff>
      <xdr:row>5</xdr:row>
      <xdr:rowOff>28575</xdr:rowOff>
    </xdr:from>
    <xdr:ext cx="942975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/>
      </xdr:nvGrpSpPr>
      <xdr:grpSpPr>
        <a:xfrm>
          <a:off x="161925" y="1042035"/>
          <a:ext cx="942975" cy="781050"/>
          <a:chOff x="4874513" y="3389475"/>
          <a:chExt cx="942975" cy="781050"/>
        </a:xfrm>
      </xdr:grpSpPr>
      <xdr:grpSp>
        <xdr:nvGrpSpPr>
          <xdr:cNvPr id="253" name="Shape 253">
            <a:extLst>
              <a:ext uri="{FF2B5EF4-FFF2-40B4-BE49-F238E27FC236}">
                <a16:creationId xmlns:a16="http://schemas.microsoft.com/office/drawing/2014/main" id="{00000000-0008-0000-0A00-0000FD000000}"/>
              </a:ext>
            </a:extLst>
          </xdr:cNvPr>
          <xdr:cNvGrpSpPr/>
        </xdr:nvGrpSpPr>
        <xdr:grpSpPr>
          <a:xfrm>
            <a:off x="4874513" y="3389475"/>
            <a:ext cx="942975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A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4" name="Shape 254">
              <a:extLst>
                <a:ext uri="{FF2B5EF4-FFF2-40B4-BE49-F238E27FC236}">
                  <a16:creationId xmlns:a16="http://schemas.microsoft.com/office/drawing/2014/main" id="{00000000-0008-0000-0A00-0000F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5" name="Shape 255">
              <a:extLst>
                <a:ext uri="{FF2B5EF4-FFF2-40B4-BE49-F238E27FC236}">
                  <a16:creationId xmlns:a16="http://schemas.microsoft.com/office/drawing/2014/main" id="{00000000-0008-0000-0A00-0000FF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6" name="Shape 256">
              <a:extLst>
                <a:ext uri="{FF2B5EF4-FFF2-40B4-BE49-F238E27FC236}">
                  <a16:creationId xmlns:a16="http://schemas.microsoft.com/office/drawing/2014/main" id="{00000000-0008-0000-0A00-00000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7" name="Shape 257">
              <a:extLst>
                <a:ext uri="{FF2B5EF4-FFF2-40B4-BE49-F238E27FC236}">
                  <a16:creationId xmlns:a16="http://schemas.microsoft.com/office/drawing/2014/main" id="{00000000-0008-0000-0A00-00000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58" name="Shape 258">
              <a:extLst>
                <a:ext uri="{FF2B5EF4-FFF2-40B4-BE49-F238E27FC236}">
                  <a16:creationId xmlns:a16="http://schemas.microsoft.com/office/drawing/2014/main" id="{00000000-0008-0000-0A00-00000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161925</xdr:colOff>
      <xdr:row>9</xdr:row>
      <xdr:rowOff>142875</xdr:rowOff>
    </xdr:from>
    <xdr:ext cx="942975" cy="6000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161925" y="1948815"/>
          <a:ext cx="942975" cy="600075"/>
          <a:chOff x="4874513" y="3479963"/>
          <a:chExt cx="942975" cy="600075"/>
        </a:xfrm>
      </xdr:grpSpPr>
      <xdr:grpSp>
        <xdr:nvGrpSpPr>
          <xdr:cNvPr id="259" name="Shape 259">
            <a:extLst>
              <a:ext uri="{FF2B5EF4-FFF2-40B4-BE49-F238E27FC236}">
                <a16:creationId xmlns:a16="http://schemas.microsoft.com/office/drawing/2014/main" id="{00000000-0008-0000-0A00-000003010000}"/>
              </a:ext>
            </a:extLst>
          </xdr:cNvPr>
          <xdr:cNvGrpSpPr/>
        </xdr:nvGrpSpPr>
        <xdr:grpSpPr>
          <a:xfrm>
            <a:off x="4874513" y="3479963"/>
            <a:ext cx="942975" cy="6000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60" name="Shape 260">
              <a:extLst>
                <a:ext uri="{FF2B5EF4-FFF2-40B4-BE49-F238E27FC236}">
                  <a16:creationId xmlns:a16="http://schemas.microsoft.com/office/drawing/2014/main" id="{00000000-0008-0000-0A00-000004010000}"/>
                </a:ext>
              </a:extLst>
            </xdr:cNvPr>
            <xdr:cNvSpPr/>
          </xdr:nvSpPr>
          <xdr:spPr>
            <a:xfrm>
              <a:off x="7781423" y="6001334"/>
              <a:ext cx="3900762" cy="3458472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61" name="Shape 261">
              <a:extLst>
                <a:ext uri="{FF2B5EF4-FFF2-40B4-BE49-F238E27FC236}">
                  <a16:creationId xmlns:a16="http://schemas.microsoft.com/office/drawing/2014/main" id="{00000000-0008-0000-0A00-000005010000}"/>
                </a:ext>
              </a:extLst>
            </xdr:cNvPr>
            <xdr:cNvSpPr/>
          </xdr:nvSpPr>
          <xdr:spPr>
            <a:xfrm>
              <a:off x="7781423" y="6001334"/>
              <a:ext cx="3588701" cy="3118295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2" name="Shape 262">
              <a:extLst>
                <a:ext uri="{FF2B5EF4-FFF2-40B4-BE49-F238E27FC236}">
                  <a16:creationId xmlns:a16="http://schemas.microsoft.com/office/drawing/2014/main" id="{00000000-0008-0000-0A00-000006010000}"/>
                </a:ext>
              </a:extLst>
            </xdr:cNvPr>
            <xdr:cNvGrpSpPr/>
          </xdr:nvGrpSpPr>
          <xdr:grpSpPr>
            <a:xfrm>
              <a:off x="7937453" y="5887941"/>
              <a:ext cx="3276639" cy="3118293"/>
              <a:chOff x="7937453" y="5887941"/>
              <a:chExt cx="3276639" cy="3118293"/>
            </a:xfrm>
          </xdr:grpSpPr>
          <xdr:sp macro="" textlink="">
            <xdr:nvSpPr>
              <xdr:cNvPr id="263" name="Shape 263">
                <a:extLst>
                  <a:ext uri="{FF2B5EF4-FFF2-40B4-BE49-F238E27FC236}">
                    <a16:creationId xmlns:a16="http://schemas.microsoft.com/office/drawing/2014/main" id="{00000000-0008-0000-0A00-000007010000}"/>
                  </a:ext>
                </a:extLst>
              </xdr:cNvPr>
              <xdr:cNvSpPr/>
            </xdr:nvSpPr>
            <xdr:spPr>
              <a:xfrm>
                <a:off x="7937453" y="6228118"/>
                <a:ext cx="3276639" cy="2778116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64" name="Shape 264">
                <a:extLst>
                  <a:ext uri="{FF2B5EF4-FFF2-40B4-BE49-F238E27FC236}">
                    <a16:creationId xmlns:a16="http://schemas.microsoft.com/office/drawing/2014/main" id="{00000000-0008-0000-0A00-000008010000}"/>
                  </a:ext>
                </a:extLst>
              </xdr:cNvPr>
              <xdr:cNvSpPr/>
            </xdr:nvSpPr>
            <xdr:spPr>
              <a:xfrm>
                <a:off x="7937453" y="6171422"/>
                <a:ext cx="3276639" cy="1644191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65" name="Shape 265">
                <a:extLst>
                  <a:ext uri="{FF2B5EF4-FFF2-40B4-BE49-F238E27FC236}">
                    <a16:creationId xmlns:a16="http://schemas.microsoft.com/office/drawing/2014/main" id="{00000000-0008-0000-0A00-00000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3793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0</xdr:row>
      <xdr:rowOff>47625</xdr:rowOff>
    </xdr:from>
    <xdr:ext cx="600075" cy="6000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352425" y="47625"/>
          <a:ext cx="600075" cy="600075"/>
          <a:chOff x="5045963" y="3479963"/>
          <a:chExt cx="600075" cy="600075"/>
        </a:xfrm>
      </xdr:grpSpPr>
      <xdr:grpSp>
        <xdr:nvGrpSpPr>
          <xdr:cNvPr id="266" name="Shape 266">
            <a:extLst>
              <a:ext uri="{FF2B5EF4-FFF2-40B4-BE49-F238E27FC236}">
                <a16:creationId xmlns:a16="http://schemas.microsoft.com/office/drawing/2014/main" id="{00000000-0008-0000-0B00-00000A010000}"/>
              </a:ext>
            </a:extLst>
          </xdr:cNvPr>
          <xdr:cNvGrpSpPr/>
        </xdr:nvGrpSpPr>
        <xdr:grpSpPr>
          <a:xfrm>
            <a:off x="5045963" y="3479963"/>
            <a:ext cx="600075" cy="6000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B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67" name="Shape 267">
              <a:extLst>
                <a:ext uri="{FF2B5EF4-FFF2-40B4-BE49-F238E27FC236}">
                  <a16:creationId xmlns:a16="http://schemas.microsoft.com/office/drawing/2014/main" id="{00000000-0008-0000-0B00-00000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68" name="Shape 268">
              <a:extLst>
                <a:ext uri="{FF2B5EF4-FFF2-40B4-BE49-F238E27FC236}">
                  <a16:creationId xmlns:a16="http://schemas.microsoft.com/office/drawing/2014/main" id="{00000000-0008-0000-0B00-00000C010000}"/>
                </a:ext>
              </a:extLst>
            </xdr:cNvPr>
            <xdr:cNvSpPr/>
          </xdr:nvSpPr>
          <xdr:spPr>
            <a:xfrm>
              <a:off x="-1079" y="187523"/>
              <a:ext cx="640845" cy="26253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180975</xdr:colOff>
      <xdr:row>3</xdr:row>
      <xdr:rowOff>190500</xdr:rowOff>
    </xdr:from>
    <xdr:ext cx="942975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pSpPr/>
      </xdr:nvGrpSpPr>
      <xdr:grpSpPr>
        <a:xfrm>
          <a:off x="180975" y="861060"/>
          <a:ext cx="942975" cy="781050"/>
          <a:chOff x="4874513" y="3389475"/>
          <a:chExt cx="942975" cy="781050"/>
        </a:xfrm>
      </xdr:grpSpPr>
      <xdr:grpSp>
        <xdr:nvGrpSpPr>
          <xdr:cNvPr id="269" name="Shape 269">
            <a:extLst>
              <a:ext uri="{FF2B5EF4-FFF2-40B4-BE49-F238E27FC236}">
                <a16:creationId xmlns:a16="http://schemas.microsoft.com/office/drawing/2014/main" id="{00000000-0008-0000-0B00-00000D010000}"/>
              </a:ext>
            </a:extLst>
          </xdr:cNvPr>
          <xdr:cNvGrpSpPr/>
        </xdr:nvGrpSpPr>
        <xdr:grpSpPr>
          <a:xfrm>
            <a:off x="4874513" y="3389475"/>
            <a:ext cx="942975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B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0" name="Shape 270">
              <a:extLst>
                <a:ext uri="{FF2B5EF4-FFF2-40B4-BE49-F238E27FC236}">
                  <a16:creationId xmlns:a16="http://schemas.microsoft.com/office/drawing/2014/main" id="{00000000-0008-0000-0B00-00000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1" name="Shape 271">
              <a:extLst>
                <a:ext uri="{FF2B5EF4-FFF2-40B4-BE49-F238E27FC236}">
                  <a16:creationId xmlns:a16="http://schemas.microsoft.com/office/drawing/2014/main" id="{00000000-0008-0000-0B00-00000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2" name="Shape 272">
              <a:extLst>
                <a:ext uri="{FF2B5EF4-FFF2-40B4-BE49-F238E27FC236}">
                  <a16:creationId xmlns:a16="http://schemas.microsoft.com/office/drawing/2014/main" id="{00000000-0008-0000-0B00-00001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3" name="Shape 273">
              <a:extLst>
                <a:ext uri="{FF2B5EF4-FFF2-40B4-BE49-F238E27FC236}">
                  <a16:creationId xmlns:a16="http://schemas.microsoft.com/office/drawing/2014/main" id="{00000000-0008-0000-0B00-00001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4" name="Shape 274">
              <a:extLst>
                <a:ext uri="{FF2B5EF4-FFF2-40B4-BE49-F238E27FC236}">
                  <a16:creationId xmlns:a16="http://schemas.microsoft.com/office/drawing/2014/main" id="{00000000-0008-0000-0B00-00001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180975</xdr:colOff>
      <xdr:row>8</xdr:row>
      <xdr:rowOff>152400</xdr:rowOff>
    </xdr:from>
    <xdr:ext cx="942975" cy="742950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pSpPr/>
      </xdr:nvGrpSpPr>
      <xdr:grpSpPr>
        <a:xfrm>
          <a:off x="180975" y="1813560"/>
          <a:ext cx="942975" cy="742950"/>
          <a:chOff x="4874513" y="3408525"/>
          <a:chExt cx="942975" cy="742950"/>
        </a:xfrm>
      </xdr:grpSpPr>
      <xdr:grpSp>
        <xdr:nvGrpSpPr>
          <xdr:cNvPr id="275" name="Shape 275">
            <a:extLst>
              <a:ext uri="{FF2B5EF4-FFF2-40B4-BE49-F238E27FC236}">
                <a16:creationId xmlns:a16="http://schemas.microsoft.com/office/drawing/2014/main" id="{00000000-0008-0000-0B00-000013010000}"/>
              </a:ext>
            </a:extLst>
          </xdr:cNvPr>
          <xdr:cNvGrpSpPr/>
        </xdr:nvGrpSpPr>
        <xdr:grpSpPr>
          <a:xfrm>
            <a:off x="4874513" y="3408525"/>
            <a:ext cx="942975" cy="742950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B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6" name="Shape 276">
              <a:extLst>
                <a:ext uri="{FF2B5EF4-FFF2-40B4-BE49-F238E27FC236}">
                  <a16:creationId xmlns:a16="http://schemas.microsoft.com/office/drawing/2014/main" id="{00000000-0008-0000-0B00-000014010000}"/>
                </a:ext>
              </a:extLst>
            </xdr:cNvPr>
            <xdr:cNvSpPr/>
          </xdr:nvSpPr>
          <xdr:spPr>
            <a:xfrm>
              <a:off x="7781423" y="6027105"/>
              <a:ext cx="3900762" cy="3432701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7" name="Shape 277">
              <a:extLst>
                <a:ext uri="{FF2B5EF4-FFF2-40B4-BE49-F238E27FC236}">
                  <a16:creationId xmlns:a16="http://schemas.microsoft.com/office/drawing/2014/main" id="{00000000-0008-0000-0B00-000015010000}"/>
                </a:ext>
              </a:extLst>
            </xdr:cNvPr>
            <xdr:cNvSpPr/>
          </xdr:nvSpPr>
          <xdr:spPr>
            <a:xfrm>
              <a:off x="7781423" y="6027105"/>
              <a:ext cx="3588701" cy="3107986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8" name="Shape 278">
              <a:extLst>
                <a:ext uri="{FF2B5EF4-FFF2-40B4-BE49-F238E27FC236}">
                  <a16:creationId xmlns:a16="http://schemas.microsoft.com/office/drawing/2014/main" id="{00000000-0008-0000-0B00-000016010000}"/>
                </a:ext>
              </a:extLst>
            </xdr:cNvPr>
            <xdr:cNvGrpSpPr/>
          </xdr:nvGrpSpPr>
          <xdr:grpSpPr>
            <a:xfrm>
              <a:off x="7937453" y="5887941"/>
              <a:ext cx="3276639" cy="3107985"/>
              <a:chOff x="7937453" y="5887941"/>
              <a:chExt cx="3276639" cy="3107985"/>
            </a:xfrm>
          </xdr:grpSpPr>
          <xdr:sp macro="" textlink="">
            <xdr:nvSpPr>
              <xdr:cNvPr id="279" name="Shape 279">
                <a:extLst>
                  <a:ext uri="{FF2B5EF4-FFF2-40B4-BE49-F238E27FC236}">
                    <a16:creationId xmlns:a16="http://schemas.microsoft.com/office/drawing/2014/main" id="{00000000-0008-0000-0B00-000017010000}"/>
                  </a:ext>
                </a:extLst>
              </xdr:cNvPr>
              <xdr:cNvSpPr/>
            </xdr:nvSpPr>
            <xdr:spPr>
              <a:xfrm>
                <a:off x="7937453" y="6212656"/>
                <a:ext cx="3276639" cy="2783270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80" name="Shape 280">
                <a:extLst>
                  <a:ext uri="{FF2B5EF4-FFF2-40B4-BE49-F238E27FC236}">
                    <a16:creationId xmlns:a16="http://schemas.microsoft.com/office/drawing/2014/main" id="{00000000-0008-0000-0B00-000018010000}"/>
                  </a:ext>
                </a:extLst>
              </xdr:cNvPr>
              <xdr:cNvSpPr/>
            </xdr:nvSpPr>
            <xdr:spPr>
              <a:xfrm>
                <a:off x="7937453" y="6166268"/>
                <a:ext cx="3276639" cy="1623574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81" name="Shape 281">
                <a:extLst>
                  <a:ext uri="{FF2B5EF4-FFF2-40B4-BE49-F238E27FC236}">
                    <a16:creationId xmlns:a16="http://schemas.microsoft.com/office/drawing/2014/main" id="{00000000-0008-0000-0B00-00001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50494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1</xdr:row>
      <xdr:rowOff>9525</xdr:rowOff>
    </xdr:from>
    <xdr:ext cx="609600" cy="6286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200" y="200025"/>
          <a:ext cx="609600" cy="628650"/>
          <a:chOff x="5041200" y="3465675"/>
          <a:chExt cx="609600" cy="628650"/>
        </a:xfrm>
      </xdr:grpSpPr>
      <xdr:grpSp>
        <xdr:nvGrpSpPr>
          <xdr:cNvPr id="282" name="Shape 282">
            <a:extLst>
              <a:ext uri="{FF2B5EF4-FFF2-40B4-BE49-F238E27FC236}">
                <a16:creationId xmlns:a16="http://schemas.microsoft.com/office/drawing/2014/main" id="{00000000-0008-0000-0C00-00001A010000}"/>
              </a:ext>
            </a:extLst>
          </xdr:cNvPr>
          <xdr:cNvGrpSpPr/>
        </xdr:nvGrpSpPr>
        <xdr:grpSpPr>
          <a:xfrm>
            <a:off x="5041200" y="3465675"/>
            <a:ext cx="609600" cy="628650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C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83" name="Shape 283">
              <a:extLst>
                <a:ext uri="{FF2B5EF4-FFF2-40B4-BE49-F238E27FC236}">
                  <a16:creationId xmlns:a16="http://schemas.microsoft.com/office/drawing/2014/main" id="{00000000-0008-0000-0C00-00001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84" name="Shape 284">
              <a:extLst>
                <a:ext uri="{FF2B5EF4-FFF2-40B4-BE49-F238E27FC236}">
                  <a16:creationId xmlns:a16="http://schemas.microsoft.com/office/drawing/2014/main" id="{00000000-0008-0000-0C00-00001C010000}"/>
                </a:ext>
              </a:extLst>
            </xdr:cNvPr>
            <xdr:cNvSpPr/>
          </xdr:nvSpPr>
          <xdr:spPr>
            <a:xfrm>
              <a:off x="-1079" y="190933"/>
              <a:ext cx="640845" cy="263669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295275</xdr:colOff>
      <xdr:row>4</xdr:row>
      <xdr:rowOff>200025</xdr:rowOff>
    </xdr:from>
    <xdr:ext cx="942975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295275" y="1030605"/>
          <a:ext cx="942975" cy="781050"/>
          <a:chOff x="4874513" y="3389475"/>
          <a:chExt cx="942975" cy="781050"/>
        </a:xfrm>
      </xdr:grpSpPr>
      <xdr:grpSp>
        <xdr:nvGrpSpPr>
          <xdr:cNvPr id="285" name="Shape 285">
            <a:extLst>
              <a:ext uri="{FF2B5EF4-FFF2-40B4-BE49-F238E27FC236}">
                <a16:creationId xmlns:a16="http://schemas.microsoft.com/office/drawing/2014/main" id="{00000000-0008-0000-0C00-00001D010000}"/>
              </a:ext>
            </a:extLst>
          </xdr:cNvPr>
          <xdr:cNvGrpSpPr/>
        </xdr:nvGrpSpPr>
        <xdr:grpSpPr>
          <a:xfrm>
            <a:off x="4874513" y="3389475"/>
            <a:ext cx="942975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C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86" name="Shape 286">
              <a:extLst>
                <a:ext uri="{FF2B5EF4-FFF2-40B4-BE49-F238E27FC236}">
                  <a16:creationId xmlns:a16="http://schemas.microsoft.com/office/drawing/2014/main" id="{00000000-0008-0000-0C00-00001E010000}"/>
                </a:ext>
              </a:extLst>
            </xdr:cNvPr>
            <xdr:cNvSpPr/>
          </xdr:nvSpPr>
          <xdr:spPr>
            <a:xfrm>
              <a:off x="6316422" y="9525561"/>
              <a:ext cx="3900764" cy="3431116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87" name="Shape 287">
              <a:extLst>
                <a:ext uri="{FF2B5EF4-FFF2-40B4-BE49-F238E27FC236}">
                  <a16:creationId xmlns:a16="http://schemas.microsoft.com/office/drawing/2014/main" id="{00000000-0008-0000-0C00-00001F010000}"/>
                </a:ext>
              </a:extLst>
            </xdr:cNvPr>
            <xdr:cNvSpPr/>
          </xdr:nvSpPr>
          <xdr:spPr>
            <a:xfrm>
              <a:off x="6316422" y="9525561"/>
              <a:ext cx="3588703" cy="3110878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88" name="Shape 288">
              <a:extLst>
                <a:ext uri="{FF2B5EF4-FFF2-40B4-BE49-F238E27FC236}">
                  <a16:creationId xmlns:a16="http://schemas.microsoft.com/office/drawing/2014/main" id="{00000000-0008-0000-0C00-000020010000}"/>
                </a:ext>
              </a:extLst>
            </xdr:cNvPr>
            <xdr:cNvSpPr/>
          </xdr:nvSpPr>
          <xdr:spPr>
            <a:xfrm>
              <a:off x="6472453" y="9708554"/>
              <a:ext cx="3276642" cy="2790641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89" name="Shape 289">
              <a:extLst>
                <a:ext uri="{FF2B5EF4-FFF2-40B4-BE49-F238E27FC236}">
                  <a16:creationId xmlns:a16="http://schemas.microsoft.com/office/drawing/2014/main" id="{00000000-0008-0000-0C00-000021010000}"/>
                </a:ext>
              </a:extLst>
            </xdr:cNvPr>
            <xdr:cNvSpPr/>
          </xdr:nvSpPr>
          <xdr:spPr>
            <a:xfrm>
              <a:off x="6472453" y="9708554"/>
              <a:ext cx="3276642" cy="2790641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90" name="Shape 290">
              <a:extLst>
                <a:ext uri="{FF2B5EF4-FFF2-40B4-BE49-F238E27FC236}">
                  <a16:creationId xmlns:a16="http://schemas.microsoft.com/office/drawing/2014/main" id="{00000000-0008-0000-0C00-000022010000}"/>
                </a:ext>
              </a:extLst>
            </xdr:cNvPr>
            <xdr:cNvSpPr/>
          </xdr:nvSpPr>
          <xdr:spPr>
            <a:xfrm>
              <a:off x="6472453" y="9251072"/>
              <a:ext cx="2691527" cy="164693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295275</xdr:colOff>
      <xdr:row>9</xdr:row>
      <xdr:rowOff>161925</xdr:rowOff>
    </xdr:from>
    <xdr:ext cx="942975" cy="7524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295275" y="1983105"/>
          <a:ext cx="942975" cy="752475"/>
          <a:chOff x="4874513" y="3403763"/>
          <a:chExt cx="942975" cy="752475"/>
        </a:xfrm>
      </xdr:grpSpPr>
      <xdr:grpSp>
        <xdr:nvGrpSpPr>
          <xdr:cNvPr id="291" name="Shape 291">
            <a:extLst>
              <a:ext uri="{FF2B5EF4-FFF2-40B4-BE49-F238E27FC236}">
                <a16:creationId xmlns:a16="http://schemas.microsoft.com/office/drawing/2014/main" id="{00000000-0008-0000-0C00-000023010000}"/>
              </a:ext>
            </a:extLst>
          </xdr:cNvPr>
          <xdr:cNvGrpSpPr/>
        </xdr:nvGrpSpPr>
        <xdr:grpSpPr>
          <a:xfrm>
            <a:off x="4874513" y="3403763"/>
            <a:ext cx="942975" cy="7524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C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92" name="Shape 292">
              <a:extLst>
                <a:ext uri="{FF2B5EF4-FFF2-40B4-BE49-F238E27FC236}">
                  <a16:creationId xmlns:a16="http://schemas.microsoft.com/office/drawing/2014/main" id="{00000000-0008-0000-0C00-000024010000}"/>
                </a:ext>
              </a:extLst>
            </xdr:cNvPr>
            <xdr:cNvSpPr/>
          </xdr:nvSpPr>
          <xdr:spPr>
            <a:xfrm>
              <a:off x="7781423" y="6025320"/>
              <a:ext cx="3900762" cy="3434486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93" name="Shape 293">
              <a:extLst>
                <a:ext uri="{FF2B5EF4-FFF2-40B4-BE49-F238E27FC236}">
                  <a16:creationId xmlns:a16="http://schemas.microsoft.com/office/drawing/2014/main" id="{00000000-0008-0000-0C00-000025010000}"/>
                </a:ext>
              </a:extLst>
            </xdr:cNvPr>
            <xdr:cNvSpPr/>
          </xdr:nvSpPr>
          <xdr:spPr>
            <a:xfrm>
              <a:off x="7781423" y="6025320"/>
              <a:ext cx="3588701" cy="3113934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94" name="Shape 294">
              <a:extLst>
                <a:ext uri="{FF2B5EF4-FFF2-40B4-BE49-F238E27FC236}">
                  <a16:creationId xmlns:a16="http://schemas.microsoft.com/office/drawing/2014/main" id="{00000000-0008-0000-0C00-000026010000}"/>
                </a:ext>
              </a:extLst>
            </xdr:cNvPr>
            <xdr:cNvGrpSpPr/>
          </xdr:nvGrpSpPr>
          <xdr:grpSpPr>
            <a:xfrm>
              <a:off x="7937453" y="5887941"/>
              <a:ext cx="3276639" cy="3113932"/>
              <a:chOff x="7937453" y="5887941"/>
              <a:chExt cx="3276639" cy="3113932"/>
            </a:xfrm>
          </xdr:grpSpPr>
          <xdr:sp macro="" textlink="">
            <xdr:nvSpPr>
              <xdr:cNvPr id="295" name="Shape 295">
                <a:extLst>
                  <a:ext uri="{FF2B5EF4-FFF2-40B4-BE49-F238E27FC236}">
                    <a16:creationId xmlns:a16="http://schemas.microsoft.com/office/drawing/2014/main" id="{00000000-0008-0000-0C00-000027010000}"/>
                  </a:ext>
                </a:extLst>
              </xdr:cNvPr>
              <xdr:cNvSpPr/>
            </xdr:nvSpPr>
            <xdr:spPr>
              <a:xfrm>
                <a:off x="7937453" y="6208493"/>
                <a:ext cx="3276639" cy="2793380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96" name="Shape 296">
                <a:extLst>
                  <a:ext uri="{FF2B5EF4-FFF2-40B4-BE49-F238E27FC236}">
                    <a16:creationId xmlns:a16="http://schemas.microsoft.com/office/drawing/2014/main" id="{00000000-0008-0000-0C00-000028010000}"/>
                  </a:ext>
                </a:extLst>
              </xdr:cNvPr>
              <xdr:cNvSpPr/>
            </xdr:nvSpPr>
            <xdr:spPr>
              <a:xfrm>
                <a:off x="7937453" y="6162700"/>
                <a:ext cx="3276639" cy="1648552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97" name="Shape 297">
                <a:extLst>
                  <a:ext uri="{FF2B5EF4-FFF2-40B4-BE49-F238E27FC236}">
                    <a16:creationId xmlns:a16="http://schemas.microsoft.com/office/drawing/2014/main" id="{00000000-0008-0000-0C00-00002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7282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161925</xdr:rowOff>
    </xdr:from>
    <xdr:ext cx="619125" cy="6381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00050" y="161925"/>
          <a:ext cx="619125" cy="638175"/>
          <a:chOff x="5036438" y="3460913"/>
          <a:chExt cx="619125" cy="638175"/>
        </a:xfrm>
      </xdr:grpSpPr>
      <xdr:grpSp>
        <xdr:nvGrpSpPr>
          <xdr:cNvPr id="298" name="Shape 298">
            <a:extLst>
              <a:ext uri="{FF2B5EF4-FFF2-40B4-BE49-F238E27FC236}">
                <a16:creationId xmlns:a16="http://schemas.microsoft.com/office/drawing/2014/main" id="{00000000-0008-0000-0D00-00002A010000}"/>
              </a:ext>
            </a:extLst>
          </xdr:cNvPr>
          <xdr:cNvGrpSpPr/>
        </xdr:nvGrpSpPr>
        <xdr:grpSpPr>
          <a:xfrm>
            <a:off x="5036438" y="3460913"/>
            <a:ext cx="619125" cy="6381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D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99" name="Shape 299">
              <a:extLst>
                <a:ext uri="{FF2B5EF4-FFF2-40B4-BE49-F238E27FC236}">
                  <a16:creationId xmlns:a16="http://schemas.microsoft.com/office/drawing/2014/main" id="{00000000-0008-0000-0D00-00002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0" name="Shape 300">
              <a:extLst>
                <a:ext uri="{FF2B5EF4-FFF2-40B4-BE49-F238E27FC236}">
                  <a16:creationId xmlns:a16="http://schemas.microsoft.com/office/drawing/2014/main" id="{00000000-0008-0000-0D00-00002C01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314325</xdr:colOff>
      <xdr:row>4</xdr:row>
      <xdr:rowOff>133350</xdr:rowOff>
    </xdr:from>
    <xdr:ext cx="952500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314325" y="956310"/>
          <a:ext cx="952500" cy="781050"/>
          <a:chOff x="4869750" y="3389475"/>
          <a:chExt cx="952500" cy="781050"/>
        </a:xfrm>
      </xdr:grpSpPr>
      <xdr:grpSp>
        <xdr:nvGrpSpPr>
          <xdr:cNvPr id="301" name="Shape 301">
            <a:extLst>
              <a:ext uri="{FF2B5EF4-FFF2-40B4-BE49-F238E27FC236}">
                <a16:creationId xmlns:a16="http://schemas.microsoft.com/office/drawing/2014/main" id="{00000000-0008-0000-0D00-00002D01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D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2" name="Shape 302">
              <a:extLst>
                <a:ext uri="{FF2B5EF4-FFF2-40B4-BE49-F238E27FC236}">
                  <a16:creationId xmlns:a16="http://schemas.microsoft.com/office/drawing/2014/main" id="{00000000-0008-0000-0D00-00002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3" name="Shape 303">
              <a:extLst>
                <a:ext uri="{FF2B5EF4-FFF2-40B4-BE49-F238E27FC236}">
                  <a16:creationId xmlns:a16="http://schemas.microsoft.com/office/drawing/2014/main" id="{00000000-0008-0000-0D00-00002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4" name="Shape 304">
              <a:extLst>
                <a:ext uri="{FF2B5EF4-FFF2-40B4-BE49-F238E27FC236}">
                  <a16:creationId xmlns:a16="http://schemas.microsoft.com/office/drawing/2014/main" id="{00000000-0008-0000-0D00-00003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5" name="Shape 305">
              <a:extLst>
                <a:ext uri="{FF2B5EF4-FFF2-40B4-BE49-F238E27FC236}">
                  <a16:creationId xmlns:a16="http://schemas.microsoft.com/office/drawing/2014/main" id="{00000000-0008-0000-0D00-00003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6" name="Shape 306">
              <a:extLst>
                <a:ext uri="{FF2B5EF4-FFF2-40B4-BE49-F238E27FC236}">
                  <a16:creationId xmlns:a16="http://schemas.microsoft.com/office/drawing/2014/main" id="{00000000-0008-0000-0D00-00003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8</xdr:col>
      <xdr:colOff>209550</xdr:colOff>
      <xdr:row>4</xdr:row>
      <xdr:rowOff>171450</xdr:rowOff>
    </xdr:from>
    <xdr:ext cx="163991925" cy="742950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pSpPr/>
      </xdr:nvGrpSpPr>
      <xdr:grpSpPr>
        <a:xfrm>
          <a:off x="10839450" y="994410"/>
          <a:ext cx="163991925" cy="742950"/>
          <a:chOff x="0" y="3408525"/>
          <a:chExt cx="10692000" cy="742950"/>
        </a:xfrm>
      </xdr:grpSpPr>
      <xdr:grpSp>
        <xdr:nvGrpSpPr>
          <xdr:cNvPr id="307" name="Shape 307">
            <a:extLst>
              <a:ext uri="{FF2B5EF4-FFF2-40B4-BE49-F238E27FC236}">
                <a16:creationId xmlns:a16="http://schemas.microsoft.com/office/drawing/2014/main" id="{00000000-0008-0000-0D00-000033010000}"/>
              </a:ext>
            </a:extLst>
          </xdr:cNvPr>
          <xdr:cNvGrpSpPr/>
        </xdr:nvGrpSpPr>
        <xdr:grpSpPr>
          <a:xfrm>
            <a:off x="0" y="3408525"/>
            <a:ext cx="10692000" cy="742950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D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8" name="Shape 308">
              <a:extLst>
                <a:ext uri="{FF2B5EF4-FFF2-40B4-BE49-F238E27FC236}">
                  <a16:creationId xmlns:a16="http://schemas.microsoft.com/office/drawing/2014/main" id="{00000000-0008-0000-0D00-000034010000}"/>
                </a:ext>
              </a:extLst>
            </xdr:cNvPr>
            <xdr:cNvSpPr/>
          </xdr:nvSpPr>
          <xdr:spPr>
            <a:xfrm>
              <a:off x="7781423" y="6025320"/>
              <a:ext cx="3900762" cy="3434486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09" name="Shape 309">
              <a:extLst>
                <a:ext uri="{FF2B5EF4-FFF2-40B4-BE49-F238E27FC236}">
                  <a16:creationId xmlns:a16="http://schemas.microsoft.com/office/drawing/2014/main" id="{00000000-0008-0000-0D00-000035010000}"/>
                </a:ext>
              </a:extLst>
            </xdr:cNvPr>
            <xdr:cNvSpPr/>
          </xdr:nvSpPr>
          <xdr:spPr>
            <a:xfrm>
              <a:off x="7781423" y="6025320"/>
              <a:ext cx="3588701" cy="3113934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10" name="Shape 310">
              <a:extLst>
                <a:ext uri="{FF2B5EF4-FFF2-40B4-BE49-F238E27FC236}">
                  <a16:creationId xmlns:a16="http://schemas.microsoft.com/office/drawing/2014/main" id="{00000000-0008-0000-0D00-000036010000}"/>
                </a:ext>
              </a:extLst>
            </xdr:cNvPr>
            <xdr:cNvGrpSpPr/>
          </xdr:nvGrpSpPr>
          <xdr:grpSpPr>
            <a:xfrm>
              <a:off x="7937453" y="5887941"/>
              <a:ext cx="3276639" cy="3113932"/>
              <a:chOff x="7937453" y="5887941"/>
              <a:chExt cx="3276639" cy="3113932"/>
            </a:xfrm>
          </xdr:grpSpPr>
          <xdr:sp macro="" textlink="">
            <xdr:nvSpPr>
              <xdr:cNvPr id="311" name="Shape 311">
                <a:extLst>
                  <a:ext uri="{FF2B5EF4-FFF2-40B4-BE49-F238E27FC236}">
                    <a16:creationId xmlns:a16="http://schemas.microsoft.com/office/drawing/2014/main" id="{00000000-0008-0000-0D00-000037010000}"/>
                  </a:ext>
                </a:extLst>
              </xdr:cNvPr>
              <xdr:cNvSpPr/>
            </xdr:nvSpPr>
            <xdr:spPr>
              <a:xfrm>
                <a:off x="7937453" y="6208493"/>
                <a:ext cx="3276639" cy="2793380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12" name="Shape 312">
                <a:extLst>
                  <a:ext uri="{FF2B5EF4-FFF2-40B4-BE49-F238E27FC236}">
                    <a16:creationId xmlns:a16="http://schemas.microsoft.com/office/drawing/2014/main" id="{00000000-0008-0000-0D00-000038010000}"/>
                  </a:ext>
                </a:extLst>
              </xdr:cNvPr>
              <xdr:cNvSpPr/>
            </xdr:nvSpPr>
            <xdr:spPr>
              <a:xfrm>
                <a:off x="7937453" y="6162700"/>
                <a:ext cx="3276639" cy="1648552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13" name="Shape 313">
                <a:extLst>
                  <a:ext uri="{FF2B5EF4-FFF2-40B4-BE49-F238E27FC236}">
                    <a16:creationId xmlns:a16="http://schemas.microsoft.com/office/drawing/2014/main" id="{00000000-0008-0000-0D00-00003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7282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161925</xdr:rowOff>
    </xdr:from>
    <xdr:ext cx="619125" cy="6381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47675" y="161925"/>
          <a:ext cx="619125" cy="638175"/>
          <a:chOff x="5036438" y="3460913"/>
          <a:chExt cx="619125" cy="638175"/>
        </a:xfrm>
      </xdr:grpSpPr>
      <xdr:grpSp>
        <xdr:nvGrpSpPr>
          <xdr:cNvPr id="314" name="Shape 314">
            <a:extLst>
              <a:ext uri="{FF2B5EF4-FFF2-40B4-BE49-F238E27FC236}">
                <a16:creationId xmlns:a16="http://schemas.microsoft.com/office/drawing/2014/main" id="{00000000-0008-0000-0E00-00003A010000}"/>
              </a:ext>
            </a:extLst>
          </xdr:cNvPr>
          <xdr:cNvGrpSpPr/>
        </xdr:nvGrpSpPr>
        <xdr:grpSpPr>
          <a:xfrm>
            <a:off x="5036438" y="3460913"/>
            <a:ext cx="619125" cy="6381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E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15" name="Shape 315">
              <a:extLst>
                <a:ext uri="{FF2B5EF4-FFF2-40B4-BE49-F238E27FC236}">
                  <a16:creationId xmlns:a16="http://schemas.microsoft.com/office/drawing/2014/main" id="{00000000-0008-0000-0E00-00003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16" name="Shape 316">
              <a:extLst>
                <a:ext uri="{FF2B5EF4-FFF2-40B4-BE49-F238E27FC236}">
                  <a16:creationId xmlns:a16="http://schemas.microsoft.com/office/drawing/2014/main" id="{00000000-0008-0000-0E00-00003C01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171450</xdr:rowOff>
    </xdr:from>
    <xdr:ext cx="952500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pSpPr/>
      </xdr:nvGrpSpPr>
      <xdr:grpSpPr>
        <a:xfrm>
          <a:off x="285750" y="986790"/>
          <a:ext cx="952500" cy="781050"/>
          <a:chOff x="4869750" y="3389475"/>
          <a:chExt cx="952500" cy="781050"/>
        </a:xfrm>
      </xdr:grpSpPr>
      <xdr:grpSp>
        <xdr:nvGrpSpPr>
          <xdr:cNvPr id="317" name="Shape 317">
            <a:extLst>
              <a:ext uri="{FF2B5EF4-FFF2-40B4-BE49-F238E27FC236}">
                <a16:creationId xmlns:a16="http://schemas.microsoft.com/office/drawing/2014/main" id="{00000000-0008-0000-0E00-00003D01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E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18" name="Shape 318">
              <a:extLst>
                <a:ext uri="{FF2B5EF4-FFF2-40B4-BE49-F238E27FC236}">
                  <a16:creationId xmlns:a16="http://schemas.microsoft.com/office/drawing/2014/main" id="{00000000-0008-0000-0E00-00003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19" name="Shape 319">
              <a:extLst>
                <a:ext uri="{FF2B5EF4-FFF2-40B4-BE49-F238E27FC236}">
                  <a16:creationId xmlns:a16="http://schemas.microsoft.com/office/drawing/2014/main" id="{00000000-0008-0000-0E00-00003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20" name="Shape 320">
              <a:extLst>
                <a:ext uri="{FF2B5EF4-FFF2-40B4-BE49-F238E27FC236}">
                  <a16:creationId xmlns:a16="http://schemas.microsoft.com/office/drawing/2014/main" id="{00000000-0008-0000-0E00-00004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21" name="Shape 321">
              <a:extLst>
                <a:ext uri="{FF2B5EF4-FFF2-40B4-BE49-F238E27FC236}">
                  <a16:creationId xmlns:a16="http://schemas.microsoft.com/office/drawing/2014/main" id="{00000000-0008-0000-0E00-00004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22" name="Shape 322">
              <a:extLst>
                <a:ext uri="{FF2B5EF4-FFF2-40B4-BE49-F238E27FC236}">
                  <a16:creationId xmlns:a16="http://schemas.microsoft.com/office/drawing/2014/main" id="{00000000-0008-0000-0E00-00004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8</xdr:row>
      <xdr:rowOff>142875</xdr:rowOff>
    </xdr:from>
    <xdr:ext cx="952500" cy="7524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285750" y="1948815"/>
          <a:ext cx="952500" cy="752475"/>
          <a:chOff x="4869750" y="3403763"/>
          <a:chExt cx="952500" cy="752475"/>
        </a:xfrm>
      </xdr:grpSpPr>
      <xdr:grpSp>
        <xdr:nvGrpSpPr>
          <xdr:cNvPr id="323" name="Shape 323">
            <a:extLst>
              <a:ext uri="{FF2B5EF4-FFF2-40B4-BE49-F238E27FC236}">
                <a16:creationId xmlns:a16="http://schemas.microsoft.com/office/drawing/2014/main" id="{00000000-0008-0000-0E00-000043010000}"/>
              </a:ext>
            </a:extLst>
          </xdr:cNvPr>
          <xdr:cNvGrpSpPr/>
        </xdr:nvGrpSpPr>
        <xdr:grpSpPr>
          <a:xfrm>
            <a:off x="4869750" y="3403763"/>
            <a:ext cx="952500" cy="7524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E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24" name="Shape 324">
              <a:extLst>
                <a:ext uri="{FF2B5EF4-FFF2-40B4-BE49-F238E27FC236}">
                  <a16:creationId xmlns:a16="http://schemas.microsoft.com/office/drawing/2014/main" id="{00000000-0008-0000-0E00-00004401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25" name="Shape 325">
              <a:extLst>
                <a:ext uri="{FF2B5EF4-FFF2-40B4-BE49-F238E27FC236}">
                  <a16:creationId xmlns:a16="http://schemas.microsoft.com/office/drawing/2014/main" id="{00000000-0008-0000-0E00-00004501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26" name="Shape 326">
              <a:extLst>
                <a:ext uri="{FF2B5EF4-FFF2-40B4-BE49-F238E27FC236}">
                  <a16:creationId xmlns:a16="http://schemas.microsoft.com/office/drawing/2014/main" id="{00000000-0008-0000-0E00-00004601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327" name="Shape 327">
                <a:extLst>
                  <a:ext uri="{FF2B5EF4-FFF2-40B4-BE49-F238E27FC236}">
                    <a16:creationId xmlns:a16="http://schemas.microsoft.com/office/drawing/2014/main" id="{00000000-0008-0000-0E00-00004701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28" name="Shape 328">
                <a:extLst>
                  <a:ext uri="{FF2B5EF4-FFF2-40B4-BE49-F238E27FC236}">
                    <a16:creationId xmlns:a16="http://schemas.microsoft.com/office/drawing/2014/main" id="{00000000-0008-0000-0E00-00004801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29" name="Shape 329">
                <a:extLst>
                  <a:ext uri="{FF2B5EF4-FFF2-40B4-BE49-F238E27FC236}">
                    <a16:creationId xmlns:a16="http://schemas.microsoft.com/office/drawing/2014/main" id="{00000000-0008-0000-0E00-00004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0</xdr:rowOff>
    </xdr:from>
    <xdr:ext cx="609600" cy="619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47675" y="190500"/>
          <a:ext cx="609600" cy="619125"/>
          <a:chOff x="5041200" y="3470438"/>
          <a:chExt cx="609600" cy="619125"/>
        </a:xfrm>
      </xdr:grpSpPr>
      <xdr:grpSp>
        <xdr:nvGrpSpPr>
          <xdr:cNvPr id="330" name="Shape 330">
            <a:extLst>
              <a:ext uri="{FF2B5EF4-FFF2-40B4-BE49-F238E27FC236}">
                <a16:creationId xmlns:a16="http://schemas.microsoft.com/office/drawing/2014/main" id="{00000000-0008-0000-0F00-00004A010000}"/>
              </a:ext>
            </a:extLst>
          </xdr:cNvPr>
          <xdr:cNvGrpSpPr/>
        </xdr:nvGrpSpPr>
        <xdr:grpSpPr>
          <a:xfrm>
            <a:off x="5041200" y="3470438"/>
            <a:ext cx="609600" cy="61912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1" name="Shape 331">
              <a:extLst>
                <a:ext uri="{FF2B5EF4-FFF2-40B4-BE49-F238E27FC236}">
                  <a16:creationId xmlns:a16="http://schemas.microsoft.com/office/drawing/2014/main" id="{00000000-0008-0000-0F00-00004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2" name="Shape 332">
              <a:extLst>
                <a:ext uri="{FF2B5EF4-FFF2-40B4-BE49-F238E27FC236}">
                  <a16:creationId xmlns:a16="http://schemas.microsoft.com/office/drawing/2014/main" id="{00000000-0008-0000-0F00-00004C01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180975</xdr:rowOff>
    </xdr:from>
    <xdr:ext cx="952500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pSpPr/>
      </xdr:nvGrpSpPr>
      <xdr:grpSpPr>
        <a:xfrm>
          <a:off x="285750" y="1080135"/>
          <a:ext cx="952500" cy="781050"/>
          <a:chOff x="4869750" y="3389475"/>
          <a:chExt cx="952500" cy="781050"/>
        </a:xfrm>
      </xdr:grpSpPr>
      <xdr:grpSp>
        <xdr:nvGrpSpPr>
          <xdr:cNvPr id="333" name="Shape 333">
            <a:extLst>
              <a:ext uri="{FF2B5EF4-FFF2-40B4-BE49-F238E27FC236}">
                <a16:creationId xmlns:a16="http://schemas.microsoft.com/office/drawing/2014/main" id="{00000000-0008-0000-0F00-00004D01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F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4" name="Shape 334">
              <a:extLst>
                <a:ext uri="{FF2B5EF4-FFF2-40B4-BE49-F238E27FC236}">
                  <a16:creationId xmlns:a16="http://schemas.microsoft.com/office/drawing/2014/main" id="{00000000-0008-0000-0F00-00004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5" name="Shape 335">
              <a:extLst>
                <a:ext uri="{FF2B5EF4-FFF2-40B4-BE49-F238E27FC236}">
                  <a16:creationId xmlns:a16="http://schemas.microsoft.com/office/drawing/2014/main" id="{00000000-0008-0000-0F00-00004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6" name="Shape 336">
              <a:extLst>
                <a:ext uri="{FF2B5EF4-FFF2-40B4-BE49-F238E27FC236}">
                  <a16:creationId xmlns:a16="http://schemas.microsoft.com/office/drawing/2014/main" id="{00000000-0008-0000-0F00-00005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7" name="Shape 337">
              <a:extLst>
                <a:ext uri="{FF2B5EF4-FFF2-40B4-BE49-F238E27FC236}">
                  <a16:creationId xmlns:a16="http://schemas.microsoft.com/office/drawing/2014/main" id="{00000000-0008-0000-0F00-00005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38" name="Shape 338">
              <a:extLst>
                <a:ext uri="{FF2B5EF4-FFF2-40B4-BE49-F238E27FC236}">
                  <a16:creationId xmlns:a16="http://schemas.microsoft.com/office/drawing/2014/main" id="{00000000-0008-0000-0F00-00005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7</xdr:row>
      <xdr:rowOff>171450</xdr:rowOff>
    </xdr:from>
    <xdr:ext cx="952500" cy="742950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285750" y="2000250"/>
          <a:ext cx="952500" cy="742950"/>
          <a:chOff x="4869750" y="3408525"/>
          <a:chExt cx="952500" cy="742950"/>
        </a:xfrm>
      </xdr:grpSpPr>
      <xdr:grpSp>
        <xdr:nvGrpSpPr>
          <xdr:cNvPr id="339" name="Shape 339">
            <a:extLst>
              <a:ext uri="{FF2B5EF4-FFF2-40B4-BE49-F238E27FC236}">
                <a16:creationId xmlns:a16="http://schemas.microsoft.com/office/drawing/2014/main" id="{00000000-0008-0000-0F00-000053010000}"/>
              </a:ext>
            </a:extLst>
          </xdr:cNvPr>
          <xdr:cNvGrpSpPr/>
        </xdr:nvGrpSpPr>
        <xdr:grpSpPr>
          <a:xfrm>
            <a:off x="4869750" y="3408525"/>
            <a:ext cx="952500" cy="742950"/>
            <a:chOff x="7781423" y="5887945"/>
            <a:chExt cx="3900762" cy="3571861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F00-000007000000}"/>
                </a:ext>
              </a:extLst>
            </xdr:cNvPr>
            <xdr:cNvSpPr/>
          </xdr:nvSpPr>
          <xdr:spPr>
            <a:xfrm>
              <a:off x="7781423" y="5887945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40" name="Shape 340">
              <a:extLst>
                <a:ext uri="{FF2B5EF4-FFF2-40B4-BE49-F238E27FC236}">
                  <a16:creationId xmlns:a16="http://schemas.microsoft.com/office/drawing/2014/main" id="{00000000-0008-0000-0F00-000054010000}"/>
                </a:ext>
              </a:extLst>
            </xdr:cNvPr>
            <xdr:cNvSpPr/>
          </xdr:nvSpPr>
          <xdr:spPr>
            <a:xfrm>
              <a:off x="7781423" y="6023585"/>
              <a:ext cx="3900762" cy="3436221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41" name="Shape 341">
              <a:extLst>
                <a:ext uri="{FF2B5EF4-FFF2-40B4-BE49-F238E27FC236}">
                  <a16:creationId xmlns:a16="http://schemas.microsoft.com/office/drawing/2014/main" id="{00000000-0008-0000-0F00-000055010000}"/>
                </a:ext>
              </a:extLst>
            </xdr:cNvPr>
            <xdr:cNvSpPr/>
          </xdr:nvSpPr>
          <xdr:spPr>
            <a:xfrm>
              <a:off x="7781423" y="6023585"/>
              <a:ext cx="3588701" cy="3119727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42" name="Shape 342">
              <a:extLst>
                <a:ext uri="{FF2B5EF4-FFF2-40B4-BE49-F238E27FC236}">
                  <a16:creationId xmlns:a16="http://schemas.microsoft.com/office/drawing/2014/main" id="{00000000-0008-0000-0F00-000056010000}"/>
                </a:ext>
              </a:extLst>
            </xdr:cNvPr>
            <xdr:cNvGrpSpPr/>
          </xdr:nvGrpSpPr>
          <xdr:grpSpPr>
            <a:xfrm>
              <a:off x="7937453" y="5887945"/>
              <a:ext cx="3276639" cy="3029298"/>
              <a:chOff x="7937453" y="5887945"/>
              <a:chExt cx="3276639" cy="3029298"/>
            </a:xfrm>
          </xdr:grpSpPr>
          <xdr:sp macro="" textlink="">
            <xdr:nvSpPr>
              <xdr:cNvPr id="343" name="Shape 343">
                <a:extLst>
                  <a:ext uri="{FF2B5EF4-FFF2-40B4-BE49-F238E27FC236}">
                    <a16:creationId xmlns:a16="http://schemas.microsoft.com/office/drawing/2014/main" id="{00000000-0008-0000-0F00-000057010000}"/>
                  </a:ext>
                </a:extLst>
              </xdr:cNvPr>
              <xdr:cNvSpPr/>
            </xdr:nvSpPr>
            <xdr:spPr>
              <a:xfrm>
                <a:off x="7937453" y="6204439"/>
                <a:ext cx="3276639" cy="2712804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44" name="Shape 344">
                <a:extLst>
                  <a:ext uri="{FF2B5EF4-FFF2-40B4-BE49-F238E27FC236}">
                    <a16:creationId xmlns:a16="http://schemas.microsoft.com/office/drawing/2014/main" id="{00000000-0008-0000-0F00-000058010000}"/>
                  </a:ext>
                </a:extLst>
              </xdr:cNvPr>
              <xdr:cNvSpPr/>
            </xdr:nvSpPr>
            <xdr:spPr>
              <a:xfrm>
                <a:off x="7937453" y="6159225"/>
                <a:ext cx="3276639" cy="1627683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45" name="Shape 345">
                <a:extLst>
                  <a:ext uri="{FF2B5EF4-FFF2-40B4-BE49-F238E27FC236}">
                    <a16:creationId xmlns:a16="http://schemas.microsoft.com/office/drawing/2014/main" id="{00000000-0008-0000-0F00-000059010000}"/>
                  </a:ext>
                </a:extLst>
              </xdr:cNvPr>
              <xdr:cNvSpPr/>
            </xdr:nvSpPr>
            <xdr:spPr>
              <a:xfrm>
                <a:off x="8561574" y="5887945"/>
                <a:ext cx="2652517" cy="24415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171450</xdr:rowOff>
    </xdr:from>
    <xdr:ext cx="619125" cy="6381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447675" y="171450"/>
          <a:ext cx="619125" cy="638175"/>
          <a:chOff x="5036438" y="3460913"/>
          <a:chExt cx="619125" cy="638175"/>
        </a:xfrm>
      </xdr:grpSpPr>
      <xdr:grpSp>
        <xdr:nvGrpSpPr>
          <xdr:cNvPr id="346" name="Shape 346">
            <a:extLst>
              <a:ext uri="{FF2B5EF4-FFF2-40B4-BE49-F238E27FC236}">
                <a16:creationId xmlns:a16="http://schemas.microsoft.com/office/drawing/2014/main" id="{00000000-0008-0000-1000-00005A010000}"/>
              </a:ext>
            </a:extLst>
          </xdr:cNvPr>
          <xdr:cNvGrpSpPr/>
        </xdr:nvGrpSpPr>
        <xdr:grpSpPr>
          <a:xfrm>
            <a:off x="5036438" y="3460913"/>
            <a:ext cx="619125" cy="6381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10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47" name="Shape 347">
              <a:extLst>
                <a:ext uri="{FF2B5EF4-FFF2-40B4-BE49-F238E27FC236}">
                  <a16:creationId xmlns:a16="http://schemas.microsoft.com/office/drawing/2014/main" id="{00000000-0008-0000-1000-00005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48" name="Shape 348">
              <a:extLst>
                <a:ext uri="{FF2B5EF4-FFF2-40B4-BE49-F238E27FC236}">
                  <a16:creationId xmlns:a16="http://schemas.microsoft.com/office/drawing/2014/main" id="{00000000-0008-0000-1000-00005C01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133350</xdr:rowOff>
    </xdr:from>
    <xdr:ext cx="942975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pSpPr/>
      </xdr:nvGrpSpPr>
      <xdr:grpSpPr>
        <a:xfrm>
          <a:off x="285750" y="986790"/>
          <a:ext cx="942975" cy="781050"/>
          <a:chOff x="4874513" y="3389475"/>
          <a:chExt cx="942975" cy="781050"/>
        </a:xfrm>
      </xdr:grpSpPr>
      <xdr:grpSp>
        <xdr:nvGrpSpPr>
          <xdr:cNvPr id="349" name="Shape 349">
            <a:extLst>
              <a:ext uri="{FF2B5EF4-FFF2-40B4-BE49-F238E27FC236}">
                <a16:creationId xmlns:a16="http://schemas.microsoft.com/office/drawing/2014/main" id="{00000000-0008-0000-1000-00005D010000}"/>
              </a:ext>
            </a:extLst>
          </xdr:cNvPr>
          <xdr:cNvGrpSpPr/>
        </xdr:nvGrpSpPr>
        <xdr:grpSpPr>
          <a:xfrm>
            <a:off x="4874513" y="3389475"/>
            <a:ext cx="942975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10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0" name="Shape 350">
              <a:extLst>
                <a:ext uri="{FF2B5EF4-FFF2-40B4-BE49-F238E27FC236}">
                  <a16:creationId xmlns:a16="http://schemas.microsoft.com/office/drawing/2014/main" id="{00000000-0008-0000-1000-00005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1" name="Shape 351">
              <a:extLst>
                <a:ext uri="{FF2B5EF4-FFF2-40B4-BE49-F238E27FC236}">
                  <a16:creationId xmlns:a16="http://schemas.microsoft.com/office/drawing/2014/main" id="{00000000-0008-0000-1000-00005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2" name="Shape 352">
              <a:extLst>
                <a:ext uri="{FF2B5EF4-FFF2-40B4-BE49-F238E27FC236}">
                  <a16:creationId xmlns:a16="http://schemas.microsoft.com/office/drawing/2014/main" id="{00000000-0008-0000-1000-00006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3" name="Shape 353">
              <a:extLst>
                <a:ext uri="{FF2B5EF4-FFF2-40B4-BE49-F238E27FC236}">
                  <a16:creationId xmlns:a16="http://schemas.microsoft.com/office/drawing/2014/main" id="{00000000-0008-0000-1000-00006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4" name="Shape 354">
              <a:extLst>
                <a:ext uri="{FF2B5EF4-FFF2-40B4-BE49-F238E27FC236}">
                  <a16:creationId xmlns:a16="http://schemas.microsoft.com/office/drawing/2014/main" id="{00000000-0008-0000-1000-00006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9</xdr:row>
      <xdr:rowOff>142875</xdr:rowOff>
    </xdr:from>
    <xdr:ext cx="942975" cy="7524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285750" y="1986915"/>
          <a:ext cx="942975" cy="752475"/>
          <a:chOff x="4874513" y="3403763"/>
          <a:chExt cx="942975" cy="752475"/>
        </a:xfrm>
      </xdr:grpSpPr>
      <xdr:grpSp>
        <xdr:nvGrpSpPr>
          <xdr:cNvPr id="355" name="Shape 355">
            <a:extLst>
              <a:ext uri="{FF2B5EF4-FFF2-40B4-BE49-F238E27FC236}">
                <a16:creationId xmlns:a16="http://schemas.microsoft.com/office/drawing/2014/main" id="{00000000-0008-0000-1000-000063010000}"/>
              </a:ext>
            </a:extLst>
          </xdr:cNvPr>
          <xdr:cNvGrpSpPr/>
        </xdr:nvGrpSpPr>
        <xdr:grpSpPr>
          <a:xfrm>
            <a:off x="4874513" y="3403763"/>
            <a:ext cx="942975" cy="7524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10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6" name="Shape 356">
              <a:extLst>
                <a:ext uri="{FF2B5EF4-FFF2-40B4-BE49-F238E27FC236}">
                  <a16:creationId xmlns:a16="http://schemas.microsoft.com/office/drawing/2014/main" id="{00000000-0008-0000-1000-00006401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57" name="Shape 357">
              <a:extLst>
                <a:ext uri="{FF2B5EF4-FFF2-40B4-BE49-F238E27FC236}">
                  <a16:creationId xmlns:a16="http://schemas.microsoft.com/office/drawing/2014/main" id="{00000000-0008-0000-1000-00006501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58" name="Shape 358">
              <a:extLst>
                <a:ext uri="{FF2B5EF4-FFF2-40B4-BE49-F238E27FC236}">
                  <a16:creationId xmlns:a16="http://schemas.microsoft.com/office/drawing/2014/main" id="{00000000-0008-0000-1000-00006601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359" name="Shape 359">
                <a:extLst>
                  <a:ext uri="{FF2B5EF4-FFF2-40B4-BE49-F238E27FC236}">
                    <a16:creationId xmlns:a16="http://schemas.microsoft.com/office/drawing/2014/main" id="{00000000-0008-0000-1000-00006701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60" name="Shape 360">
                <a:extLst>
                  <a:ext uri="{FF2B5EF4-FFF2-40B4-BE49-F238E27FC236}">
                    <a16:creationId xmlns:a16="http://schemas.microsoft.com/office/drawing/2014/main" id="{00000000-0008-0000-1000-00006801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61" name="Shape 361">
                <a:extLst>
                  <a:ext uri="{FF2B5EF4-FFF2-40B4-BE49-F238E27FC236}">
                    <a16:creationId xmlns:a16="http://schemas.microsoft.com/office/drawing/2014/main" id="{00000000-0008-0000-1000-00006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39631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9525</xdr:rowOff>
    </xdr:from>
    <xdr:ext cx="619125" cy="619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447675" y="200025"/>
          <a:ext cx="619125" cy="619125"/>
          <a:chOff x="5036438" y="3470438"/>
          <a:chExt cx="619125" cy="619125"/>
        </a:xfrm>
      </xdr:grpSpPr>
      <xdr:grpSp>
        <xdr:nvGrpSpPr>
          <xdr:cNvPr id="362" name="Shape 362">
            <a:extLst>
              <a:ext uri="{FF2B5EF4-FFF2-40B4-BE49-F238E27FC236}">
                <a16:creationId xmlns:a16="http://schemas.microsoft.com/office/drawing/2014/main" id="{00000000-0008-0000-1100-00006A010000}"/>
              </a:ext>
            </a:extLst>
          </xdr:cNvPr>
          <xdr:cNvGrpSpPr/>
        </xdr:nvGrpSpPr>
        <xdr:grpSpPr>
          <a:xfrm>
            <a:off x="5036438" y="3470438"/>
            <a:ext cx="619125" cy="61912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11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3" name="Shape 363">
              <a:extLst>
                <a:ext uri="{FF2B5EF4-FFF2-40B4-BE49-F238E27FC236}">
                  <a16:creationId xmlns:a16="http://schemas.microsoft.com/office/drawing/2014/main" id="{00000000-0008-0000-1100-00006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4" name="Shape 364">
              <a:extLst>
                <a:ext uri="{FF2B5EF4-FFF2-40B4-BE49-F238E27FC236}">
                  <a16:creationId xmlns:a16="http://schemas.microsoft.com/office/drawing/2014/main" id="{00000000-0008-0000-1100-00006C01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3</xdr:row>
      <xdr:rowOff>390525</xdr:rowOff>
    </xdr:from>
    <xdr:ext cx="952500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pSpPr/>
      </xdr:nvGrpSpPr>
      <xdr:grpSpPr>
        <a:xfrm>
          <a:off x="285750" y="1015365"/>
          <a:ext cx="952500" cy="781050"/>
          <a:chOff x="4869750" y="3389475"/>
          <a:chExt cx="952500" cy="781050"/>
        </a:xfrm>
      </xdr:grpSpPr>
      <xdr:grpSp>
        <xdr:nvGrpSpPr>
          <xdr:cNvPr id="365" name="Shape 365">
            <a:extLst>
              <a:ext uri="{FF2B5EF4-FFF2-40B4-BE49-F238E27FC236}">
                <a16:creationId xmlns:a16="http://schemas.microsoft.com/office/drawing/2014/main" id="{00000000-0008-0000-1100-00006D01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11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6" name="Shape 366">
              <a:extLst>
                <a:ext uri="{FF2B5EF4-FFF2-40B4-BE49-F238E27FC236}">
                  <a16:creationId xmlns:a16="http://schemas.microsoft.com/office/drawing/2014/main" id="{00000000-0008-0000-1100-00006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7" name="Shape 367">
              <a:extLst>
                <a:ext uri="{FF2B5EF4-FFF2-40B4-BE49-F238E27FC236}">
                  <a16:creationId xmlns:a16="http://schemas.microsoft.com/office/drawing/2014/main" id="{00000000-0008-0000-1100-00006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8" name="Shape 368">
              <a:extLst>
                <a:ext uri="{FF2B5EF4-FFF2-40B4-BE49-F238E27FC236}">
                  <a16:creationId xmlns:a16="http://schemas.microsoft.com/office/drawing/2014/main" id="{00000000-0008-0000-1100-00007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9" name="Shape 369">
              <a:extLst>
                <a:ext uri="{FF2B5EF4-FFF2-40B4-BE49-F238E27FC236}">
                  <a16:creationId xmlns:a16="http://schemas.microsoft.com/office/drawing/2014/main" id="{00000000-0008-0000-1100-00007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70" name="Shape 370">
              <a:extLst>
                <a:ext uri="{FF2B5EF4-FFF2-40B4-BE49-F238E27FC236}">
                  <a16:creationId xmlns:a16="http://schemas.microsoft.com/office/drawing/2014/main" id="{00000000-0008-0000-1100-00007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6</xdr:row>
      <xdr:rowOff>161925</xdr:rowOff>
    </xdr:from>
    <xdr:ext cx="952500" cy="77152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285750" y="1983105"/>
          <a:ext cx="952500" cy="771525"/>
          <a:chOff x="4869750" y="3394238"/>
          <a:chExt cx="952500" cy="771525"/>
        </a:xfrm>
      </xdr:grpSpPr>
      <xdr:grpSp>
        <xdr:nvGrpSpPr>
          <xdr:cNvPr id="371" name="Shape 371">
            <a:extLst>
              <a:ext uri="{FF2B5EF4-FFF2-40B4-BE49-F238E27FC236}">
                <a16:creationId xmlns:a16="http://schemas.microsoft.com/office/drawing/2014/main" id="{00000000-0008-0000-1100-000073010000}"/>
              </a:ext>
            </a:extLst>
          </xdr:cNvPr>
          <xdr:cNvGrpSpPr/>
        </xdr:nvGrpSpPr>
        <xdr:grpSpPr>
          <a:xfrm>
            <a:off x="4869750" y="3394238"/>
            <a:ext cx="952500" cy="771525"/>
            <a:chOff x="7781423" y="5887945"/>
            <a:chExt cx="3900762" cy="3571861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1100-000007000000}"/>
                </a:ext>
              </a:extLst>
            </xdr:cNvPr>
            <xdr:cNvSpPr/>
          </xdr:nvSpPr>
          <xdr:spPr>
            <a:xfrm>
              <a:off x="7781423" y="5887945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72" name="Shape 372">
              <a:extLst>
                <a:ext uri="{FF2B5EF4-FFF2-40B4-BE49-F238E27FC236}">
                  <a16:creationId xmlns:a16="http://schemas.microsoft.com/office/drawing/2014/main" id="{00000000-0008-0000-1100-000074010000}"/>
                </a:ext>
              </a:extLst>
            </xdr:cNvPr>
            <xdr:cNvSpPr/>
          </xdr:nvSpPr>
          <xdr:spPr>
            <a:xfrm>
              <a:off x="7781423" y="6023585"/>
              <a:ext cx="3900762" cy="3436221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73" name="Shape 373">
              <a:extLst>
                <a:ext uri="{FF2B5EF4-FFF2-40B4-BE49-F238E27FC236}">
                  <a16:creationId xmlns:a16="http://schemas.microsoft.com/office/drawing/2014/main" id="{00000000-0008-0000-1100-000075010000}"/>
                </a:ext>
              </a:extLst>
            </xdr:cNvPr>
            <xdr:cNvSpPr/>
          </xdr:nvSpPr>
          <xdr:spPr>
            <a:xfrm>
              <a:off x="7781423" y="6023585"/>
              <a:ext cx="3588701" cy="3119727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74" name="Shape 374">
              <a:extLst>
                <a:ext uri="{FF2B5EF4-FFF2-40B4-BE49-F238E27FC236}">
                  <a16:creationId xmlns:a16="http://schemas.microsoft.com/office/drawing/2014/main" id="{00000000-0008-0000-1100-000076010000}"/>
                </a:ext>
              </a:extLst>
            </xdr:cNvPr>
            <xdr:cNvGrpSpPr/>
          </xdr:nvGrpSpPr>
          <xdr:grpSpPr>
            <a:xfrm>
              <a:off x="7937453" y="5887945"/>
              <a:ext cx="3276639" cy="3029298"/>
              <a:chOff x="7937453" y="5887945"/>
              <a:chExt cx="3276639" cy="3029298"/>
            </a:xfrm>
          </xdr:grpSpPr>
          <xdr:sp macro="" textlink="">
            <xdr:nvSpPr>
              <xdr:cNvPr id="375" name="Shape 375">
                <a:extLst>
                  <a:ext uri="{FF2B5EF4-FFF2-40B4-BE49-F238E27FC236}">
                    <a16:creationId xmlns:a16="http://schemas.microsoft.com/office/drawing/2014/main" id="{00000000-0008-0000-1100-000077010000}"/>
                  </a:ext>
                </a:extLst>
              </xdr:cNvPr>
              <xdr:cNvSpPr/>
            </xdr:nvSpPr>
            <xdr:spPr>
              <a:xfrm>
                <a:off x="7937453" y="6204439"/>
                <a:ext cx="3276639" cy="2712804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76" name="Shape 376">
                <a:extLst>
                  <a:ext uri="{FF2B5EF4-FFF2-40B4-BE49-F238E27FC236}">
                    <a16:creationId xmlns:a16="http://schemas.microsoft.com/office/drawing/2014/main" id="{00000000-0008-0000-1100-000078010000}"/>
                  </a:ext>
                </a:extLst>
              </xdr:cNvPr>
              <xdr:cNvSpPr/>
            </xdr:nvSpPr>
            <xdr:spPr>
              <a:xfrm>
                <a:off x="7937453" y="6159225"/>
                <a:ext cx="3276639" cy="1627683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77" name="Shape 377">
                <a:extLst>
                  <a:ext uri="{FF2B5EF4-FFF2-40B4-BE49-F238E27FC236}">
                    <a16:creationId xmlns:a16="http://schemas.microsoft.com/office/drawing/2014/main" id="{00000000-0008-0000-1100-000079010000}"/>
                  </a:ext>
                </a:extLst>
              </xdr:cNvPr>
              <xdr:cNvSpPr/>
            </xdr:nvSpPr>
            <xdr:spPr>
              <a:xfrm>
                <a:off x="8561574" y="5887945"/>
                <a:ext cx="2652517" cy="239631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19050</xdr:rowOff>
    </xdr:from>
    <xdr:ext cx="619125" cy="609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447675" y="213783"/>
          <a:ext cx="619125" cy="609600"/>
          <a:chOff x="5036438" y="3475200"/>
          <a:chExt cx="619125" cy="609600"/>
        </a:xfrm>
      </xdr:grpSpPr>
      <xdr:grpSp>
        <xdr:nvGrpSpPr>
          <xdr:cNvPr id="378" name="Shape 378">
            <a:extLst>
              <a:ext uri="{FF2B5EF4-FFF2-40B4-BE49-F238E27FC236}">
                <a16:creationId xmlns:a16="http://schemas.microsoft.com/office/drawing/2014/main" id="{00000000-0008-0000-1200-00007A010000}"/>
              </a:ext>
            </a:extLst>
          </xdr:cNvPr>
          <xdr:cNvGrpSpPr/>
        </xdr:nvGrpSpPr>
        <xdr:grpSpPr>
          <a:xfrm>
            <a:off x="5036438" y="3475200"/>
            <a:ext cx="619125" cy="609600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12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79" name="Shape 379">
              <a:extLst>
                <a:ext uri="{FF2B5EF4-FFF2-40B4-BE49-F238E27FC236}">
                  <a16:creationId xmlns:a16="http://schemas.microsoft.com/office/drawing/2014/main" id="{00000000-0008-0000-1200-00007B01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0" name="Shape 380">
              <a:extLst>
                <a:ext uri="{FF2B5EF4-FFF2-40B4-BE49-F238E27FC236}">
                  <a16:creationId xmlns:a16="http://schemas.microsoft.com/office/drawing/2014/main" id="{00000000-0008-0000-1200-00007C01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85725</xdr:rowOff>
    </xdr:from>
    <xdr:ext cx="952500" cy="80010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pSpPr/>
      </xdr:nvGrpSpPr>
      <xdr:grpSpPr>
        <a:xfrm>
          <a:off x="285750" y="1076325"/>
          <a:ext cx="952500" cy="800100"/>
          <a:chOff x="4869750" y="3379950"/>
          <a:chExt cx="952500" cy="800100"/>
        </a:xfrm>
      </xdr:grpSpPr>
      <xdr:grpSp>
        <xdr:nvGrpSpPr>
          <xdr:cNvPr id="381" name="Shape 381">
            <a:extLst>
              <a:ext uri="{FF2B5EF4-FFF2-40B4-BE49-F238E27FC236}">
                <a16:creationId xmlns:a16="http://schemas.microsoft.com/office/drawing/2014/main" id="{00000000-0008-0000-1200-00007D010000}"/>
              </a:ext>
            </a:extLst>
          </xdr:cNvPr>
          <xdr:cNvGrpSpPr/>
        </xdr:nvGrpSpPr>
        <xdr:grpSpPr>
          <a:xfrm>
            <a:off x="4869750" y="3379950"/>
            <a:ext cx="952500" cy="80010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12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2" name="Shape 382">
              <a:extLst>
                <a:ext uri="{FF2B5EF4-FFF2-40B4-BE49-F238E27FC236}">
                  <a16:creationId xmlns:a16="http://schemas.microsoft.com/office/drawing/2014/main" id="{00000000-0008-0000-1200-00007E01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3" name="Shape 383">
              <a:extLst>
                <a:ext uri="{FF2B5EF4-FFF2-40B4-BE49-F238E27FC236}">
                  <a16:creationId xmlns:a16="http://schemas.microsoft.com/office/drawing/2014/main" id="{00000000-0008-0000-1200-00007F01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4" name="Shape 384">
              <a:extLst>
                <a:ext uri="{FF2B5EF4-FFF2-40B4-BE49-F238E27FC236}">
                  <a16:creationId xmlns:a16="http://schemas.microsoft.com/office/drawing/2014/main" id="{00000000-0008-0000-1200-000080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5" name="Shape 385">
              <a:extLst>
                <a:ext uri="{FF2B5EF4-FFF2-40B4-BE49-F238E27FC236}">
                  <a16:creationId xmlns:a16="http://schemas.microsoft.com/office/drawing/2014/main" id="{00000000-0008-0000-1200-00008101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6" name="Shape 386">
              <a:extLst>
                <a:ext uri="{FF2B5EF4-FFF2-40B4-BE49-F238E27FC236}">
                  <a16:creationId xmlns:a16="http://schemas.microsoft.com/office/drawing/2014/main" id="{00000000-0008-0000-1200-00008201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9</xdr:row>
      <xdr:rowOff>142875</xdr:rowOff>
    </xdr:from>
    <xdr:ext cx="952500" cy="7905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285750" y="2073275"/>
          <a:ext cx="952500" cy="790575"/>
          <a:chOff x="4869750" y="3384713"/>
          <a:chExt cx="952500" cy="790575"/>
        </a:xfrm>
      </xdr:grpSpPr>
      <xdr:grpSp>
        <xdr:nvGrpSpPr>
          <xdr:cNvPr id="387" name="Shape 387">
            <a:extLst>
              <a:ext uri="{FF2B5EF4-FFF2-40B4-BE49-F238E27FC236}">
                <a16:creationId xmlns:a16="http://schemas.microsoft.com/office/drawing/2014/main" id="{00000000-0008-0000-1200-000083010000}"/>
              </a:ext>
            </a:extLst>
          </xdr:cNvPr>
          <xdr:cNvGrpSpPr/>
        </xdr:nvGrpSpPr>
        <xdr:grpSpPr>
          <a:xfrm>
            <a:off x="4869750" y="3384713"/>
            <a:ext cx="952500" cy="7905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12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8" name="Shape 388">
              <a:extLst>
                <a:ext uri="{FF2B5EF4-FFF2-40B4-BE49-F238E27FC236}">
                  <a16:creationId xmlns:a16="http://schemas.microsoft.com/office/drawing/2014/main" id="{00000000-0008-0000-1200-00008401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9" name="Shape 389">
              <a:extLst>
                <a:ext uri="{FF2B5EF4-FFF2-40B4-BE49-F238E27FC236}">
                  <a16:creationId xmlns:a16="http://schemas.microsoft.com/office/drawing/2014/main" id="{00000000-0008-0000-1200-00008501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390" name="Shape 390">
              <a:extLst>
                <a:ext uri="{FF2B5EF4-FFF2-40B4-BE49-F238E27FC236}">
                  <a16:creationId xmlns:a16="http://schemas.microsoft.com/office/drawing/2014/main" id="{00000000-0008-0000-1200-00008601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391" name="Shape 391">
                <a:extLst>
                  <a:ext uri="{FF2B5EF4-FFF2-40B4-BE49-F238E27FC236}">
                    <a16:creationId xmlns:a16="http://schemas.microsoft.com/office/drawing/2014/main" id="{00000000-0008-0000-1200-00008701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92" name="Shape 392">
                <a:extLst>
                  <a:ext uri="{FF2B5EF4-FFF2-40B4-BE49-F238E27FC236}">
                    <a16:creationId xmlns:a16="http://schemas.microsoft.com/office/drawing/2014/main" id="{00000000-0008-0000-1200-00008801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582471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393" name="Shape 393">
                <a:extLst>
                  <a:ext uri="{FF2B5EF4-FFF2-40B4-BE49-F238E27FC236}">
                    <a16:creationId xmlns:a16="http://schemas.microsoft.com/office/drawing/2014/main" id="{00000000-0008-0000-1200-000089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57150</xdr:colOff>
      <xdr:row>48</xdr:row>
      <xdr:rowOff>200025</xdr:rowOff>
    </xdr:from>
    <xdr:ext cx="1543050" cy="9334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1060430" y="10113645"/>
          <a:ext cx="1543050" cy="933450"/>
          <a:chOff x="4574475" y="3313275"/>
          <a:chExt cx="1543050" cy="933450"/>
        </a:xfrm>
      </xdr:grpSpPr>
      <xdr:grpSp>
        <xdr:nvGrpSpPr>
          <xdr:cNvPr id="91" name="Shape 91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GrpSpPr/>
        </xdr:nvGrpSpPr>
        <xdr:grpSpPr>
          <a:xfrm>
            <a:off x="4574475" y="3313275"/>
            <a:ext cx="1543050" cy="933450"/>
            <a:chOff x="4878815" y="2521528"/>
            <a:chExt cx="1663746" cy="2166596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4878815" y="2521528"/>
              <a:ext cx="1663725" cy="2166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2" name="Shape 92">
              <a:extLst>
                <a:ext uri="{FF2B5EF4-FFF2-40B4-BE49-F238E27FC236}">
                  <a16:creationId xmlns:a16="http://schemas.microsoft.com/office/drawing/2014/main" id="{00000000-0008-0000-0100-00005C000000}"/>
                </a:ext>
              </a:extLst>
            </xdr:cNvPr>
            <xdr:cNvSpPr/>
          </xdr:nvSpPr>
          <xdr:spPr>
            <a:xfrm>
              <a:off x="5103370" y="4353083"/>
              <a:ext cx="520559" cy="335041"/>
            </a:xfrm>
            <a:custGeom>
              <a:avLst/>
              <a:gdLst/>
              <a:ahLst/>
              <a:cxnLst/>
              <a:rect l="l" t="t" r="r" b="b"/>
              <a:pathLst>
                <a:path w="784" h="522" extrusionOk="0">
                  <a:moveTo>
                    <a:pt x="0" y="0"/>
                  </a:moveTo>
                  <a:lnTo>
                    <a:pt x="783" y="521"/>
                  </a:lnTo>
                  <a:lnTo>
                    <a:pt x="783" y="0"/>
                  </a:lnTo>
                  <a:lnTo>
                    <a:pt x="0" y="0"/>
                  </a:lnTo>
                </a:path>
              </a:pathLst>
            </a:custGeom>
            <a:solidFill>
              <a:srgbClr val="FF0000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sp>
        <xdr:sp macro="" textlink="">
          <xdr:nvSpPr>
            <xdr:cNvPr id="93" name="Shape 93">
              <a:extLst>
                <a:ext uri="{FF2B5EF4-FFF2-40B4-BE49-F238E27FC236}">
                  <a16:creationId xmlns:a16="http://schemas.microsoft.com/office/drawing/2014/main" id="{00000000-0008-0000-0100-00005D000000}"/>
                </a:ext>
              </a:extLst>
            </xdr:cNvPr>
            <xdr:cNvSpPr/>
          </xdr:nvSpPr>
          <xdr:spPr>
            <a:xfrm>
              <a:off x="5103370" y="2521528"/>
              <a:ext cx="1439191" cy="2166596"/>
            </a:xfrm>
            <a:custGeom>
              <a:avLst/>
              <a:gdLst/>
              <a:ahLst/>
              <a:cxnLst/>
              <a:rect l="l" t="t" r="r" b="b"/>
              <a:pathLst>
                <a:path w="3525" h="3186" extrusionOk="0">
                  <a:moveTo>
                    <a:pt x="2145" y="520"/>
                  </a:moveTo>
                  <a:lnTo>
                    <a:pt x="0" y="520"/>
                  </a:lnTo>
                  <a:lnTo>
                    <a:pt x="0" y="2665"/>
                  </a:lnTo>
                  <a:lnTo>
                    <a:pt x="2145" y="2665"/>
                  </a:lnTo>
                  <a:lnTo>
                    <a:pt x="2145" y="3185"/>
                  </a:lnTo>
                  <a:lnTo>
                    <a:pt x="2834" y="2389"/>
                  </a:lnTo>
                  <a:lnTo>
                    <a:pt x="3524" y="1593"/>
                  </a:lnTo>
                  <a:lnTo>
                    <a:pt x="2834" y="797"/>
                  </a:lnTo>
                  <a:lnTo>
                    <a:pt x="2145" y="0"/>
                  </a:lnTo>
                  <a:lnTo>
                    <a:pt x="2145" y="520"/>
                  </a:lnTo>
                </a:path>
              </a:pathLst>
            </a:custGeom>
            <a:solidFill>
              <a:srgbClr val="FF0000"/>
            </a:solidFill>
            <a:ln w="9525" cap="flat" cmpd="sng">
              <a:solidFill>
                <a:srgbClr val="002060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sp>
        <xdr:sp macro="" textlink="">
          <xdr:nvSpPr>
            <xdr:cNvPr id="94" name="Shape 94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4878815" y="3057593"/>
              <a:ext cx="1663746" cy="1049794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600" b="1" i="0" u="none" strike="noStrike">
                  <a:solidFill>
                    <a:srgbClr val="FFFFFF"/>
                  </a:solidFill>
                  <a:latin typeface="Poppins"/>
                  <a:ea typeface="Poppins"/>
                  <a:cs typeface="Poppins"/>
                  <a:sym typeface="Poppins"/>
                </a:rPr>
                <a:t>STOP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19</xdr:col>
      <xdr:colOff>381000</xdr:colOff>
      <xdr:row>47</xdr:row>
      <xdr:rowOff>57150</xdr:rowOff>
    </xdr:from>
    <xdr:ext cx="2600325" cy="1695450"/>
    <xdr:sp macro="" textlink="">
      <xdr:nvSpPr>
        <xdr:cNvPr id="95" name="Shape 95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4055363" y="2946563"/>
          <a:ext cx="2581275" cy="1666875"/>
        </a:xfrm>
        <a:prstGeom prst="ellipse">
          <a:avLst/>
        </a:prstGeom>
        <a:solidFill>
          <a:srgbClr val="4F81BD"/>
        </a:solidFill>
        <a:ln w="25400" cap="flat" cmpd="sng">
          <a:solidFill>
            <a:srgbClr val="CCFF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Para ingresar la información en la tabla, tener en cuenta el total de la población de acuerdo a la segmentación geográfica realizada.</a:t>
          </a:r>
          <a:endParaRPr sz="1400"/>
        </a:p>
      </xdr:txBody>
    </xdr:sp>
    <xdr:clientData fLocksWithSheet="0"/>
  </xdr:oneCellAnchor>
  <xdr:oneCellAnchor>
    <xdr:from>
      <xdr:col>0</xdr:col>
      <xdr:colOff>447675</xdr:colOff>
      <xdr:row>1</xdr:row>
      <xdr:rowOff>9525</xdr:rowOff>
    </xdr:from>
    <xdr:ext cx="619125" cy="61912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447675" y="192405"/>
          <a:ext cx="619125" cy="619125"/>
          <a:chOff x="5036438" y="3470438"/>
          <a:chExt cx="619125" cy="619125"/>
        </a:xfrm>
      </xdr:grpSpPr>
      <xdr:grpSp>
        <xdr:nvGrpSpPr>
          <xdr:cNvPr id="96" name="Shape 96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GrpSpPr/>
        </xdr:nvGrpSpPr>
        <xdr:grpSpPr>
          <a:xfrm>
            <a:off x="5036438" y="3470438"/>
            <a:ext cx="619125" cy="619125"/>
            <a:chOff x="-1079" y="0"/>
            <a:chExt cx="640845" cy="60007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7" name="Shape 97">
              <a:extLst>
                <a:ext uri="{FF2B5EF4-FFF2-40B4-BE49-F238E27FC236}">
                  <a16:creationId xmlns:a16="http://schemas.microsoft.com/office/drawing/2014/main" id="{00000000-0008-0000-0100-000061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98" name="Shape 98">
              <a:extLst>
                <a:ext uri="{FF2B5EF4-FFF2-40B4-BE49-F238E27FC236}">
                  <a16:creationId xmlns:a16="http://schemas.microsoft.com/office/drawing/2014/main" id="{00000000-0008-0000-0100-000062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123825</xdr:rowOff>
    </xdr:from>
    <xdr:ext cx="952500" cy="7905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285750" y="984885"/>
          <a:ext cx="952500" cy="790575"/>
          <a:chOff x="4869750" y="3384713"/>
          <a:chExt cx="952500" cy="790575"/>
        </a:xfrm>
      </xdr:grpSpPr>
      <xdr:grpSp>
        <xdr:nvGrpSpPr>
          <xdr:cNvPr id="99" name="Shape 99">
            <a:extLst>
              <a:ext uri="{FF2B5EF4-FFF2-40B4-BE49-F238E27FC236}">
                <a16:creationId xmlns:a16="http://schemas.microsoft.com/office/drawing/2014/main" id="{00000000-0008-0000-0100-000063000000}"/>
              </a:ext>
            </a:extLst>
          </xdr:cNvPr>
          <xdr:cNvGrpSpPr/>
        </xdr:nvGrpSpPr>
        <xdr:grpSpPr>
          <a:xfrm>
            <a:off x="4869750" y="3384713"/>
            <a:ext cx="952500" cy="790575"/>
            <a:chOff x="6316422" y="9251072"/>
            <a:chExt cx="3900764" cy="370560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0" name="Shape 100">
              <a:extLst>
                <a:ext uri="{FF2B5EF4-FFF2-40B4-BE49-F238E27FC236}">
                  <a16:creationId xmlns:a16="http://schemas.microsoft.com/office/drawing/2014/main" id="{00000000-0008-0000-0100-000064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1" name="Shape 101">
              <a:extLst>
                <a:ext uri="{FF2B5EF4-FFF2-40B4-BE49-F238E27FC236}">
                  <a16:creationId xmlns:a16="http://schemas.microsoft.com/office/drawing/2014/main" id="{00000000-0008-0000-0100-000065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2" name="Shape 102">
              <a:extLst>
                <a:ext uri="{FF2B5EF4-FFF2-40B4-BE49-F238E27FC236}">
                  <a16:creationId xmlns:a16="http://schemas.microsoft.com/office/drawing/2014/main" id="{00000000-0008-0000-0100-000066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3" name="Shape 103">
              <a:extLst>
                <a:ext uri="{FF2B5EF4-FFF2-40B4-BE49-F238E27FC236}">
                  <a16:creationId xmlns:a16="http://schemas.microsoft.com/office/drawing/2014/main" id="{00000000-0008-0000-0100-000067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4" name="Shape 104">
              <a:extLst>
                <a:ext uri="{FF2B5EF4-FFF2-40B4-BE49-F238E27FC236}">
                  <a16:creationId xmlns:a16="http://schemas.microsoft.com/office/drawing/2014/main" id="{00000000-0008-0000-0100-000068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19050</xdr:rowOff>
    </xdr:from>
    <xdr:ext cx="619125" cy="6000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447675" y="209550"/>
          <a:ext cx="619125" cy="600075"/>
          <a:chOff x="5036438" y="3479963"/>
          <a:chExt cx="619125" cy="600075"/>
        </a:xfrm>
      </xdr:grpSpPr>
      <xdr:grpSp>
        <xdr:nvGrpSpPr>
          <xdr:cNvPr id="394" name="Shape 394">
            <a:extLst>
              <a:ext uri="{FF2B5EF4-FFF2-40B4-BE49-F238E27FC236}">
                <a16:creationId xmlns:a16="http://schemas.microsoft.com/office/drawing/2014/main" id="{00000000-0008-0000-1300-00008A010000}"/>
              </a:ext>
            </a:extLst>
          </xdr:cNvPr>
          <xdr:cNvGrpSpPr/>
        </xdr:nvGrpSpPr>
        <xdr:grpSpPr>
          <a:xfrm>
            <a:off x="5036438" y="3479963"/>
            <a:ext cx="619125" cy="6000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13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95" name="Shape 395">
              <a:extLst>
                <a:ext uri="{FF2B5EF4-FFF2-40B4-BE49-F238E27FC236}">
                  <a16:creationId xmlns:a16="http://schemas.microsoft.com/office/drawing/2014/main" id="{00000000-0008-0000-1300-00008B010000}"/>
                </a:ext>
              </a:extLst>
            </xdr:cNvPr>
            <xdr:cNvSpPr/>
          </xdr:nvSpPr>
          <xdr:spPr>
            <a:xfrm>
              <a:off x="-1079" y="0"/>
              <a:ext cx="621127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96" name="Shape 396">
              <a:extLst>
                <a:ext uri="{FF2B5EF4-FFF2-40B4-BE49-F238E27FC236}">
                  <a16:creationId xmlns:a16="http://schemas.microsoft.com/office/drawing/2014/main" id="{00000000-0008-0000-1300-00008C010000}"/>
                </a:ext>
              </a:extLst>
            </xdr:cNvPr>
            <xdr:cNvSpPr/>
          </xdr:nvSpPr>
          <xdr:spPr>
            <a:xfrm>
              <a:off x="-1079" y="187523"/>
              <a:ext cx="640845" cy="26253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5</xdr:row>
      <xdr:rowOff>57150</xdr:rowOff>
    </xdr:from>
    <xdr:ext cx="952500" cy="79057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pSpPr/>
      </xdr:nvGrpSpPr>
      <xdr:grpSpPr>
        <a:xfrm>
          <a:off x="285750" y="1169670"/>
          <a:ext cx="952500" cy="790575"/>
          <a:chOff x="4869750" y="3384713"/>
          <a:chExt cx="952500" cy="790575"/>
        </a:xfrm>
      </xdr:grpSpPr>
      <xdr:grpSp>
        <xdr:nvGrpSpPr>
          <xdr:cNvPr id="397" name="Shape 397">
            <a:extLst>
              <a:ext uri="{FF2B5EF4-FFF2-40B4-BE49-F238E27FC236}">
                <a16:creationId xmlns:a16="http://schemas.microsoft.com/office/drawing/2014/main" id="{00000000-0008-0000-1300-00008D010000}"/>
              </a:ext>
            </a:extLst>
          </xdr:cNvPr>
          <xdr:cNvGrpSpPr/>
        </xdr:nvGrpSpPr>
        <xdr:grpSpPr>
          <a:xfrm>
            <a:off x="4869750" y="3384713"/>
            <a:ext cx="952500" cy="790575"/>
            <a:chOff x="7781423" y="5887941"/>
            <a:chExt cx="3900762" cy="357186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1300-000004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98" name="Shape 398">
              <a:extLst>
                <a:ext uri="{FF2B5EF4-FFF2-40B4-BE49-F238E27FC236}">
                  <a16:creationId xmlns:a16="http://schemas.microsoft.com/office/drawing/2014/main" id="{00000000-0008-0000-1300-00008E01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99" name="Shape 399">
              <a:extLst>
                <a:ext uri="{FF2B5EF4-FFF2-40B4-BE49-F238E27FC236}">
                  <a16:creationId xmlns:a16="http://schemas.microsoft.com/office/drawing/2014/main" id="{00000000-0008-0000-1300-00008F01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400" name="Shape 400">
              <a:extLst>
                <a:ext uri="{FF2B5EF4-FFF2-40B4-BE49-F238E27FC236}">
                  <a16:creationId xmlns:a16="http://schemas.microsoft.com/office/drawing/2014/main" id="{00000000-0008-0000-1300-00009001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401" name="Shape 401">
                <a:extLst>
                  <a:ext uri="{FF2B5EF4-FFF2-40B4-BE49-F238E27FC236}">
                    <a16:creationId xmlns:a16="http://schemas.microsoft.com/office/drawing/2014/main" id="{00000000-0008-0000-1300-00009101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402" name="Shape 402">
                <a:extLst>
                  <a:ext uri="{FF2B5EF4-FFF2-40B4-BE49-F238E27FC236}">
                    <a16:creationId xmlns:a16="http://schemas.microsoft.com/office/drawing/2014/main" id="{00000000-0008-0000-1300-00009201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582471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403" name="Shape 403">
                <a:extLst>
                  <a:ext uri="{FF2B5EF4-FFF2-40B4-BE49-F238E27FC236}">
                    <a16:creationId xmlns:a16="http://schemas.microsoft.com/office/drawing/2014/main" id="{00000000-0008-0000-1300-00009301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5</xdr:row>
      <xdr:rowOff>476250</xdr:rowOff>
    </xdr:from>
    <xdr:ext cx="38100" cy="257175"/>
    <xdr:sp macro="" textlink="">
      <xdr:nvSpPr>
        <xdr:cNvPr id="105" name="Shape 105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/>
      </xdr:nvSpPr>
      <xdr:spPr>
        <a:xfrm rot="10800000">
          <a:off x="5346000" y="3651413"/>
          <a:ext cx="0" cy="257175"/>
        </a:xfrm>
        <a:custGeom>
          <a:avLst/>
          <a:gdLst/>
          <a:ahLst/>
          <a:cxnLst/>
          <a:rect l="l" t="t" r="r" b="b"/>
          <a:pathLst>
            <a:path w="45" h="1622" extrusionOk="0">
              <a:moveTo>
                <a:pt x="0" y="1621"/>
              </a:moveTo>
              <a:lnTo>
                <a:pt x="0" y="1621"/>
              </a:lnTo>
              <a:lnTo>
                <a:pt x="0" y="0"/>
              </a:lnTo>
              <a:lnTo>
                <a:pt x="0" y="0"/>
              </a:lnTo>
              <a:lnTo>
                <a:pt x="0" y="1621"/>
              </a:lnTo>
            </a:path>
          </a:pathLst>
        </a:custGeom>
        <a:noFill/>
        <a:ln>
          <a:noFill/>
        </a:ln>
      </xdr:spPr>
    </xdr:sp>
    <xdr:clientData fLocksWithSheet="0"/>
  </xdr:oneCellAnchor>
  <xdr:oneCellAnchor>
    <xdr:from>
      <xdr:col>8</xdr:col>
      <xdr:colOff>200025</xdr:colOff>
      <xdr:row>7</xdr:row>
      <xdr:rowOff>266700</xdr:rowOff>
    </xdr:from>
    <xdr:ext cx="914400" cy="295275"/>
    <xdr:sp macro="" textlink="">
      <xdr:nvSpPr>
        <xdr:cNvPr id="106" name="Shape 106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/>
      </xdr:nvSpPr>
      <xdr:spPr>
        <a:xfrm>
          <a:off x="4903088" y="3641888"/>
          <a:ext cx="885825" cy="276225"/>
        </a:xfrm>
        <a:prstGeom prst="leftArrow">
          <a:avLst>
            <a:gd name="adj1" fmla="val 50000"/>
            <a:gd name="adj2" fmla="val 50000"/>
          </a:avLst>
        </a:prstGeom>
        <a:solidFill>
          <a:srgbClr val="4F81BD"/>
        </a:solidFill>
        <a:ln w="25400" cap="flat" cmpd="sng">
          <a:solidFill>
            <a:srgbClr val="385D8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276225</xdr:colOff>
      <xdr:row>1</xdr:row>
      <xdr:rowOff>38100</xdr:rowOff>
    </xdr:from>
    <xdr:ext cx="609600" cy="619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76225" y="220980"/>
          <a:ext cx="609600" cy="619125"/>
          <a:chOff x="5041200" y="3470438"/>
          <a:chExt cx="609600" cy="619125"/>
        </a:xfrm>
      </xdr:grpSpPr>
      <xdr:grpSp>
        <xdr:nvGrpSpPr>
          <xdr:cNvPr id="107" name="Shape 107">
            <a:extLst>
              <a:ext uri="{FF2B5EF4-FFF2-40B4-BE49-F238E27FC236}">
                <a16:creationId xmlns:a16="http://schemas.microsoft.com/office/drawing/2014/main" id="{00000000-0008-0000-0200-00006B000000}"/>
              </a:ext>
            </a:extLst>
          </xdr:cNvPr>
          <xdr:cNvGrpSpPr/>
        </xdr:nvGrpSpPr>
        <xdr:grpSpPr>
          <a:xfrm>
            <a:off x="5041200" y="3470438"/>
            <a:ext cx="609600" cy="61912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8" name="Shape 108">
              <a:extLst>
                <a:ext uri="{FF2B5EF4-FFF2-40B4-BE49-F238E27FC236}">
                  <a16:creationId xmlns:a16="http://schemas.microsoft.com/office/drawing/2014/main" id="{00000000-0008-0000-0200-00006C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09" name="Shape 109">
              <a:extLst>
                <a:ext uri="{FF2B5EF4-FFF2-40B4-BE49-F238E27FC236}">
                  <a16:creationId xmlns:a16="http://schemas.microsoft.com/office/drawing/2014/main" id="{00000000-0008-0000-0200-00006D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104775</xdr:colOff>
      <xdr:row>4</xdr:row>
      <xdr:rowOff>219075</xdr:rowOff>
    </xdr:from>
    <xdr:ext cx="942975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104775" y="1042035"/>
          <a:ext cx="942975" cy="781050"/>
          <a:chOff x="4874513" y="3389475"/>
          <a:chExt cx="942975" cy="781050"/>
        </a:xfrm>
      </xdr:grpSpPr>
      <xdr:grpSp>
        <xdr:nvGrpSpPr>
          <xdr:cNvPr id="110" name="Shape 110">
            <a:extLst>
              <a:ext uri="{FF2B5EF4-FFF2-40B4-BE49-F238E27FC236}">
                <a16:creationId xmlns:a16="http://schemas.microsoft.com/office/drawing/2014/main" id="{00000000-0008-0000-0200-00006E000000}"/>
              </a:ext>
            </a:extLst>
          </xdr:cNvPr>
          <xdr:cNvGrpSpPr/>
        </xdr:nvGrpSpPr>
        <xdr:grpSpPr>
          <a:xfrm>
            <a:off x="4874513" y="3389475"/>
            <a:ext cx="942975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1" name="Shape 111">
              <a:extLst>
                <a:ext uri="{FF2B5EF4-FFF2-40B4-BE49-F238E27FC236}">
                  <a16:creationId xmlns:a16="http://schemas.microsoft.com/office/drawing/2014/main" id="{00000000-0008-0000-0200-00006F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2" name="Shape 112">
              <a:extLst>
                <a:ext uri="{FF2B5EF4-FFF2-40B4-BE49-F238E27FC236}">
                  <a16:creationId xmlns:a16="http://schemas.microsoft.com/office/drawing/2014/main" id="{00000000-0008-0000-0200-000070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3" name="Shape 113">
              <a:extLst>
                <a:ext uri="{FF2B5EF4-FFF2-40B4-BE49-F238E27FC236}">
                  <a16:creationId xmlns:a16="http://schemas.microsoft.com/office/drawing/2014/main" id="{00000000-0008-0000-0200-000071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4" name="Shape 114">
              <a:extLst>
                <a:ext uri="{FF2B5EF4-FFF2-40B4-BE49-F238E27FC236}">
                  <a16:creationId xmlns:a16="http://schemas.microsoft.com/office/drawing/2014/main" id="{00000000-0008-0000-0200-000072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5" name="Shape 115">
              <a:extLst>
                <a:ext uri="{FF2B5EF4-FFF2-40B4-BE49-F238E27FC236}">
                  <a16:creationId xmlns:a16="http://schemas.microsoft.com/office/drawing/2014/main" id="{00000000-0008-0000-0200-000073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104775</xdr:colOff>
      <xdr:row>5</xdr:row>
      <xdr:rowOff>361950</xdr:rowOff>
    </xdr:from>
    <xdr:ext cx="942975" cy="7524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104775" y="2000250"/>
          <a:ext cx="942975" cy="752475"/>
          <a:chOff x="4874513" y="3403763"/>
          <a:chExt cx="942975" cy="752475"/>
        </a:xfrm>
      </xdr:grpSpPr>
      <xdr:grpSp>
        <xdr:nvGrpSpPr>
          <xdr:cNvPr id="116" name="Shape 116">
            <a:extLst>
              <a:ext uri="{FF2B5EF4-FFF2-40B4-BE49-F238E27FC236}">
                <a16:creationId xmlns:a16="http://schemas.microsoft.com/office/drawing/2014/main" id="{00000000-0008-0000-0200-000074000000}"/>
              </a:ext>
            </a:extLst>
          </xdr:cNvPr>
          <xdr:cNvGrpSpPr/>
        </xdr:nvGrpSpPr>
        <xdr:grpSpPr>
          <a:xfrm>
            <a:off x="4874513" y="3403763"/>
            <a:ext cx="942975" cy="7524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7" name="Shape 117">
              <a:extLst>
                <a:ext uri="{FF2B5EF4-FFF2-40B4-BE49-F238E27FC236}">
                  <a16:creationId xmlns:a16="http://schemas.microsoft.com/office/drawing/2014/main" id="{00000000-0008-0000-0200-00007500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8" name="Shape 118">
              <a:extLst>
                <a:ext uri="{FF2B5EF4-FFF2-40B4-BE49-F238E27FC236}">
                  <a16:creationId xmlns:a16="http://schemas.microsoft.com/office/drawing/2014/main" id="{00000000-0008-0000-0200-00007600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19" name="Shape 119">
              <a:extLst>
                <a:ext uri="{FF2B5EF4-FFF2-40B4-BE49-F238E27FC236}">
                  <a16:creationId xmlns:a16="http://schemas.microsoft.com/office/drawing/2014/main" id="{00000000-0008-0000-0200-00007700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120" name="Shape 120">
                <a:extLst>
                  <a:ext uri="{FF2B5EF4-FFF2-40B4-BE49-F238E27FC236}">
                    <a16:creationId xmlns:a16="http://schemas.microsoft.com/office/drawing/2014/main" id="{00000000-0008-0000-0200-00007800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21" name="Shape 121">
                <a:extLst>
                  <a:ext uri="{FF2B5EF4-FFF2-40B4-BE49-F238E27FC236}">
                    <a16:creationId xmlns:a16="http://schemas.microsoft.com/office/drawing/2014/main" id="{00000000-0008-0000-0200-00007900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22" name="Shape 122">
                <a:extLst>
                  <a:ext uri="{FF2B5EF4-FFF2-40B4-BE49-F238E27FC236}">
                    <a16:creationId xmlns:a16="http://schemas.microsoft.com/office/drawing/2014/main" id="{00000000-0008-0000-0200-00007A00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1390650</xdr:colOff>
      <xdr:row>13</xdr:row>
      <xdr:rowOff>133350</xdr:rowOff>
    </xdr:from>
    <xdr:ext cx="1485900" cy="7429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6480810" y="4362450"/>
          <a:ext cx="1485900" cy="742950"/>
          <a:chOff x="4603050" y="3408525"/>
          <a:chExt cx="1485900" cy="742950"/>
        </a:xfrm>
      </xdr:grpSpPr>
      <xdr:grpSp>
        <xdr:nvGrpSpPr>
          <xdr:cNvPr id="123" name="Shape 123">
            <a:extLst>
              <a:ext uri="{FF2B5EF4-FFF2-40B4-BE49-F238E27FC236}">
                <a16:creationId xmlns:a16="http://schemas.microsoft.com/office/drawing/2014/main" id="{00000000-0008-0000-0300-00007B000000}"/>
              </a:ext>
            </a:extLst>
          </xdr:cNvPr>
          <xdr:cNvGrpSpPr/>
        </xdr:nvGrpSpPr>
        <xdr:grpSpPr>
          <a:xfrm>
            <a:off x="4603050" y="3408525"/>
            <a:ext cx="1485900" cy="742950"/>
            <a:chOff x="4963198" y="2521528"/>
            <a:chExt cx="1663746" cy="2166596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SpPr/>
          </xdr:nvSpPr>
          <xdr:spPr>
            <a:xfrm>
              <a:off x="4963198" y="2521528"/>
              <a:ext cx="1663725" cy="2166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24" name="Shape 124">
              <a:extLst>
                <a:ext uri="{FF2B5EF4-FFF2-40B4-BE49-F238E27FC236}">
                  <a16:creationId xmlns:a16="http://schemas.microsoft.com/office/drawing/2014/main" id="{00000000-0008-0000-0300-00007C000000}"/>
                </a:ext>
              </a:extLst>
            </xdr:cNvPr>
            <xdr:cNvSpPr/>
          </xdr:nvSpPr>
          <xdr:spPr>
            <a:xfrm>
              <a:off x="5101844" y="4327025"/>
              <a:ext cx="533252" cy="361099"/>
            </a:xfrm>
            <a:custGeom>
              <a:avLst/>
              <a:gdLst/>
              <a:ahLst/>
              <a:cxnLst/>
              <a:rect l="l" t="t" r="r" b="b"/>
              <a:pathLst>
                <a:path w="784" h="522" extrusionOk="0">
                  <a:moveTo>
                    <a:pt x="0" y="0"/>
                  </a:moveTo>
                  <a:lnTo>
                    <a:pt x="783" y="521"/>
                  </a:lnTo>
                  <a:lnTo>
                    <a:pt x="783" y="0"/>
                  </a:lnTo>
                  <a:lnTo>
                    <a:pt x="0" y="0"/>
                  </a:lnTo>
                </a:path>
              </a:pathLst>
            </a:custGeom>
            <a:solidFill>
              <a:srgbClr val="376092"/>
            </a:solidFill>
            <a:ln>
              <a:noFill/>
            </a:ln>
          </xdr:spPr>
        </xdr:sp>
        <xdr:sp macro="" textlink="">
          <xdr:nvSpPr>
            <xdr:cNvPr id="125" name="Shape 125">
              <a:extLst>
                <a:ext uri="{FF2B5EF4-FFF2-40B4-BE49-F238E27FC236}">
                  <a16:creationId xmlns:a16="http://schemas.microsoft.com/office/drawing/2014/main" id="{00000000-0008-0000-0300-00007D000000}"/>
                </a:ext>
              </a:extLst>
            </xdr:cNvPr>
            <xdr:cNvSpPr/>
          </xdr:nvSpPr>
          <xdr:spPr>
            <a:xfrm>
              <a:off x="5101844" y="2521528"/>
              <a:ext cx="1439780" cy="2166596"/>
            </a:xfrm>
            <a:custGeom>
              <a:avLst/>
              <a:gdLst/>
              <a:ahLst/>
              <a:cxnLst/>
              <a:rect l="l" t="t" r="r" b="b"/>
              <a:pathLst>
                <a:path w="3525" h="3186" extrusionOk="0">
                  <a:moveTo>
                    <a:pt x="2145" y="520"/>
                  </a:moveTo>
                  <a:lnTo>
                    <a:pt x="0" y="520"/>
                  </a:lnTo>
                  <a:lnTo>
                    <a:pt x="0" y="2665"/>
                  </a:lnTo>
                  <a:lnTo>
                    <a:pt x="2145" y="2665"/>
                  </a:lnTo>
                  <a:lnTo>
                    <a:pt x="2145" y="3185"/>
                  </a:lnTo>
                  <a:lnTo>
                    <a:pt x="2834" y="2389"/>
                  </a:lnTo>
                  <a:lnTo>
                    <a:pt x="3524" y="1593"/>
                  </a:lnTo>
                  <a:lnTo>
                    <a:pt x="2834" y="797"/>
                  </a:lnTo>
                  <a:lnTo>
                    <a:pt x="2145" y="0"/>
                  </a:lnTo>
                  <a:lnTo>
                    <a:pt x="2145" y="520"/>
                  </a:lnTo>
                </a:path>
              </a:pathLst>
            </a:custGeom>
            <a:solidFill>
              <a:srgbClr val="4F81BD"/>
            </a:solidFill>
            <a:ln w="9525" cap="flat" cmpd="sng">
              <a:solidFill>
                <a:srgbClr val="33CC33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sp>
        <xdr:sp macro="" textlink="">
          <xdr:nvSpPr>
            <xdr:cNvPr id="126" name="Shape 126">
              <a:extLst>
                <a:ext uri="{FF2B5EF4-FFF2-40B4-BE49-F238E27FC236}">
                  <a16:creationId xmlns:a16="http://schemas.microsoft.com/office/drawing/2014/main" id="{00000000-0008-0000-0300-00007E000000}"/>
                </a:ext>
              </a:extLst>
            </xdr:cNvPr>
            <xdr:cNvSpPr/>
          </xdr:nvSpPr>
          <xdr:spPr>
            <a:xfrm>
              <a:off x="4963198" y="3243727"/>
              <a:ext cx="1663746" cy="638868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1" i="0" u="none" strike="noStrike">
                  <a:solidFill>
                    <a:srgbClr val="FFFFFF"/>
                  </a:solidFill>
                  <a:latin typeface="Poppins"/>
                  <a:ea typeface="Poppins"/>
                  <a:cs typeface="Poppins"/>
                  <a:sym typeface="Poppins"/>
                </a:rPr>
                <a:t>TENER EN CUENTA 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5</xdr:col>
      <xdr:colOff>0</xdr:colOff>
      <xdr:row>1</xdr:row>
      <xdr:rowOff>447675</xdr:rowOff>
    </xdr:from>
    <xdr:ext cx="1476375" cy="147637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/>
      </xdr:nvGrpSpPr>
      <xdr:grpSpPr>
        <a:xfrm>
          <a:off x="6560820" y="630555"/>
          <a:ext cx="1476375" cy="1476375"/>
          <a:chOff x="4607813" y="3041813"/>
          <a:chExt cx="1476375" cy="1476375"/>
        </a:xfrm>
      </xdr:grpSpPr>
      <xdr:grpSp>
        <xdr:nvGrpSpPr>
          <xdr:cNvPr id="127" name="Shape 127">
            <a:extLst>
              <a:ext uri="{FF2B5EF4-FFF2-40B4-BE49-F238E27FC236}">
                <a16:creationId xmlns:a16="http://schemas.microsoft.com/office/drawing/2014/main" id="{00000000-0008-0000-0300-00007F000000}"/>
              </a:ext>
            </a:extLst>
          </xdr:cNvPr>
          <xdr:cNvGrpSpPr/>
        </xdr:nvGrpSpPr>
        <xdr:grpSpPr>
          <a:xfrm>
            <a:off x="4607813" y="3041813"/>
            <a:ext cx="1476375" cy="1476375"/>
            <a:chOff x="4963198" y="2521528"/>
            <a:chExt cx="1663746" cy="2166596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4963198" y="2521528"/>
              <a:ext cx="1663725" cy="2166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28" name="Shape 128">
              <a:extLst>
                <a:ext uri="{FF2B5EF4-FFF2-40B4-BE49-F238E27FC236}">
                  <a16:creationId xmlns:a16="http://schemas.microsoft.com/office/drawing/2014/main" id="{00000000-0008-0000-0300-000080000000}"/>
                </a:ext>
              </a:extLst>
            </xdr:cNvPr>
            <xdr:cNvSpPr/>
          </xdr:nvSpPr>
          <xdr:spPr>
            <a:xfrm>
              <a:off x="5101843" y="4350473"/>
              <a:ext cx="533252" cy="337651"/>
            </a:xfrm>
            <a:custGeom>
              <a:avLst/>
              <a:gdLst/>
              <a:ahLst/>
              <a:cxnLst/>
              <a:rect l="l" t="t" r="r" b="b"/>
              <a:pathLst>
                <a:path w="784" h="522" extrusionOk="0">
                  <a:moveTo>
                    <a:pt x="0" y="0"/>
                  </a:moveTo>
                  <a:lnTo>
                    <a:pt x="783" y="521"/>
                  </a:lnTo>
                  <a:lnTo>
                    <a:pt x="783" y="0"/>
                  </a:lnTo>
                  <a:lnTo>
                    <a:pt x="0" y="0"/>
                  </a:lnTo>
                </a:path>
              </a:pathLst>
            </a:custGeom>
            <a:solidFill>
              <a:srgbClr val="376092"/>
            </a:solidFill>
            <a:ln>
              <a:noFill/>
            </a:ln>
          </xdr:spPr>
        </xdr:sp>
        <xdr:sp macro="" textlink="">
          <xdr:nvSpPr>
            <xdr:cNvPr id="129" name="Shape 129">
              <a:extLst>
                <a:ext uri="{FF2B5EF4-FFF2-40B4-BE49-F238E27FC236}">
                  <a16:creationId xmlns:a16="http://schemas.microsoft.com/office/drawing/2014/main" id="{00000000-0008-0000-0300-000081000000}"/>
                </a:ext>
              </a:extLst>
            </xdr:cNvPr>
            <xdr:cNvSpPr/>
          </xdr:nvSpPr>
          <xdr:spPr>
            <a:xfrm>
              <a:off x="5101843" y="2521528"/>
              <a:ext cx="1439780" cy="2166596"/>
            </a:xfrm>
            <a:custGeom>
              <a:avLst/>
              <a:gdLst/>
              <a:ahLst/>
              <a:cxnLst/>
              <a:rect l="l" t="t" r="r" b="b"/>
              <a:pathLst>
                <a:path w="3525" h="3186" extrusionOk="0">
                  <a:moveTo>
                    <a:pt x="2145" y="520"/>
                  </a:moveTo>
                  <a:lnTo>
                    <a:pt x="0" y="520"/>
                  </a:lnTo>
                  <a:lnTo>
                    <a:pt x="0" y="2665"/>
                  </a:lnTo>
                  <a:lnTo>
                    <a:pt x="2145" y="2665"/>
                  </a:lnTo>
                  <a:lnTo>
                    <a:pt x="2145" y="3185"/>
                  </a:lnTo>
                  <a:lnTo>
                    <a:pt x="2834" y="2389"/>
                  </a:lnTo>
                  <a:lnTo>
                    <a:pt x="3524" y="1593"/>
                  </a:lnTo>
                  <a:lnTo>
                    <a:pt x="2834" y="797"/>
                  </a:lnTo>
                  <a:lnTo>
                    <a:pt x="2145" y="0"/>
                  </a:lnTo>
                  <a:lnTo>
                    <a:pt x="2145" y="520"/>
                  </a:lnTo>
                </a:path>
              </a:pathLst>
            </a:custGeom>
            <a:solidFill>
              <a:srgbClr val="4F81BD"/>
            </a:solidFill>
            <a:ln w="9525" cap="flat" cmpd="sng">
              <a:solidFill>
                <a:srgbClr val="33CC33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sp>
        <xdr:sp macro="" textlink="">
          <xdr:nvSpPr>
            <xdr:cNvPr id="130" name="Shape 130">
              <a:extLst>
                <a:ext uri="{FF2B5EF4-FFF2-40B4-BE49-F238E27FC236}">
                  <a16:creationId xmlns:a16="http://schemas.microsoft.com/office/drawing/2014/main" id="{00000000-0008-0000-0300-000082000000}"/>
                </a:ext>
              </a:extLst>
            </xdr:cNvPr>
            <xdr:cNvSpPr/>
          </xdr:nvSpPr>
          <xdr:spPr>
            <a:xfrm>
              <a:off x="4963198" y="3239037"/>
              <a:ext cx="1663746" cy="63309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1" i="0" u="none" strike="noStrike">
                  <a:solidFill>
                    <a:srgbClr val="FFFFFF"/>
                  </a:solidFill>
                  <a:latin typeface="Poppins"/>
                  <a:ea typeface="Poppins"/>
                  <a:cs typeface="Poppins"/>
                  <a:sym typeface="Poppins"/>
                </a:rPr>
                <a:t>TENER EN CUENTA 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6</xdr:col>
      <xdr:colOff>733425</xdr:colOff>
      <xdr:row>1</xdr:row>
      <xdr:rowOff>371475</xdr:rowOff>
    </xdr:from>
    <xdr:ext cx="2933700" cy="1533525"/>
    <xdr:sp macro="" textlink="">
      <xdr:nvSpPr>
        <xdr:cNvPr id="131" name="Shape 131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>
        <a:xfrm>
          <a:off x="3888675" y="3027525"/>
          <a:ext cx="2914650" cy="1504950"/>
        </a:xfrm>
        <a:prstGeom prst="ellipse">
          <a:avLst/>
        </a:prstGeom>
        <a:solidFill>
          <a:srgbClr val="4F81BD"/>
        </a:solidFill>
        <a:ln w="25400" cap="flat" cmpd="sng">
          <a:solidFill>
            <a:srgbClr val="CCFF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Datos calculados 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Determinación de la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Demanda </a:t>
          </a:r>
          <a:endParaRPr sz="1400"/>
        </a:p>
      </xdr:txBody>
    </xdr:sp>
    <xdr:clientData fLocksWithSheet="0"/>
  </xdr:oneCellAnchor>
  <xdr:oneCellAnchor>
    <xdr:from>
      <xdr:col>6</xdr:col>
      <xdr:colOff>733425</xdr:colOff>
      <xdr:row>12</xdr:row>
      <xdr:rowOff>209550</xdr:rowOff>
    </xdr:from>
    <xdr:ext cx="2943225" cy="1047750"/>
    <xdr:sp macro="" textlink="">
      <xdr:nvSpPr>
        <xdr:cNvPr id="132" name="Shape 132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>
        <a:xfrm>
          <a:off x="3883913" y="3265650"/>
          <a:ext cx="2924175" cy="1028700"/>
        </a:xfrm>
        <a:prstGeom prst="ellipse">
          <a:avLst/>
        </a:prstGeom>
        <a:solidFill>
          <a:srgbClr val="4F81BD"/>
        </a:solidFill>
        <a:ln w="25400" cap="flat" cmpd="sng">
          <a:solidFill>
            <a:srgbClr val="CCFF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Se debe tener en cuenta que los equipos se compran x Kilos / hr </a:t>
          </a:r>
          <a:endParaRPr sz="1400"/>
        </a:p>
      </xdr:txBody>
    </xdr:sp>
    <xdr:clientData fLocksWithSheet="0"/>
  </xdr:oneCellAnchor>
  <xdr:oneCellAnchor>
    <xdr:from>
      <xdr:col>0</xdr:col>
      <xdr:colOff>447675</xdr:colOff>
      <xdr:row>1</xdr:row>
      <xdr:rowOff>0</xdr:rowOff>
    </xdr:from>
    <xdr:ext cx="619125" cy="61912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47675" y="182880"/>
          <a:ext cx="619125" cy="619125"/>
          <a:chOff x="5036438" y="3470438"/>
          <a:chExt cx="619125" cy="619125"/>
        </a:xfrm>
      </xdr:grpSpPr>
      <xdr:grpSp>
        <xdr:nvGrpSpPr>
          <xdr:cNvPr id="133" name="Shape 133">
            <a:extLst>
              <a:ext uri="{FF2B5EF4-FFF2-40B4-BE49-F238E27FC236}">
                <a16:creationId xmlns:a16="http://schemas.microsoft.com/office/drawing/2014/main" id="{00000000-0008-0000-0300-000085000000}"/>
              </a:ext>
            </a:extLst>
          </xdr:cNvPr>
          <xdr:cNvGrpSpPr/>
        </xdr:nvGrpSpPr>
        <xdr:grpSpPr>
          <a:xfrm>
            <a:off x="5036438" y="3470438"/>
            <a:ext cx="619125" cy="619125"/>
            <a:chOff x="-1079" y="0"/>
            <a:chExt cx="640845" cy="60007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4" name="Shape 134">
              <a:extLst>
                <a:ext uri="{FF2B5EF4-FFF2-40B4-BE49-F238E27FC236}">
                  <a16:creationId xmlns:a16="http://schemas.microsoft.com/office/drawing/2014/main" id="{00000000-0008-0000-0300-000086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5" name="Shape 135">
              <a:extLst>
                <a:ext uri="{FF2B5EF4-FFF2-40B4-BE49-F238E27FC236}">
                  <a16:creationId xmlns:a16="http://schemas.microsoft.com/office/drawing/2014/main" id="{00000000-0008-0000-0300-000087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66675</xdr:rowOff>
    </xdr:from>
    <xdr:ext cx="952500" cy="78105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285750" y="1011555"/>
          <a:ext cx="952500" cy="781050"/>
          <a:chOff x="4869750" y="3389475"/>
          <a:chExt cx="952500" cy="781050"/>
        </a:xfrm>
      </xdr:grpSpPr>
      <xdr:grpSp>
        <xdr:nvGrpSpPr>
          <xdr:cNvPr id="136" name="Shape 136">
            <a:extLst>
              <a:ext uri="{FF2B5EF4-FFF2-40B4-BE49-F238E27FC236}">
                <a16:creationId xmlns:a16="http://schemas.microsoft.com/office/drawing/2014/main" id="{00000000-0008-0000-0300-00008800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9" name="Shape 6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7" name="Shape 137">
              <a:extLst>
                <a:ext uri="{FF2B5EF4-FFF2-40B4-BE49-F238E27FC236}">
                  <a16:creationId xmlns:a16="http://schemas.microsoft.com/office/drawing/2014/main" id="{00000000-0008-0000-0300-000089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8" name="Shape 138">
              <a:extLst>
                <a:ext uri="{FF2B5EF4-FFF2-40B4-BE49-F238E27FC236}">
                  <a16:creationId xmlns:a16="http://schemas.microsoft.com/office/drawing/2014/main" id="{00000000-0008-0000-0300-00008A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9" name="Shape 139">
              <a:extLst>
                <a:ext uri="{FF2B5EF4-FFF2-40B4-BE49-F238E27FC236}">
                  <a16:creationId xmlns:a16="http://schemas.microsoft.com/office/drawing/2014/main" id="{00000000-0008-0000-0300-00008B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0" name="Shape 140">
              <a:extLst>
                <a:ext uri="{FF2B5EF4-FFF2-40B4-BE49-F238E27FC236}">
                  <a16:creationId xmlns:a16="http://schemas.microsoft.com/office/drawing/2014/main" id="{00000000-0008-0000-0300-00008C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1" name="Shape 141">
              <a:extLst>
                <a:ext uri="{FF2B5EF4-FFF2-40B4-BE49-F238E27FC236}">
                  <a16:creationId xmlns:a16="http://schemas.microsoft.com/office/drawing/2014/main" id="{00000000-0008-0000-0300-00008D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6</xdr:row>
      <xdr:rowOff>276225</xdr:rowOff>
    </xdr:from>
    <xdr:ext cx="952500" cy="75247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/>
      </xdr:nvGrpSpPr>
      <xdr:grpSpPr>
        <a:xfrm>
          <a:off x="285750" y="1983105"/>
          <a:ext cx="952500" cy="752475"/>
          <a:chOff x="4869750" y="3403763"/>
          <a:chExt cx="952500" cy="752475"/>
        </a:xfrm>
      </xdr:grpSpPr>
      <xdr:grpSp>
        <xdr:nvGrpSpPr>
          <xdr:cNvPr id="142" name="Shape 142">
            <a:extLst>
              <a:ext uri="{FF2B5EF4-FFF2-40B4-BE49-F238E27FC236}">
                <a16:creationId xmlns:a16="http://schemas.microsoft.com/office/drawing/2014/main" id="{00000000-0008-0000-0300-00008E000000}"/>
              </a:ext>
            </a:extLst>
          </xdr:cNvPr>
          <xdr:cNvGrpSpPr/>
        </xdr:nvGrpSpPr>
        <xdr:grpSpPr>
          <a:xfrm>
            <a:off x="4869750" y="3403763"/>
            <a:ext cx="952500" cy="752475"/>
            <a:chOff x="7781423" y="5887941"/>
            <a:chExt cx="3900762" cy="3571865"/>
          </a:xfrm>
        </xdr:grpSpPr>
        <xdr:sp macro="" textlink="">
          <xdr:nvSpPr>
            <xdr:cNvPr id="11" name="Shape 6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3" name="Shape 143">
              <a:extLst>
                <a:ext uri="{FF2B5EF4-FFF2-40B4-BE49-F238E27FC236}">
                  <a16:creationId xmlns:a16="http://schemas.microsoft.com/office/drawing/2014/main" id="{00000000-0008-0000-0300-00008F00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44" name="Shape 144">
              <a:extLst>
                <a:ext uri="{FF2B5EF4-FFF2-40B4-BE49-F238E27FC236}">
                  <a16:creationId xmlns:a16="http://schemas.microsoft.com/office/drawing/2014/main" id="{00000000-0008-0000-0300-00009000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45" name="Shape 145">
              <a:extLst>
                <a:ext uri="{FF2B5EF4-FFF2-40B4-BE49-F238E27FC236}">
                  <a16:creationId xmlns:a16="http://schemas.microsoft.com/office/drawing/2014/main" id="{00000000-0008-0000-0300-00009100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146" name="Shape 146">
                <a:extLst>
                  <a:ext uri="{FF2B5EF4-FFF2-40B4-BE49-F238E27FC236}">
                    <a16:creationId xmlns:a16="http://schemas.microsoft.com/office/drawing/2014/main" id="{00000000-0008-0000-0300-00009200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47" name="Shape 147">
                <a:extLst>
                  <a:ext uri="{FF2B5EF4-FFF2-40B4-BE49-F238E27FC236}">
                    <a16:creationId xmlns:a16="http://schemas.microsoft.com/office/drawing/2014/main" id="{00000000-0008-0000-0300-00009300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48" name="Shape 148">
                <a:extLst>
                  <a:ext uri="{FF2B5EF4-FFF2-40B4-BE49-F238E27FC236}">
                    <a16:creationId xmlns:a16="http://schemas.microsoft.com/office/drawing/2014/main" id="{00000000-0008-0000-0300-00009400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10</xdr:row>
      <xdr:rowOff>-295275</xdr:rowOff>
    </xdr:from>
    <xdr:ext cx="1714500" cy="1552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844665" y="1945005"/>
          <a:ext cx="1714500" cy="1552575"/>
          <a:chOff x="4587882" y="3335751"/>
          <a:chExt cx="1494959" cy="886742"/>
        </a:xfrm>
      </xdr:grpSpPr>
      <xdr:grpSp>
        <xdr:nvGrpSpPr>
          <xdr:cNvPr id="149" name="Shape 149">
            <a:extLst>
              <a:ext uri="{FF2B5EF4-FFF2-40B4-BE49-F238E27FC236}">
                <a16:creationId xmlns:a16="http://schemas.microsoft.com/office/drawing/2014/main" id="{00000000-0008-0000-0400-000095000000}"/>
              </a:ext>
            </a:extLst>
          </xdr:cNvPr>
          <xdr:cNvGrpSpPr/>
        </xdr:nvGrpSpPr>
        <xdr:grpSpPr>
          <a:xfrm rot="2040000">
            <a:off x="4587882" y="3335751"/>
            <a:ext cx="1494959" cy="886742"/>
            <a:chOff x="4942234" y="2521528"/>
            <a:chExt cx="1684689" cy="2192414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/>
          </xdr:nvSpPr>
          <xdr:spPr>
            <a:xfrm>
              <a:off x="4963198" y="2521528"/>
              <a:ext cx="1663725" cy="2166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0" name="Shape 150">
              <a:extLst>
                <a:ext uri="{FF2B5EF4-FFF2-40B4-BE49-F238E27FC236}">
                  <a16:creationId xmlns:a16="http://schemas.microsoft.com/office/drawing/2014/main" id="{00000000-0008-0000-0400-000096000000}"/>
                </a:ext>
              </a:extLst>
            </xdr:cNvPr>
            <xdr:cNvSpPr/>
          </xdr:nvSpPr>
          <xdr:spPr>
            <a:xfrm>
              <a:off x="5013964" y="4251667"/>
              <a:ext cx="533252" cy="372748"/>
            </a:xfrm>
            <a:custGeom>
              <a:avLst/>
              <a:gdLst/>
              <a:ahLst/>
              <a:cxnLst/>
              <a:rect l="l" t="t" r="r" b="b"/>
              <a:pathLst>
                <a:path w="784" h="522" extrusionOk="0">
                  <a:moveTo>
                    <a:pt x="0" y="0"/>
                  </a:moveTo>
                  <a:lnTo>
                    <a:pt x="783" y="521"/>
                  </a:lnTo>
                  <a:lnTo>
                    <a:pt x="783" y="0"/>
                  </a:lnTo>
                  <a:lnTo>
                    <a:pt x="0" y="0"/>
                  </a:lnTo>
                </a:path>
              </a:pathLst>
            </a:custGeom>
            <a:solidFill>
              <a:srgbClr val="376092"/>
            </a:solidFill>
            <a:ln>
              <a:noFill/>
            </a:ln>
          </xdr:spPr>
        </xdr:sp>
        <xdr:sp macro="" textlink="">
          <xdr:nvSpPr>
            <xdr:cNvPr id="151" name="Shape 151">
              <a:extLst>
                <a:ext uri="{FF2B5EF4-FFF2-40B4-BE49-F238E27FC236}">
                  <a16:creationId xmlns:a16="http://schemas.microsoft.com/office/drawing/2014/main" id="{00000000-0008-0000-0400-000097000000}"/>
                </a:ext>
              </a:extLst>
            </xdr:cNvPr>
            <xdr:cNvSpPr/>
          </xdr:nvSpPr>
          <xdr:spPr>
            <a:xfrm>
              <a:off x="5076758" y="2547346"/>
              <a:ext cx="1439780" cy="2166596"/>
            </a:xfrm>
            <a:custGeom>
              <a:avLst/>
              <a:gdLst/>
              <a:ahLst/>
              <a:cxnLst/>
              <a:rect l="l" t="t" r="r" b="b"/>
              <a:pathLst>
                <a:path w="3525" h="3186" extrusionOk="0">
                  <a:moveTo>
                    <a:pt x="2145" y="520"/>
                  </a:moveTo>
                  <a:lnTo>
                    <a:pt x="0" y="520"/>
                  </a:lnTo>
                  <a:lnTo>
                    <a:pt x="0" y="2665"/>
                  </a:lnTo>
                  <a:lnTo>
                    <a:pt x="2145" y="2665"/>
                  </a:lnTo>
                  <a:lnTo>
                    <a:pt x="2145" y="3185"/>
                  </a:lnTo>
                  <a:lnTo>
                    <a:pt x="2834" y="2389"/>
                  </a:lnTo>
                  <a:lnTo>
                    <a:pt x="3524" y="1593"/>
                  </a:lnTo>
                  <a:lnTo>
                    <a:pt x="2834" y="797"/>
                  </a:lnTo>
                  <a:lnTo>
                    <a:pt x="2145" y="0"/>
                  </a:lnTo>
                  <a:lnTo>
                    <a:pt x="2145" y="520"/>
                  </a:lnTo>
                </a:path>
              </a:pathLst>
            </a:custGeom>
            <a:solidFill>
              <a:srgbClr val="4F81BD"/>
            </a:solidFill>
            <a:ln w="9525" cap="flat" cmpd="sng">
              <a:solidFill>
                <a:srgbClr val="33CC33"/>
              </a:solidFill>
              <a:prstDash val="solid"/>
              <a:miter lim="800000"/>
              <a:headEnd type="none" w="med" len="med"/>
              <a:tailEnd type="none" w="med" len="med"/>
            </a:ln>
          </xdr:spPr>
        </xdr:sp>
        <xdr:sp macro="" textlink="">
          <xdr:nvSpPr>
            <xdr:cNvPr id="152" name="Shape 152">
              <a:extLst>
                <a:ext uri="{FF2B5EF4-FFF2-40B4-BE49-F238E27FC236}">
                  <a16:creationId xmlns:a16="http://schemas.microsoft.com/office/drawing/2014/main" id="{00000000-0008-0000-0400-000098000000}"/>
                </a:ext>
              </a:extLst>
            </xdr:cNvPr>
            <xdr:cNvSpPr/>
          </xdr:nvSpPr>
          <xdr:spPr>
            <a:xfrm>
              <a:off x="4942234" y="3234503"/>
              <a:ext cx="1663746" cy="60571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 b="1" i="0" u="none" strike="noStrike">
                  <a:solidFill>
                    <a:srgbClr val="FFFFFF"/>
                  </a:solidFill>
                  <a:latin typeface="Poppins"/>
                  <a:ea typeface="Poppins"/>
                  <a:cs typeface="Poppins"/>
                  <a:sym typeface="Poppins"/>
                </a:rPr>
                <a:t>TENER EN CUENTA 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5</xdr:col>
      <xdr:colOff>200025</xdr:colOff>
      <xdr:row>14</xdr:row>
      <xdr:rowOff>123825</xdr:rowOff>
    </xdr:from>
    <xdr:ext cx="3333750" cy="952500"/>
    <xdr:sp macro="" textlink="">
      <xdr:nvSpPr>
        <xdr:cNvPr id="153" name="Shape 153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/>
      </xdr:nvSpPr>
      <xdr:spPr>
        <a:xfrm>
          <a:off x="3688650" y="3313275"/>
          <a:ext cx="3314700" cy="933450"/>
        </a:xfrm>
        <a:prstGeom prst="ellipse">
          <a:avLst/>
        </a:prstGeom>
        <a:solidFill>
          <a:srgbClr val="4F81BD"/>
        </a:solidFill>
        <a:ln w="25400" cap="flat" cmpd="sng">
          <a:solidFill>
            <a:srgbClr val="CCFF33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i="0" u="none" strike="noStrik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Este % corresponde al peso que tenga cada uno de los productos / Sí es uno solo el valor es 100  </a:t>
          </a:r>
          <a:endParaRPr sz="1400"/>
        </a:p>
      </xdr:txBody>
    </xdr:sp>
    <xdr:clientData fLocksWithSheet="0"/>
  </xdr:oneCellAnchor>
  <xdr:oneCellAnchor>
    <xdr:from>
      <xdr:col>0</xdr:col>
      <xdr:colOff>447675</xdr:colOff>
      <xdr:row>1</xdr:row>
      <xdr:rowOff>0</xdr:rowOff>
    </xdr:from>
    <xdr:ext cx="619125" cy="61912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447675" y="175260"/>
          <a:ext cx="619125" cy="619125"/>
          <a:chOff x="5036438" y="3470438"/>
          <a:chExt cx="619125" cy="619125"/>
        </a:xfrm>
      </xdr:grpSpPr>
      <xdr:grpSp>
        <xdr:nvGrpSpPr>
          <xdr:cNvPr id="154" name="Shape 154">
            <a:extLst>
              <a:ext uri="{FF2B5EF4-FFF2-40B4-BE49-F238E27FC236}">
                <a16:creationId xmlns:a16="http://schemas.microsoft.com/office/drawing/2014/main" id="{00000000-0008-0000-0400-00009A000000}"/>
              </a:ext>
            </a:extLst>
          </xdr:cNvPr>
          <xdr:cNvGrpSpPr/>
        </xdr:nvGrpSpPr>
        <xdr:grpSpPr>
          <a:xfrm>
            <a:off x="5036438" y="3470438"/>
            <a:ext cx="619125" cy="619125"/>
            <a:chOff x="-1079" y="0"/>
            <a:chExt cx="640845" cy="60007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5" name="Shape 155">
              <a:extLst>
                <a:ext uri="{FF2B5EF4-FFF2-40B4-BE49-F238E27FC236}">
                  <a16:creationId xmlns:a16="http://schemas.microsoft.com/office/drawing/2014/main" id="{00000000-0008-0000-0400-00009B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6" name="Shape 156">
              <a:extLst>
                <a:ext uri="{FF2B5EF4-FFF2-40B4-BE49-F238E27FC236}">
                  <a16:creationId xmlns:a16="http://schemas.microsoft.com/office/drawing/2014/main" id="{00000000-0008-0000-0400-00009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4</xdr:row>
      <xdr:rowOff>180975</xdr:rowOff>
    </xdr:from>
    <xdr:ext cx="952500" cy="781050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285750" y="1003935"/>
          <a:ext cx="952500" cy="781050"/>
          <a:chOff x="4869750" y="3389475"/>
          <a:chExt cx="952500" cy="781050"/>
        </a:xfrm>
      </xdr:grpSpPr>
      <xdr:grpSp>
        <xdr:nvGrpSpPr>
          <xdr:cNvPr id="157" name="Shape 157">
            <a:extLst>
              <a:ext uri="{FF2B5EF4-FFF2-40B4-BE49-F238E27FC236}">
                <a16:creationId xmlns:a16="http://schemas.microsoft.com/office/drawing/2014/main" id="{00000000-0008-0000-0400-00009D00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8" name="Shape 158">
              <a:extLst>
                <a:ext uri="{FF2B5EF4-FFF2-40B4-BE49-F238E27FC236}">
                  <a16:creationId xmlns:a16="http://schemas.microsoft.com/office/drawing/2014/main" id="{00000000-0008-0000-0400-00009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9" name="Shape 159">
              <a:extLst>
                <a:ext uri="{FF2B5EF4-FFF2-40B4-BE49-F238E27FC236}">
                  <a16:creationId xmlns:a16="http://schemas.microsoft.com/office/drawing/2014/main" id="{00000000-0008-0000-0400-00009F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0" name="Shape 160">
              <a:extLst>
                <a:ext uri="{FF2B5EF4-FFF2-40B4-BE49-F238E27FC236}">
                  <a16:creationId xmlns:a16="http://schemas.microsoft.com/office/drawing/2014/main" id="{00000000-0008-0000-0400-0000A0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1" name="Shape 161">
              <a:extLst>
                <a:ext uri="{FF2B5EF4-FFF2-40B4-BE49-F238E27FC236}">
                  <a16:creationId xmlns:a16="http://schemas.microsoft.com/office/drawing/2014/main" id="{00000000-0008-0000-0400-0000A1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2" name="Shape 162">
              <a:extLst>
                <a:ext uri="{FF2B5EF4-FFF2-40B4-BE49-F238E27FC236}">
                  <a16:creationId xmlns:a16="http://schemas.microsoft.com/office/drawing/2014/main" id="{00000000-0008-0000-0400-0000A2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8</xdr:row>
      <xdr:rowOff>200025</xdr:rowOff>
    </xdr:from>
    <xdr:ext cx="952500" cy="74295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285750" y="1967865"/>
          <a:ext cx="952500" cy="742950"/>
          <a:chOff x="4869750" y="3408525"/>
          <a:chExt cx="952500" cy="742950"/>
        </a:xfrm>
      </xdr:grpSpPr>
      <xdr:grpSp>
        <xdr:nvGrpSpPr>
          <xdr:cNvPr id="163" name="Shape 163">
            <a:extLst>
              <a:ext uri="{FF2B5EF4-FFF2-40B4-BE49-F238E27FC236}">
                <a16:creationId xmlns:a16="http://schemas.microsoft.com/office/drawing/2014/main" id="{00000000-0008-0000-0400-0000A3000000}"/>
              </a:ext>
            </a:extLst>
          </xdr:cNvPr>
          <xdr:cNvGrpSpPr/>
        </xdr:nvGrpSpPr>
        <xdr:grpSpPr>
          <a:xfrm>
            <a:off x="4869750" y="3408525"/>
            <a:ext cx="952500" cy="742950"/>
            <a:chOff x="7781423" y="5887941"/>
            <a:chExt cx="3900762" cy="3571865"/>
          </a:xfrm>
        </xdr:grpSpPr>
        <xdr:sp macro="" textlink="">
          <xdr:nvSpPr>
            <xdr:cNvPr id="9" name="Shape 6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4" name="Shape 164">
              <a:extLst>
                <a:ext uri="{FF2B5EF4-FFF2-40B4-BE49-F238E27FC236}">
                  <a16:creationId xmlns:a16="http://schemas.microsoft.com/office/drawing/2014/main" id="{00000000-0008-0000-0400-0000A400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5" name="Shape 165">
              <a:extLst>
                <a:ext uri="{FF2B5EF4-FFF2-40B4-BE49-F238E27FC236}">
                  <a16:creationId xmlns:a16="http://schemas.microsoft.com/office/drawing/2014/main" id="{00000000-0008-0000-0400-0000A500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66" name="Shape 166">
              <a:extLst>
                <a:ext uri="{FF2B5EF4-FFF2-40B4-BE49-F238E27FC236}">
                  <a16:creationId xmlns:a16="http://schemas.microsoft.com/office/drawing/2014/main" id="{00000000-0008-0000-0400-0000A600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167" name="Shape 167">
                <a:extLst>
                  <a:ext uri="{FF2B5EF4-FFF2-40B4-BE49-F238E27FC236}">
                    <a16:creationId xmlns:a16="http://schemas.microsoft.com/office/drawing/2014/main" id="{00000000-0008-0000-0400-0000A700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68" name="Shape 168">
                <a:extLst>
                  <a:ext uri="{FF2B5EF4-FFF2-40B4-BE49-F238E27FC236}">
                    <a16:creationId xmlns:a16="http://schemas.microsoft.com/office/drawing/2014/main" id="{00000000-0008-0000-0400-0000A800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69" name="Shape 169">
                <a:extLst>
                  <a:ext uri="{FF2B5EF4-FFF2-40B4-BE49-F238E27FC236}">
                    <a16:creationId xmlns:a16="http://schemas.microsoft.com/office/drawing/2014/main" id="{00000000-0008-0000-0400-0000A900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9525</xdr:rowOff>
    </xdr:from>
    <xdr:ext cx="619125" cy="6381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447675" y="192405"/>
          <a:ext cx="619125" cy="638175"/>
          <a:chOff x="5036438" y="3460913"/>
          <a:chExt cx="619125" cy="638175"/>
        </a:xfrm>
      </xdr:grpSpPr>
      <xdr:grpSp>
        <xdr:nvGrpSpPr>
          <xdr:cNvPr id="170" name="Shape 170">
            <a:extLst>
              <a:ext uri="{FF2B5EF4-FFF2-40B4-BE49-F238E27FC236}">
                <a16:creationId xmlns:a16="http://schemas.microsoft.com/office/drawing/2014/main" id="{00000000-0008-0000-0500-0000AA000000}"/>
              </a:ext>
            </a:extLst>
          </xdr:cNvPr>
          <xdr:cNvGrpSpPr/>
        </xdr:nvGrpSpPr>
        <xdr:grpSpPr>
          <a:xfrm>
            <a:off x="5036438" y="3460913"/>
            <a:ext cx="619125" cy="63817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1" name="Shape 171">
              <a:extLst>
                <a:ext uri="{FF2B5EF4-FFF2-40B4-BE49-F238E27FC236}">
                  <a16:creationId xmlns:a16="http://schemas.microsoft.com/office/drawing/2014/main" id="{00000000-0008-0000-0500-0000AB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2" name="Shape 172">
              <a:extLst>
                <a:ext uri="{FF2B5EF4-FFF2-40B4-BE49-F238E27FC236}">
                  <a16:creationId xmlns:a16="http://schemas.microsoft.com/office/drawing/2014/main" id="{00000000-0008-0000-0500-0000A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5</xdr:row>
      <xdr:rowOff>19050</xdr:rowOff>
    </xdr:from>
    <xdr:ext cx="942975" cy="8191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/>
      </xdr:nvGrpSpPr>
      <xdr:grpSpPr>
        <a:xfrm>
          <a:off x="285750" y="1017270"/>
          <a:ext cx="942975" cy="819150"/>
          <a:chOff x="4874513" y="3370425"/>
          <a:chExt cx="942975" cy="819150"/>
        </a:xfrm>
      </xdr:grpSpPr>
      <xdr:grpSp>
        <xdr:nvGrpSpPr>
          <xdr:cNvPr id="173" name="Shape 173">
            <a:extLst>
              <a:ext uri="{FF2B5EF4-FFF2-40B4-BE49-F238E27FC236}">
                <a16:creationId xmlns:a16="http://schemas.microsoft.com/office/drawing/2014/main" id="{00000000-0008-0000-0500-0000AD000000}"/>
              </a:ext>
            </a:extLst>
          </xdr:cNvPr>
          <xdr:cNvGrpSpPr/>
        </xdr:nvGrpSpPr>
        <xdr:grpSpPr>
          <a:xfrm>
            <a:off x="4874513" y="3370425"/>
            <a:ext cx="942975" cy="8191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4" name="Shape 174">
              <a:extLst>
                <a:ext uri="{FF2B5EF4-FFF2-40B4-BE49-F238E27FC236}">
                  <a16:creationId xmlns:a16="http://schemas.microsoft.com/office/drawing/2014/main" id="{00000000-0008-0000-0500-0000A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5" name="Shape 175">
              <a:extLst>
                <a:ext uri="{FF2B5EF4-FFF2-40B4-BE49-F238E27FC236}">
                  <a16:creationId xmlns:a16="http://schemas.microsoft.com/office/drawing/2014/main" id="{00000000-0008-0000-0500-0000AF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6" name="Shape 176">
              <a:extLst>
                <a:ext uri="{FF2B5EF4-FFF2-40B4-BE49-F238E27FC236}">
                  <a16:creationId xmlns:a16="http://schemas.microsoft.com/office/drawing/2014/main" id="{00000000-0008-0000-0500-0000B0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7" name="Shape 177">
              <a:extLst>
                <a:ext uri="{FF2B5EF4-FFF2-40B4-BE49-F238E27FC236}">
                  <a16:creationId xmlns:a16="http://schemas.microsoft.com/office/drawing/2014/main" id="{00000000-0008-0000-0500-0000B1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8" name="Shape 178">
              <a:extLst>
                <a:ext uri="{FF2B5EF4-FFF2-40B4-BE49-F238E27FC236}">
                  <a16:creationId xmlns:a16="http://schemas.microsoft.com/office/drawing/2014/main" id="{00000000-0008-0000-0500-0000B2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285750</xdr:colOff>
      <xdr:row>10</xdr:row>
      <xdr:rowOff>57150</xdr:rowOff>
    </xdr:from>
    <xdr:ext cx="942975" cy="80962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285750" y="2045970"/>
          <a:ext cx="942975" cy="809625"/>
          <a:chOff x="4874513" y="3375188"/>
          <a:chExt cx="942975" cy="809625"/>
        </a:xfrm>
      </xdr:grpSpPr>
      <xdr:grpSp>
        <xdr:nvGrpSpPr>
          <xdr:cNvPr id="179" name="Shape 179">
            <a:extLst>
              <a:ext uri="{FF2B5EF4-FFF2-40B4-BE49-F238E27FC236}">
                <a16:creationId xmlns:a16="http://schemas.microsoft.com/office/drawing/2014/main" id="{00000000-0008-0000-0500-0000B3000000}"/>
              </a:ext>
            </a:extLst>
          </xdr:cNvPr>
          <xdr:cNvGrpSpPr/>
        </xdr:nvGrpSpPr>
        <xdr:grpSpPr>
          <a:xfrm>
            <a:off x="4874513" y="3375188"/>
            <a:ext cx="942975" cy="809625"/>
            <a:chOff x="7781423" y="5797515"/>
            <a:chExt cx="3900762" cy="3662291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SpPr/>
          </xdr:nvSpPr>
          <xdr:spPr>
            <a:xfrm>
              <a:off x="7781423" y="5797515"/>
              <a:ext cx="3900750" cy="36622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80" name="Shape 180">
              <a:extLst>
                <a:ext uri="{FF2B5EF4-FFF2-40B4-BE49-F238E27FC236}">
                  <a16:creationId xmlns:a16="http://schemas.microsoft.com/office/drawing/2014/main" id="{00000000-0008-0000-0500-0000B4000000}"/>
                </a:ext>
              </a:extLst>
            </xdr:cNvPr>
            <xdr:cNvSpPr/>
          </xdr:nvSpPr>
          <xdr:spPr>
            <a:xfrm>
              <a:off x="7781423" y="6023582"/>
              <a:ext cx="3900762" cy="3436224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81" name="Shape 181">
              <a:extLst>
                <a:ext uri="{FF2B5EF4-FFF2-40B4-BE49-F238E27FC236}">
                  <a16:creationId xmlns:a16="http://schemas.microsoft.com/office/drawing/2014/main" id="{00000000-0008-0000-0500-0000B5000000}"/>
                </a:ext>
              </a:extLst>
            </xdr:cNvPr>
            <xdr:cNvSpPr/>
          </xdr:nvSpPr>
          <xdr:spPr>
            <a:xfrm>
              <a:off x="7781423" y="6023582"/>
              <a:ext cx="3588701" cy="3119729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82" name="Shape 182">
              <a:extLst>
                <a:ext uri="{FF2B5EF4-FFF2-40B4-BE49-F238E27FC236}">
                  <a16:creationId xmlns:a16="http://schemas.microsoft.com/office/drawing/2014/main" id="{00000000-0008-0000-0500-0000B6000000}"/>
                </a:ext>
              </a:extLst>
            </xdr:cNvPr>
            <xdr:cNvGrpSpPr/>
          </xdr:nvGrpSpPr>
          <xdr:grpSpPr>
            <a:xfrm>
              <a:off x="7937453" y="5797515"/>
              <a:ext cx="3276639" cy="3164941"/>
              <a:chOff x="7937453" y="5797515"/>
              <a:chExt cx="3276639" cy="3164941"/>
            </a:xfrm>
          </xdr:grpSpPr>
          <xdr:sp macro="" textlink="">
            <xdr:nvSpPr>
              <xdr:cNvPr id="183" name="Shape 183">
                <a:extLst>
                  <a:ext uri="{FF2B5EF4-FFF2-40B4-BE49-F238E27FC236}">
                    <a16:creationId xmlns:a16="http://schemas.microsoft.com/office/drawing/2014/main" id="{00000000-0008-0000-0500-0000B7000000}"/>
                  </a:ext>
                </a:extLst>
              </xdr:cNvPr>
              <xdr:cNvSpPr/>
            </xdr:nvSpPr>
            <xdr:spPr>
              <a:xfrm>
                <a:off x="7937453" y="6204436"/>
                <a:ext cx="3276639" cy="2758020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84" name="Shape 184">
                <a:extLst>
                  <a:ext uri="{FF2B5EF4-FFF2-40B4-BE49-F238E27FC236}">
                    <a16:creationId xmlns:a16="http://schemas.microsoft.com/office/drawing/2014/main" id="{00000000-0008-0000-0500-0000B8000000}"/>
                  </a:ext>
                </a:extLst>
              </xdr:cNvPr>
              <xdr:cNvSpPr/>
            </xdr:nvSpPr>
            <xdr:spPr>
              <a:xfrm>
                <a:off x="7937453" y="6159223"/>
                <a:ext cx="3276639" cy="1627684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185" name="Shape 185">
                <a:extLst>
                  <a:ext uri="{FF2B5EF4-FFF2-40B4-BE49-F238E27FC236}">
                    <a16:creationId xmlns:a16="http://schemas.microsoft.com/office/drawing/2014/main" id="{00000000-0008-0000-0500-0000B9000000}"/>
                  </a:ext>
                </a:extLst>
              </xdr:cNvPr>
              <xdr:cNvSpPr/>
            </xdr:nvSpPr>
            <xdr:spPr>
              <a:xfrm>
                <a:off x="8561575" y="5797515"/>
                <a:ext cx="2652517" cy="24415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38100</xdr:rowOff>
    </xdr:from>
    <xdr:ext cx="542925" cy="619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390525" y="228600"/>
          <a:ext cx="542925" cy="619125"/>
          <a:chOff x="5074538" y="3470438"/>
          <a:chExt cx="542925" cy="619125"/>
        </a:xfrm>
      </xdr:grpSpPr>
      <xdr:grpSp>
        <xdr:nvGrpSpPr>
          <xdr:cNvPr id="186" name="Shape 186">
            <a:extLst>
              <a:ext uri="{FF2B5EF4-FFF2-40B4-BE49-F238E27FC236}">
                <a16:creationId xmlns:a16="http://schemas.microsoft.com/office/drawing/2014/main" id="{00000000-0008-0000-0600-0000BA000000}"/>
              </a:ext>
            </a:extLst>
          </xdr:cNvPr>
          <xdr:cNvGrpSpPr/>
        </xdr:nvGrpSpPr>
        <xdr:grpSpPr>
          <a:xfrm>
            <a:off x="5074538" y="3470438"/>
            <a:ext cx="542925" cy="61912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87" name="Shape 187">
              <a:extLst>
                <a:ext uri="{FF2B5EF4-FFF2-40B4-BE49-F238E27FC236}">
                  <a16:creationId xmlns:a16="http://schemas.microsoft.com/office/drawing/2014/main" id="{00000000-0008-0000-0600-0000BB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88" name="Shape 188">
              <a:extLst>
                <a:ext uri="{FF2B5EF4-FFF2-40B4-BE49-F238E27FC236}">
                  <a16:creationId xmlns:a16="http://schemas.microsoft.com/office/drawing/2014/main" id="{00000000-0008-0000-0600-0000B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247650</xdr:colOff>
      <xdr:row>4</xdr:row>
      <xdr:rowOff>57150</xdr:rowOff>
    </xdr:from>
    <xdr:ext cx="828675" cy="79057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247650" y="1040130"/>
          <a:ext cx="828675" cy="790575"/>
          <a:chOff x="4931663" y="3384713"/>
          <a:chExt cx="828675" cy="790575"/>
        </a:xfrm>
      </xdr:grpSpPr>
      <xdr:grpSp>
        <xdr:nvGrpSpPr>
          <xdr:cNvPr id="189" name="Shape 189">
            <a:extLst>
              <a:ext uri="{FF2B5EF4-FFF2-40B4-BE49-F238E27FC236}">
                <a16:creationId xmlns:a16="http://schemas.microsoft.com/office/drawing/2014/main" id="{00000000-0008-0000-0600-0000BD000000}"/>
              </a:ext>
            </a:extLst>
          </xdr:cNvPr>
          <xdr:cNvGrpSpPr/>
        </xdr:nvGrpSpPr>
        <xdr:grpSpPr>
          <a:xfrm>
            <a:off x="4931663" y="3384713"/>
            <a:ext cx="828675" cy="790575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0" name="Shape 190">
              <a:extLst>
                <a:ext uri="{FF2B5EF4-FFF2-40B4-BE49-F238E27FC236}">
                  <a16:creationId xmlns:a16="http://schemas.microsoft.com/office/drawing/2014/main" id="{00000000-0008-0000-0600-0000B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1" name="Shape 191">
              <a:extLst>
                <a:ext uri="{FF2B5EF4-FFF2-40B4-BE49-F238E27FC236}">
                  <a16:creationId xmlns:a16="http://schemas.microsoft.com/office/drawing/2014/main" id="{00000000-0008-0000-0600-0000BF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2" name="Shape 192">
              <a:extLst>
                <a:ext uri="{FF2B5EF4-FFF2-40B4-BE49-F238E27FC236}">
                  <a16:creationId xmlns:a16="http://schemas.microsoft.com/office/drawing/2014/main" id="{00000000-0008-0000-0600-0000C0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3" name="Shape 193">
              <a:extLst>
                <a:ext uri="{FF2B5EF4-FFF2-40B4-BE49-F238E27FC236}">
                  <a16:creationId xmlns:a16="http://schemas.microsoft.com/office/drawing/2014/main" id="{00000000-0008-0000-0600-0000C1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4" name="Shape 194">
              <a:extLst>
                <a:ext uri="{FF2B5EF4-FFF2-40B4-BE49-F238E27FC236}">
                  <a16:creationId xmlns:a16="http://schemas.microsoft.com/office/drawing/2014/main" id="{00000000-0008-0000-0600-0000C2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247650</xdr:colOff>
      <xdr:row>9</xdr:row>
      <xdr:rowOff>47625</xdr:rowOff>
    </xdr:from>
    <xdr:ext cx="828675" cy="77152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247650" y="2021205"/>
          <a:ext cx="828675" cy="771525"/>
          <a:chOff x="4931663" y="3394238"/>
          <a:chExt cx="828675" cy="771525"/>
        </a:xfrm>
      </xdr:grpSpPr>
      <xdr:grpSp>
        <xdr:nvGrpSpPr>
          <xdr:cNvPr id="195" name="Shape 195">
            <a:extLst>
              <a:ext uri="{FF2B5EF4-FFF2-40B4-BE49-F238E27FC236}">
                <a16:creationId xmlns:a16="http://schemas.microsoft.com/office/drawing/2014/main" id="{00000000-0008-0000-0600-0000C3000000}"/>
              </a:ext>
            </a:extLst>
          </xdr:cNvPr>
          <xdr:cNvGrpSpPr/>
        </xdr:nvGrpSpPr>
        <xdr:grpSpPr>
          <a:xfrm>
            <a:off x="4931663" y="3394238"/>
            <a:ext cx="828675" cy="771525"/>
            <a:chOff x="7781423" y="5797515"/>
            <a:chExt cx="3900762" cy="3662291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SpPr/>
          </xdr:nvSpPr>
          <xdr:spPr>
            <a:xfrm>
              <a:off x="7781423" y="5797515"/>
              <a:ext cx="3900750" cy="36622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6" name="Shape 196">
              <a:extLst>
                <a:ext uri="{FF2B5EF4-FFF2-40B4-BE49-F238E27FC236}">
                  <a16:creationId xmlns:a16="http://schemas.microsoft.com/office/drawing/2014/main" id="{00000000-0008-0000-0600-0000C4000000}"/>
                </a:ext>
              </a:extLst>
            </xdr:cNvPr>
            <xdr:cNvSpPr/>
          </xdr:nvSpPr>
          <xdr:spPr>
            <a:xfrm>
              <a:off x="7781423" y="6023582"/>
              <a:ext cx="3900762" cy="3436224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97" name="Shape 197">
              <a:extLst>
                <a:ext uri="{FF2B5EF4-FFF2-40B4-BE49-F238E27FC236}">
                  <a16:creationId xmlns:a16="http://schemas.microsoft.com/office/drawing/2014/main" id="{00000000-0008-0000-0600-0000C5000000}"/>
                </a:ext>
              </a:extLst>
            </xdr:cNvPr>
            <xdr:cNvSpPr/>
          </xdr:nvSpPr>
          <xdr:spPr>
            <a:xfrm>
              <a:off x="7781423" y="6023582"/>
              <a:ext cx="3588701" cy="3119729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8" name="Shape 198">
              <a:extLst>
                <a:ext uri="{FF2B5EF4-FFF2-40B4-BE49-F238E27FC236}">
                  <a16:creationId xmlns:a16="http://schemas.microsoft.com/office/drawing/2014/main" id="{00000000-0008-0000-0600-0000C6000000}"/>
                </a:ext>
              </a:extLst>
            </xdr:cNvPr>
            <xdr:cNvGrpSpPr/>
          </xdr:nvGrpSpPr>
          <xdr:grpSpPr>
            <a:xfrm>
              <a:off x="7937453" y="5797515"/>
              <a:ext cx="3276639" cy="3164941"/>
              <a:chOff x="7937453" y="5797515"/>
              <a:chExt cx="3276639" cy="3164941"/>
            </a:xfrm>
          </xdr:grpSpPr>
          <xdr:sp macro="" textlink="">
            <xdr:nvSpPr>
              <xdr:cNvPr id="199" name="Shape 199">
                <a:extLst>
                  <a:ext uri="{FF2B5EF4-FFF2-40B4-BE49-F238E27FC236}">
                    <a16:creationId xmlns:a16="http://schemas.microsoft.com/office/drawing/2014/main" id="{00000000-0008-0000-0600-0000C7000000}"/>
                  </a:ext>
                </a:extLst>
              </xdr:cNvPr>
              <xdr:cNvSpPr/>
            </xdr:nvSpPr>
            <xdr:spPr>
              <a:xfrm>
                <a:off x="7937453" y="6204436"/>
                <a:ext cx="3276639" cy="2758020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00" name="Shape 200">
                <a:extLst>
                  <a:ext uri="{FF2B5EF4-FFF2-40B4-BE49-F238E27FC236}">
                    <a16:creationId xmlns:a16="http://schemas.microsoft.com/office/drawing/2014/main" id="{00000000-0008-0000-0600-0000C8000000}"/>
                  </a:ext>
                </a:extLst>
              </xdr:cNvPr>
              <xdr:cNvSpPr/>
            </xdr:nvSpPr>
            <xdr:spPr>
              <a:xfrm>
                <a:off x="7937453" y="6159223"/>
                <a:ext cx="3276639" cy="1627684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01" name="Shape 201">
                <a:extLst>
                  <a:ext uri="{FF2B5EF4-FFF2-40B4-BE49-F238E27FC236}">
                    <a16:creationId xmlns:a16="http://schemas.microsoft.com/office/drawing/2014/main" id="{00000000-0008-0000-0600-0000C9000000}"/>
                  </a:ext>
                </a:extLst>
              </xdr:cNvPr>
              <xdr:cNvSpPr/>
            </xdr:nvSpPr>
            <xdr:spPr>
              <a:xfrm>
                <a:off x="8561575" y="5797515"/>
                <a:ext cx="2652517" cy="239631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1</xdr:row>
      <xdr:rowOff>19050</xdr:rowOff>
    </xdr:from>
    <xdr:ext cx="609600" cy="6191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295275" y="179070"/>
          <a:ext cx="609600" cy="619125"/>
          <a:chOff x="5041200" y="3470438"/>
          <a:chExt cx="609600" cy="619125"/>
        </a:xfrm>
      </xdr:grpSpPr>
      <xdr:grpSp>
        <xdr:nvGrpSpPr>
          <xdr:cNvPr id="202" name="Shape 202">
            <a:extLst>
              <a:ext uri="{FF2B5EF4-FFF2-40B4-BE49-F238E27FC236}">
                <a16:creationId xmlns:a16="http://schemas.microsoft.com/office/drawing/2014/main" id="{00000000-0008-0000-0700-0000CA000000}"/>
              </a:ext>
            </a:extLst>
          </xdr:cNvPr>
          <xdr:cNvGrpSpPr/>
        </xdr:nvGrpSpPr>
        <xdr:grpSpPr>
          <a:xfrm>
            <a:off x="5041200" y="3470438"/>
            <a:ext cx="609600" cy="619125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7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3" name="Shape 203">
              <a:extLst>
                <a:ext uri="{FF2B5EF4-FFF2-40B4-BE49-F238E27FC236}">
                  <a16:creationId xmlns:a16="http://schemas.microsoft.com/office/drawing/2014/main" id="{00000000-0008-0000-0700-0000CB000000}"/>
                </a:ext>
              </a:extLst>
            </xdr:cNvPr>
            <xdr:cNvSpPr/>
          </xdr:nvSpPr>
          <xdr:spPr>
            <a:xfrm>
              <a:off x="-1079" y="0"/>
              <a:ext cx="620819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4" name="Shape 204">
              <a:extLst>
                <a:ext uri="{FF2B5EF4-FFF2-40B4-BE49-F238E27FC236}">
                  <a16:creationId xmlns:a16="http://schemas.microsoft.com/office/drawing/2014/main" id="{00000000-0008-0000-0700-0000C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2</xdr:col>
      <xdr:colOff>133350</xdr:colOff>
      <xdr:row>4</xdr:row>
      <xdr:rowOff>47625</xdr:rowOff>
    </xdr:from>
    <xdr:ext cx="952500" cy="78105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33350" y="1320165"/>
          <a:ext cx="952500" cy="781050"/>
          <a:chOff x="4869750" y="3389475"/>
          <a:chExt cx="952500" cy="781050"/>
        </a:xfrm>
      </xdr:grpSpPr>
      <xdr:grpSp>
        <xdr:nvGrpSpPr>
          <xdr:cNvPr id="205" name="Shape 205">
            <a:extLst>
              <a:ext uri="{FF2B5EF4-FFF2-40B4-BE49-F238E27FC236}">
                <a16:creationId xmlns:a16="http://schemas.microsoft.com/office/drawing/2014/main" id="{00000000-0008-0000-0700-0000CD000000}"/>
              </a:ext>
            </a:extLst>
          </xdr:cNvPr>
          <xdr:cNvGrpSpPr/>
        </xdr:nvGrpSpPr>
        <xdr:grpSpPr>
          <a:xfrm>
            <a:off x="4869750" y="3389475"/>
            <a:ext cx="952500" cy="781050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6" name="Shape 206">
              <a:extLst>
                <a:ext uri="{FF2B5EF4-FFF2-40B4-BE49-F238E27FC236}">
                  <a16:creationId xmlns:a16="http://schemas.microsoft.com/office/drawing/2014/main" id="{00000000-0008-0000-0700-0000C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7" name="Shape 207">
              <a:extLst>
                <a:ext uri="{FF2B5EF4-FFF2-40B4-BE49-F238E27FC236}">
                  <a16:creationId xmlns:a16="http://schemas.microsoft.com/office/drawing/2014/main" id="{00000000-0008-0000-0700-0000CF000000}"/>
                </a:ext>
              </a:extLst>
            </xdr:cNvPr>
            <xdr:cNvSpPr/>
          </xdr:nvSpPr>
          <xdr:spPr>
            <a:xfrm>
              <a:off x="6316422" y="9522214"/>
              <a:ext cx="3588703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8" name="Shape 208">
              <a:extLst>
                <a:ext uri="{FF2B5EF4-FFF2-40B4-BE49-F238E27FC236}">
                  <a16:creationId xmlns:a16="http://schemas.microsoft.com/office/drawing/2014/main" id="{00000000-0008-0000-0700-0000D0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09" name="Shape 209">
              <a:extLst>
                <a:ext uri="{FF2B5EF4-FFF2-40B4-BE49-F238E27FC236}">
                  <a16:creationId xmlns:a16="http://schemas.microsoft.com/office/drawing/2014/main" id="{00000000-0008-0000-0700-0000D1000000}"/>
                </a:ext>
              </a:extLst>
            </xdr:cNvPr>
            <xdr:cNvSpPr/>
          </xdr:nvSpPr>
          <xdr:spPr>
            <a:xfrm>
              <a:off x="6472453" y="9702975"/>
              <a:ext cx="3276642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10" name="Shape 210">
              <a:extLst>
                <a:ext uri="{FF2B5EF4-FFF2-40B4-BE49-F238E27FC236}">
                  <a16:creationId xmlns:a16="http://schemas.microsoft.com/office/drawing/2014/main" id="{00000000-0008-0000-0700-0000D2000000}"/>
                </a:ext>
              </a:extLst>
            </xdr:cNvPr>
            <xdr:cNvSpPr/>
          </xdr:nvSpPr>
          <xdr:spPr>
            <a:xfrm>
              <a:off x="6472453" y="9251072"/>
              <a:ext cx="2691527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2</xdr:col>
      <xdr:colOff>133350</xdr:colOff>
      <xdr:row>9</xdr:row>
      <xdr:rowOff>66675</xdr:rowOff>
    </xdr:from>
    <xdr:ext cx="952500" cy="7524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133350" y="2291715"/>
          <a:ext cx="952500" cy="752475"/>
          <a:chOff x="4869750" y="3403763"/>
          <a:chExt cx="952500" cy="752475"/>
        </a:xfrm>
      </xdr:grpSpPr>
      <xdr:grpSp>
        <xdr:nvGrpSpPr>
          <xdr:cNvPr id="211" name="Shape 211">
            <a:extLst>
              <a:ext uri="{FF2B5EF4-FFF2-40B4-BE49-F238E27FC236}">
                <a16:creationId xmlns:a16="http://schemas.microsoft.com/office/drawing/2014/main" id="{00000000-0008-0000-0700-0000D3000000}"/>
              </a:ext>
            </a:extLst>
          </xdr:cNvPr>
          <xdr:cNvGrpSpPr/>
        </xdr:nvGrpSpPr>
        <xdr:grpSpPr>
          <a:xfrm>
            <a:off x="4869750" y="3403763"/>
            <a:ext cx="952500" cy="7524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7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12" name="Shape 212">
              <a:extLst>
                <a:ext uri="{FF2B5EF4-FFF2-40B4-BE49-F238E27FC236}">
                  <a16:creationId xmlns:a16="http://schemas.microsoft.com/office/drawing/2014/main" id="{00000000-0008-0000-0700-0000D400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13" name="Shape 213">
              <a:extLst>
                <a:ext uri="{FF2B5EF4-FFF2-40B4-BE49-F238E27FC236}">
                  <a16:creationId xmlns:a16="http://schemas.microsoft.com/office/drawing/2014/main" id="{00000000-0008-0000-0700-0000D5000000}"/>
                </a:ext>
              </a:extLst>
            </xdr:cNvPr>
            <xdr:cNvSpPr/>
          </xdr:nvSpPr>
          <xdr:spPr>
            <a:xfrm>
              <a:off x="7781423" y="6023581"/>
              <a:ext cx="3588701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14" name="Shape 214">
              <a:extLst>
                <a:ext uri="{FF2B5EF4-FFF2-40B4-BE49-F238E27FC236}">
                  <a16:creationId xmlns:a16="http://schemas.microsoft.com/office/drawing/2014/main" id="{00000000-0008-0000-0700-0000D6000000}"/>
                </a:ext>
              </a:extLst>
            </xdr:cNvPr>
            <xdr:cNvGrpSpPr/>
          </xdr:nvGrpSpPr>
          <xdr:grpSpPr>
            <a:xfrm>
              <a:off x="7937453" y="5887941"/>
              <a:ext cx="3276639" cy="3029302"/>
              <a:chOff x="7937453" y="5887941"/>
              <a:chExt cx="3276639" cy="3029302"/>
            </a:xfrm>
          </xdr:grpSpPr>
          <xdr:sp macro="" textlink="">
            <xdr:nvSpPr>
              <xdr:cNvPr id="215" name="Shape 215">
                <a:extLst>
                  <a:ext uri="{FF2B5EF4-FFF2-40B4-BE49-F238E27FC236}">
                    <a16:creationId xmlns:a16="http://schemas.microsoft.com/office/drawing/2014/main" id="{00000000-0008-0000-0700-0000D7000000}"/>
                  </a:ext>
                </a:extLst>
              </xdr:cNvPr>
              <xdr:cNvSpPr/>
            </xdr:nvSpPr>
            <xdr:spPr>
              <a:xfrm>
                <a:off x="7937453" y="6204435"/>
                <a:ext cx="3276639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16" name="Shape 216">
                <a:extLst>
                  <a:ext uri="{FF2B5EF4-FFF2-40B4-BE49-F238E27FC236}">
                    <a16:creationId xmlns:a16="http://schemas.microsoft.com/office/drawing/2014/main" id="{00000000-0008-0000-0700-0000D8000000}"/>
                  </a:ext>
                </a:extLst>
              </xdr:cNvPr>
              <xdr:cNvSpPr/>
            </xdr:nvSpPr>
            <xdr:spPr>
              <a:xfrm>
                <a:off x="7937453" y="6159222"/>
                <a:ext cx="3276639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17" name="Shape 217">
                <a:extLst>
                  <a:ext uri="{FF2B5EF4-FFF2-40B4-BE49-F238E27FC236}">
                    <a16:creationId xmlns:a16="http://schemas.microsoft.com/office/drawing/2014/main" id="{00000000-0008-0000-0700-0000D9000000}"/>
                  </a:ext>
                </a:extLst>
              </xdr:cNvPr>
              <xdr:cNvSpPr/>
            </xdr:nvSpPr>
            <xdr:spPr>
              <a:xfrm>
                <a:off x="8561574" y="5887941"/>
                <a:ext cx="2652517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47625</xdr:rowOff>
    </xdr:from>
    <xdr:ext cx="628650" cy="6096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247650" y="207645"/>
          <a:ext cx="628650" cy="609600"/>
          <a:chOff x="5031675" y="3475200"/>
          <a:chExt cx="628650" cy="609600"/>
        </a:xfrm>
      </xdr:grpSpPr>
      <xdr:grpSp>
        <xdr:nvGrpSpPr>
          <xdr:cNvPr id="218" name="Shape 218">
            <a:extLst>
              <a:ext uri="{FF2B5EF4-FFF2-40B4-BE49-F238E27FC236}">
                <a16:creationId xmlns:a16="http://schemas.microsoft.com/office/drawing/2014/main" id="{00000000-0008-0000-0800-0000DA000000}"/>
              </a:ext>
            </a:extLst>
          </xdr:cNvPr>
          <xdr:cNvGrpSpPr/>
        </xdr:nvGrpSpPr>
        <xdr:grpSpPr>
          <a:xfrm>
            <a:off x="5031675" y="3475200"/>
            <a:ext cx="628650" cy="609600"/>
            <a:chOff x="-1079" y="0"/>
            <a:chExt cx="640845" cy="60007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800-000006000000}"/>
                </a:ext>
              </a:extLst>
            </xdr:cNvPr>
            <xdr:cNvSpPr/>
          </xdr:nvSpPr>
          <xdr:spPr>
            <a:xfrm>
              <a:off x="-1079" y="0"/>
              <a:ext cx="640825" cy="600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19" name="Shape 219">
              <a:extLst>
                <a:ext uri="{FF2B5EF4-FFF2-40B4-BE49-F238E27FC236}">
                  <a16:creationId xmlns:a16="http://schemas.microsoft.com/office/drawing/2014/main" id="{00000000-0008-0000-0800-0000DB000000}"/>
                </a:ext>
              </a:extLst>
            </xdr:cNvPr>
            <xdr:cNvSpPr/>
          </xdr:nvSpPr>
          <xdr:spPr>
            <a:xfrm>
              <a:off x="-1079" y="0"/>
              <a:ext cx="621425" cy="600075"/>
            </a:xfrm>
            <a:prstGeom prst="roundRect">
              <a:avLst>
                <a:gd name="adj" fmla="val 16667"/>
              </a:avLst>
            </a:prstGeom>
            <a:gradFill>
              <a:gsLst>
                <a:gs pos="0">
                  <a:srgbClr val="CB6C1D"/>
                </a:gs>
                <a:gs pos="80000">
                  <a:srgbClr val="FF8F2A"/>
                </a:gs>
                <a:gs pos="100000">
                  <a:srgbClr val="FF8F26"/>
                </a:gs>
              </a:gsLst>
              <a:lin ang="1620000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0" name="Shape 220">
              <a:extLst>
                <a:ext uri="{FF2B5EF4-FFF2-40B4-BE49-F238E27FC236}">
                  <a16:creationId xmlns:a16="http://schemas.microsoft.com/office/drawing/2014/main" id="{00000000-0008-0000-0800-0000DC000000}"/>
                </a:ext>
              </a:extLst>
            </xdr:cNvPr>
            <xdr:cNvSpPr/>
          </xdr:nvSpPr>
          <xdr:spPr>
            <a:xfrm>
              <a:off x="-1079" y="184638"/>
              <a:ext cx="640845" cy="267726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1" i="0" u="none" strike="noStrike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rPr>
                <a:t>MENÚ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2</xdr:col>
      <xdr:colOff>76200</xdr:colOff>
      <xdr:row>4</xdr:row>
      <xdr:rowOff>66675</xdr:rowOff>
    </xdr:from>
    <xdr:ext cx="962025" cy="771525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/>
      </xdr:nvGrpSpPr>
      <xdr:grpSpPr>
        <a:xfrm>
          <a:off x="76200" y="1034415"/>
          <a:ext cx="962025" cy="771525"/>
          <a:chOff x="4864988" y="3394238"/>
          <a:chExt cx="962025" cy="771525"/>
        </a:xfrm>
      </xdr:grpSpPr>
      <xdr:grpSp>
        <xdr:nvGrpSpPr>
          <xdr:cNvPr id="221" name="Shape 221">
            <a:extLst>
              <a:ext uri="{FF2B5EF4-FFF2-40B4-BE49-F238E27FC236}">
                <a16:creationId xmlns:a16="http://schemas.microsoft.com/office/drawing/2014/main" id="{00000000-0008-0000-0800-0000DD000000}"/>
              </a:ext>
            </a:extLst>
          </xdr:cNvPr>
          <xdr:cNvGrpSpPr/>
        </xdr:nvGrpSpPr>
        <xdr:grpSpPr>
          <a:xfrm>
            <a:off x="4864988" y="3394238"/>
            <a:ext cx="962025" cy="771525"/>
            <a:chOff x="6316422" y="9251072"/>
            <a:chExt cx="3900764" cy="3705605"/>
          </a:xfrm>
        </xdr:grpSpPr>
        <xdr:sp macro="" textlink="">
          <xdr:nvSpPr>
            <xdr:cNvPr id="4" name="Shape 6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SpPr/>
          </xdr:nvSpPr>
          <xdr:spPr>
            <a:xfrm>
              <a:off x="6316422" y="9251072"/>
              <a:ext cx="3900750" cy="37056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2" name="Shape 222">
              <a:extLst>
                <a:ext uri="{FF2B5EF4-FFF2-40B4-BE49-F238E27FC236}">
                  <a16:creationId xmlns:a16="http://schemas.microsoft.com/office/drawing/2014/main" id="{00000000-0008-0000-0800-0000DE000000}"/>
                </a:ext>
              </a:extLst>
            </xdr:cNvPr>
            <xdr:cNvSpPr/>
          </xdr:nvSpPr>
          <xdr:spPr>
            <a:xfrm>
              <a:off x="6316422" y="9522214"/>
              <a:ext cx="3900764" cy="3434463"/>
            </a:xfrm>
            <a:custGeom>
              <a:avLst/>
              <a:gdLst/>
              <a:ahLst/>
              <a:cxnLst/>
              <a:rect l="l" t="t" r="r" b="b"/>
              <a:pathLst>
                <a:path w="4854" h="4271" extrusionOk="0">
                  <a:moveTo>
                    <a:pt x="4761" y="2111"/>
                  </a:moveTo>
                  <a:lnTo>
                    <a:pt x="4761" y="2111"/>
                  </a:lnTo>
                  <a:cubicBezTo>
                    <a:pt x="4783" y="2132"/>
                    <a:pt x="4801" y="2156"/>
                    <a:pt x="4816" y="2184"/>
                  </a:cubicBezTo>
                  <a:lnTo>
                    <a:pt x="4816" y="2184"/>
                  </a:lnTo>
                  <a:cubicBezTo>
                    <a:pt x="4840" y="2228"/>
                    <a:pt x="4853" y="2276"/>
                    <a:pt x="4853" y="2327"/>
                  </a:cubicBezTo>
                  <a:lnTo>
                    <a:pt x="4853" y="2327"/>
                  </a:lnTo>
                  <a:cubicBezTo>
                    <a:pt x="4853" y="2379"/>
                    <a:pt x="4840" y="2427"/>
                    <a:pt x="4816" y="2471"/>
                  </a:cubicBezTo>
                  <a:lnTo>
                    <a:pt x="4816" y="2471"/>
                  </a:lnTo>
                  <a:cubicBezTo>
                    <a:pt x="4792" y="2515"/>
                    <a:pt x="4758" y="2553"/>
                    <a:pt x="4714" y="2581"/>
                  </a:cubicBezTo>
                  <a:lnTo>
                    <a:pt x="2201" y="4218"/>
                  </a:lnTo>
                  <a:lnTo>
                    <a:pt x="2201" y="4218"/>
                  </a:lnTo>
                  <a:cubicBezTo>
                    <a:pt x="2155" y="4249"/>
                    <a:pt x="2102" y="4265"/>
                    <a:pt x="2049" y="4267"/>
                  </a:cubicBezTo>
                  <a:lnTo>
                    <a:pt x="2049" y="4267"/>
                  </a:lnTo>
                  <a:cubicBezTo>
                    <a:pt x="1994" y="4270"/>
                    <a:pt x="1940" y="4257"/>
                    <a:pt x="1892" y="4231"/>
                  </a:cubicBezTo>
                  <a:lnTo>
                    <a:pt x="1892" y="4231"/>
                  </a:lnTo>
                  <a:lnTo>
                    <a:pt x="1892" y="4231"/>
                  </a:lnTo>
                  <a:cubicBezTo>
                    <a:pt x="1856" y="4211"/>
                    <a:pt x="1825" y="4185"/>
                    <a:pt x="1800" y="4155"/>
                  </a:cubicBezTo>
                  <a:lnTo>
                    <a:pt x="1454" y="3809"/>
                  </a:lnTo>
                  <a:lnTo>
                    <a:pt x="1454" y="3809"/>
                  </a:lnTo>
                  <a:cubicBezTo>
                    <a:pt x="1429" y="3788"/>
                    <a:pt x="1408" y="3763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524"/>
                  </a:lnTo>
                  <a:lnTo>
                    <a:pt x="773" y="3524"/>
                  </a:lnTo>
                  <a:lnTo>
                    <a:pt x="773" y="3524"/>
                  </a:lnTo>
                  <a:cubicBezTo>
                    <a:pt x="666" y="3524"/>
                    <a:pt x="569" y="3480"/>
                    <a:pt x="499" y="3410"/>
                  </a:cubicBezTo>
                  <a:lnTo>
                    <a:pt x="499" y="3410"/>
                  </a:lnTo>
                  <a:cubicBezTo>
                    <a:pt x="493" y="3404"/>
                    <a:pt x="487" y="3398"/>
                    <a:pt x="481" y="3391"/>
                  </a:cubicBezTo>
                  <a:lnTo>
                    <a:pt x="114" y="3025"/>
                  </a:ln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  <a:lnTo>
                    <a:pt x="4329" y="1688"/>
                  </a:lnTo>
                  <a:lnTo>
                    <a:pt x="4329" y="1688"/>
                  </a:lnTo>
                  <a:cubicBezTo>
                    <a:pt x="4354" y="1705"/>
                    <a:pt x="4377" y="1724"/>
                    <a:pt x="4396" y="1747"/>
                  </a:cubicBezTo>
                  <a:lnTo>
                    <a:pt x="4761" y="2111"/>
                  </a:lnTo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3" name="Shape 223">
              <a:extLst>
                <a:ext uri="{FF2B5EF4-FFF2-40B4-BE49-F238E27FC236}">
                  <a16:creationId xmlns:a16="http://schemas.microsoft.com/office/drawing/2014/main" id="{00000000-0008-0000-0800-0000DF000000}"/>
                </a:ext>
              </a:extLst>
            </xdr:cNvPr>
            <xdr:cNvSpPr/>
          </xdr:nvSpPr>
          <xdr:spPr>
            <a:xfrm>
              <a:off x="6316422" y="9522214"/>
              <a:ext cx="3594822" cy="3118131"/>
            </a:xfrm>
            <a:custGeom>
              <a:avLst/>
              <a:gdLst/>
              <a:ahLst/>
              <a:cxnLst/>
              <a:rect l="l" t="t" r="r" b="b"/>
              <a:pathLst>
                <a:path w="4469" h="3886" extrusionOk="0">
                  <a:moveTo>
                    <a:pt x="1817" y="51"/>
                  </a:moveTo>
                  <a:lnTo>
                    <a:pt x="4329" y="1688"/>
                  </a:lnTo>
                  <a:lnTo>
                    <a:pt x="4329" y="1688"/>
                  </a:lnTo>
                  <a:cubicBezTo>
                    <a:pt x="4373" y="1717"/>
                    <a:pt x="4407" y="1755"/>
                    <a:pt x="4431" y="1799"/>
                  </a:cubicBezTo>
                  <a:lnTo>
                    <a:pt x="4431" y="1799"/>
                  </a:lnTo>
                  <a:cubicBezTo>
                    <a:pt x="4455" y="1843"/>
                    <a:pt x="4468" y="1892"/>
                    <a:pt x="4468" y="1943"/>
                  </a:cubicBezTo>
                  <a:lnTo>
                    <a:pt x="4468" y="1943"/>
                  </a:lnTo>
                  <a:cubicBezTo>
                    <a:pt x="4468" y="1994"/>
                    <a:pt x="4455" y="2043"/>
                    <a:pt x="4431" y="2087"/>
                  </a:cubicBezTo>
                  <a:lnTo>
                    <a:pt x="4431" y="2087"/>
                  </a:lnTo>
                  <a:cubicBezTo>
                    <a:pt x="4407" y="2131"/>
                    <a:pt x="4373" y="2168"/>
                    <a:pt x="4329" y="2196"/>
                  </a:cubicBezTo>
                  <a:lnTo>
                    <a:pt x="1817" y="3833"/>
                  </a:lnTo>
                  <a:lnTo>
                    <a:pt x="1817" y="3833"/>
                  </a:lnTo>
                  <a:cubicBezTo>
                    <a:pt x="1770" y="3864"/>
                    <a:pt x="1717" y="3880"/>
                    <a:pt x="1663" y="3883"/>
                  </a:cubicBezTo>
                  <a:lnTo>
                    <a:pt x="1663" y="3883"/>
                  </a:lnTo>
                  <a:cubicBezTo>
                    <a:pt x="1609" y="3885"/>
                    <a:pt x="1555" y="3873"/>
                    <a:pt x="1507" y="3846"/>
                  </a:cubicBezTo>
                  <a:lnTo>
                    <a:pt x="1507" y="3846"/>
                  </a:lnTo>
                  <a:lnTo>
                    <a:pt x="1507" y="3846"/>
                  </a:lnTo>
                  <a:cubicBezTo>
                    <a:pt x="1458" y="3819"/>
                    <a:pt x="1418" y="3781"/>
                    <a:pt x="1391" y="3735"/>
                  </a:cubicBezTo>
                  <a:lnTo>
                    <a:pt x="1391" y="3735"/>
                  </a:lnTo>
                  <a:cubicBezTo>
                    <a:pt x="1363" y="3688"/>
                    <a:pt x="1348" y="3635"/>
                    <a:pt x="1348" y="3580"/>
                  </a:cubicBezTo>
                  <a:lnTo>
                    <a:pt x="1348" y="3139"/>
                  </a:lnTo>
                  <a:lnTo>
                    <a:pt x="388" y="3139"/>
                  </a:lnTo>
                  <a:lnTo>
                    <a:pt x="388" y="3139"/>
                  </a:lnTo>
                  <a:cubicBezTo>
                    <a:pt x="281" y="3139"/>
                    <a:pt x="185" y="3096"/>
                    <a:pt x="114" y="3025"/>
                  </a:cubicBezTo>
                  <a:lnTo>
                    <a:pt x="114" y="3025"/>
                  </a:lnTo>
                  <a:cubicBezTo>
                    <a:pt x="44" y="2955"/>
                    <a:pt x="0" y="2858"/>
                    <a:pt x="0" y="2751"/>
                  </a:cubicBezTo>
                  <a:lnTo>
                    <a:pt x="0" y="1134"/>
                  </a:lnTo>
                  <a:lnTo>
                    <a:pt x="0" y="1134"/>
                  </a:lnTo>
                  <a:cubicBezTo>
                    <a:pt x="0" y="1027"/>
                    <a:pt x="44" y="930"/>
                    <a:pt x="114" y="860"/>
                  </a:cubicBezTo>
                  <a:lnTo>
                    <a:pt x="114" y="860"/>
                  </a:lnTo>
                  <a:cubicBezTo>
                    <a:pt x="185" y="790"/>
                    <a:pt x="281" y="746"/>
                    <a:pt x="388" y="746"/>
                  </a:cubicBezTo>
                  <a:lnTo>
                    <a:pt x="1348" y="746"/>
                  </a:lnTo>
                  <a:lnTo>
                    <a:pt x="1348" y="306"/>
                  </a:lnTo>
                  <a:lnTo>
                    <a:pt x="1348" y="306"/>
                  </a:lnTo>
                  <a:cubicBezTo>
                    <a:pt x="1348" y="251"/>
                    <a:pt x="1363" y="197"/>
                    <a:pt x="1391" y="150"/>
                  </a:cubicBezTo>
                  <a:lnTo>
                    <a:pt x="1391" y="150"/>
                  </a:lnTo>
                  <a:lnTo>
                    <a:pt x="1391" y="150"/>
                  </a:lnTo>
                  <a:cubicBezTo>
                    <a:pt x="1420" y="103"/>
                    <a:pt x="1459" y="65"/>
                    <a:pt x="1507" y="39"/>
                  </a:cubicBezTo>
                  <a:lnTo>
                    <a:pt x="1508" y="39"/>
                  </a:lnTo>
                  <a:lnTo>
                    <a:pt x="1508" y="39"/>
                  </a:lnTo>
                  <a:cubicBezTo>
                    <a:pt x="1556" y="12"/>
                    <a:pt x="1610" y="0"/>
                    <a:pt x="1663" y="3"/>
                  </a:cubicBezTo>
                  <a:lnTo>
                    <a:pt x="1663" y="3"/>
                  </a:lnTo>
                  <a:cubicBezTo>
                    <a:pt x="1717" y="5"/>
                    <a:pt x="1770" y="21"/>
                    <a:pt x="1817" y="51"/>
                  </a:cubicBezTo>
                </a:path>
              </a:pathLst>
            </a:custGeom>
            <a:solidFill>
              <a:srgbClr val="1FFFF7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4" name="Shape 224">
              <a:extLst>
                <a:ext uri="{FF2B5EF4-FFF2-40B4-BE49-F238E27FC236}">
                  <a16:creationId xmlns:a16="http://schemas.microsoft.com/office/drawing/2014/main" id="{00000000-0008-0000-0800-0000E0000000}"/>
                </a:ext>
              </a:extLst>
            </xdr:cNvPr>
            <xdr:cNvSpPr/>
          </xdr:nvSpPr>
          <xdr:spPr>
            <a:xfrm>
              <a:off x="6469393" y="9702975"/>
              <a:ext cx="3250637" cy="2756609"/>
            </a:xfrm>
            <a:custGeom>
              <a:avLst/>
              <a:gdLst/>
              <a:ahLst/>
              <a:cxnLst/>
              <a:rect l="l" t="t" r="r" b="b"/>
              <a:pathLst>
                <a:path w="4045" h="3468" extrusionOk="0">
                  <a:moveTo>
                    <a:pt x="1489" y="20"/>
                  </a:moveTo>
                  <a:lnTo>
                    <a:pt x="4002" y="1657"/>
                  </a:lnTo>
                  <a:lnTo>
                    <a:pt x="4002" y="1657"/>
                  </a:lnTo>
                  <a:cubicBezTo>
                    <a:pt x="4028" y="1674"/>
                    <a:pt x="4044" y="1702"/>
                    <a:pt x="4044" y="1734"/>
                  </a:cubicBezTo>
                  <a:lnTo>
                    <a:pt x="4044" y="1734"/>
                  </a:lnTo>
                  <a:cubicBezTo>
                    <a:pt x="4044" y="1765"/>
                    <a:pt x="4028" y="1793"/>
                    <a:pt x="4002" y="1810"/>
                  </a:cubicBezTo>
                  <a:lnTo>
                    <a:pt x="1489" y="3447"/>
                  </a:lnTo>
                  <a:lnTo>
                    <a:pt x="1489" y="3447"/>
                  </a:lnTo>
                  <a:cubicBezTo>
                    <a:pt x="1461" y="3466"/>
                    <a:pt x="1426" y="3467"/>
                    <a:pt x="1396" y="3451"/>
                  </a:cubicBezTo>
                  <a:lnTo>
                    <a:pt x="1396" y="3451"/>
                  </a:lnTo>
                  <a:cubicBezTo>
                    <a:pt x="1365" y="3435"/>
                    <a:pt x="1348" y="3405"/>
                    <a:pt x="1348" y="3371"/>
                  </a:cubicBezTo>
                  <a:lnTo>
                    <a:pt x="1348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8" y="749"/>
                  </a:lnTo>
                  <a:lnTo>
                    <a:pt x="1348" y="97"/>
                  </a:lnTo>
                  <a:lnTo>
                    <a:pt x="1348" y="97"/>
                  </a:lnTo>
                  <a:cubicBezTo>
                    <a:pt x="1348" y="62"/>
                    <a:pt x="1365" y="33"/>
                    <a:pt x="1396" y="16"/>
                  </a:cubicBezTo>
                  <a:lnTo>
                    <a:pt x="1396" y="16"/>
                  </a:lnTo>
                  <a:cubicBezTo>
                    <a:pt x="1426" y="0"/>
                    <a:pt x="1461" y="1"/>
                    <a:pt x="1489" y="20"/>
                  </a:cubicBezTo>
                </a:path>
              </a:pathLst>
            </a:custGeom>
            <a:solidFill>
              <a:srgbClr val="008984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5" name="Shape 225">
              <a:extLst>
                <a:ext uri="{FF2B5EF4-FFF2-40B4-BE49-F238E27FC236}">
                  <a16:creationId xmlns:a16="http://schemas.microsoft.com/office/drawing/2014/main" id="{00000000-0008-0000-0800-0000E1000000}"/>
                </a:ext>
              </a:extLst>
            </xdr:cNvPr>
            <xdr:cNvSpPr/>
          </xdr:nvSpPr>
          <xdr:spPr>
            <a:xfrm>
              <a:off x="6469393" y="9702975"/>
              <a:ext cx="3250637" cy="2756609"/>
            </a:xfrm>
            <a:custGeom>
              <a:avLst/>
              <a:gdLst/>
              <a:ahLst/>
              <a:cxnLst/>
              <a:rect l="l" t="t" r="r" b="b"/>
              <a:pathLst>
                <a:path w="4039" h="3468" extrusionOk="0">
                  <a:moveTo>
                    <a:pt x="1587" y="3380"/>
                  </a:moveTo>
                  <a:lnTo>
                    <a:pt x="1587" y="2962"/>
                  </a:lnTo>
                  <a:lnTo>
                    <a:pt x="1343" y="2718"/>
                  </a:lnTo>
                  <a:lnTo>
                    <a:pt x="1343" y="3371"/>
                  </a:lnTo>
                  <a:lnTo>
                    <a:pt x="1343" y="3371"/>
                  </a:lnTo>
                  <a:cubicBezTo>
                    <a:pt x="1343" y="3405"/>
                    <a:pt x="1360" y="3435"/>
                    <a:pt x="1390" y="3451"/>
                  </a:cubicBezTo>
                  <a:lnTo>
                    <a:pt x="1390" y="3451"/>
                  </a:lnTo>
                  <a:cubicBezTo>
                    <a:pt x="1421" y="3467"/>
                    <a:pt x="1455" y="3466"/>
                    <a:pt x="1484" y="3447"/>
                  </a:cubicBezTo>
                  <a:lnTo>
                    <a:pt x="1587" y="3380"/>
                  </a:lnTo>
                  <a:close/>
                  <a:moveTo>
                    <a:pt x="1484" y="20"/>
                  </a:moveTo>
                  <a:lnTo>
                    <a:pt x="3997" y="1657"/>
                  </a:lnTo>
                  <a:lnTo>
                    <a:pt x="3997" y="1657"/>
                  </a:lnTo>
                  <a:cubicBezTo>
                    <a:pt x="4023" y="1674"/>
                    <a:pt x="4038" y="1702"/>
                    <a:pt x="4038" y="1734"/>
                  </a:cubicBezTo>
                  <a:lnTo>
                    <a:pt x="4038" y="1734"/>
                  </a:lnTo>
                  <a:cubicBezTo>
                    <a:pt x="4038" y="1745"/>
                    <a:pt x="4036" y="1755"/>
                    <a:pt x="4033" y="1765"/>
                  </a:cubicBezTo>
                  <a:lnTo>
                    <a:pt x="1728" y="264"/>
                  </a:lnTo>
                  <a:lnTo>
                    <a:pt x="1728" y="264"/>
                  </a:lnTo>
                  <a:cubicBezTo>
                    <a:pt x="1700" y="245"/>
                    <a:pt x="1665" y="244"/>
                    <a:pt x="1635" y="260"/>
                  </a:cubicBezTo>
                  <a:lnTo>
                    <a:pt x="1635" y="260"/>
                  </a:lnTo>
                  <a:cubicBezTo>
                    <a:pt x="1605" y="276"/>
                    <a:pt x="1587" y="306"/>
                    <a:pt x="1587" y="341"/>
                  </a:cubicBezTo>
                  <a:lnTo>
                    <a:pt x="1587" y="993"/>
                  </a:lnTo>
                  <a:lnTo>
                    <a:pt x="421" y="993"/>
                  </a:lnTo>
                  <a:lnTo>
                    <a:pt x="421" y="993"/>
                  </a:lnTo>
                  <a:cubicBezTo>
                    <a:pt x="324" y="993"/>
                    <a:pt x="244" y="1073"/>
                    <a:pt x="244" y="1169"/>
                  </a:cubicBezTo>
                  <a:lnTo>
                    <a:pt x="244" y="2718"/>
                  </a:lnTo>
                  <a:lnTo>
                    <a:pt x="176" y="2718"/>
                  </a:lnTo>
                  <a:lnTo>
                    <a:pt x="176" y="2718"/>
                  </a:lnTo>
                  <a:cubicBezTo>
                    <a:pt x="79" y="2718"/>
                    <a:pt x="0" y="2639"/>
                    <a:pt x="0" y="2542"/>
                  </a:cubicBezTo>
                  <a:lnTo>
                    <a:pt x="0" y="925"/>
                  </a:lnTo>
                  <a:lnTo>
                    <a:pt x="0" y="925"/>
                  </a:lnTo>
                  <a:cubicBezTo>
                    <a:pt x="0" y="829"/>
                    <a:pt x="79" y="749"/>
                    <a:pt x="176" y="749"/>
                  </a:cubicBezTo>
                  <a:lnTo>
                    <a:pt x="1343" y="749"/>
                  </a:lnTo>
                  <a:lnTo>
                    <a:pt x="1343" y="97"/>
                  </a:lnTo>
                  <a:lnTo>
                    <a:pt x="1343" y="97"/>
                  </a:lnTo>
                  <a:cubicBezTo>
                    <a:pt x="1343" y="62"/>
                    <a:pt x="1360" y="33"/>
                    <a:pt x="1390" y="16"/>
                  </a:cubicBezTo>
                  <a:lnTo>
                    <a:pt x="1390" y="16"/>
                  </a:lnTo>
                  <a:cubicBezTo>
                    <a:pt x="1421" y="0"/>
                    <a:pt x="1455" y="1"/>
                    <a:pt x="1484" y="20"/>
                  </a:cubicBezTo>
                  <a:close/>
                </a:path>
              </a:pathLst>
            </a:custGeom>
            <a:solidFill>
              <a:srgbClr val="006763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6" name="Shape 226">
              <a:extLst>
                <a:ext uri="{FF2B5EF4-FFF2-40B4-BE49-F238E27FC236}">
                  <a16:creationId xmlns:a16="http://schemas.microsoft.com/office/drawing/2014/main" id="{00000000-0008-0000-0800-0000E2000000}"/>
                </a:ext>
              </a:extLst>
            </xdr:cNvPr>
            <xdr:cNvSpPr/>
          </xdr:nvSpPr>
          <xdr:spPr>
            <a:xfrm>
              <a:off x="6469393" y="9251072"/>
              <a:ext cx="2676995" cy="1672041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i="0" u="none" strike="noStrike">
                  <a:solidFill>
                    <a:srgbClr val="FFFFFF"/>
                  </a:solidFill>
                  <a:latin typeface="Open Sans"/>
                  <a:ea typeface="Open Sans"/>
                  <a:cs typeface="Open Sans"/>
                  <a:sym typeface="Open Sans"/>
                </a:rPr>
                <a:t>Próxima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2</xdr:col>
      <xdr:colOff>76200</xdr:colOff>
      <xdr:row>9</xdr:row>
      <xdr:rowOff>76200</xdr:rowOff>
    </xdr:from>
    <xdr:ext cx="962025" cy="752475"/>
    <xdr:grpSp>
      <xdr:nvGrpSpPr>
        <xdr:cNvPr id="5" name="Shape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/>
      </xdr:nvGrpSpPr>
      <xdr:grpSpPr>
        <a:xfrm>
          <a:off x="76200" y="1996440"/>
          <a:ext cx="962025" cy="752475"/>
          <a:chOff x="4864988" y="3403763"/>
          <a:chExt cx="962025" cy="752475"/>
        </a:xfrm>
      </xdr:grpSpPr>
      <xdr:grpSp>
        <xdr:nvGrpSpPr>
          <xdr:cNvPr id="227" name="Shape 227">
            <a:extLst>
              <a:ext uri="{FF2B5EF4-FFF2-40B4-BE49-F238E27FC236}">
                <a16:creationId xmlns:a16="http://schemas.microsoft.com/office/drawing/2014/main" id="{00000000-0008-0000-0800-0000E3000000}"/>
              </a:ext>
            </a:extLst>
          </xdr:cNvPr>
          <xdr:cNvGrpSpPr/>
        </xdr:nvGrpSpPr>
        <xdr:grpSpPr>
          <a:xfrm>
            <a:off x="4864988" y="3403763"/>
            <a:ext cx="962025" cy="752475"/>
            <a:chOff x="7781423" y="5887941"/>
            <a:chExt cx="3900762" cy="3571865"/>
          </a:xfrm>
        </xdr:grpSpPr>
        <xdr:sp macro="" textlink="">
          <xdr:nvSpPr>
            <xdr:cNvPr id="7" name="Shape 6">
              <a:extLst>
                <a:ext uri="{FF2B5EF4-FFF2-40B4-BE49-F238E27FC236}">
                  <a16:creationId xmlns:a16="http://schemas.microsoft.com/office/drawing/2014/main" id="{00000000-0008-0000-0800-000007000000}"/>
                </a:ext>
              </a:extLst>
            </xdr:cNvPr>
            <xdr:cNvSpPr/>
          </xdr:nvSpPr>
          <xdr:spPr>
            <a:xfrm>
              <a:off x="7781423" y="5887941"/>
              <a:ext cx="3900750" cy="3571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8" name="Shape 228">
              <a:extLst>
                <a:ext uri="{FF2B5EF4-FFF2-40B4-BE49-F238E27FC236}">
                  <a16:creationId xmlns:a16="http://schemas.microsoft.com/office/drawing/2014/main" id="{00000000-0008-0000-0800-0000E4000000}"/>
                </a:ext>
              </a:extLst>
            </xdr:cNvPr>
            <xdr:cNvSpPr/>
          </xdr:nvSpPr>
          <xdr:spPr>
            <a:xfrm>
              <a:off x="7781423" y="6023581"/>
              <a:ext cx="3900762" cy="3436225"/>
            </a:xfrm>
            <a:custGeom>
              <a:avLst/>
              <a:gdLst/>
              <a:ahLst/>
              <a:cxnLst/>
              <a:rect l="l" t="t" r="r" b="b"/>
              <a:pathLst>
                <a:path w="4854" h="4269" extrusionOk="0">
                  <a:moveTo>
                    <a:pt x="456" y="2520"/>
                  </a:moveTo>
                  <a:lnTo>
                    <a:pt x="456" y="2520"/>
                  </a:lnTo>
                  <a:cubicBezTo>
                    <a:pt x="476" y="2543"/>
                    <a:pt x="498" y="2563"/>
                    <a:pt x="524" y="2580"/>
                  </a:cubicBezTo>
                  <a:lnTo>
                    <a:pt x="3036" y="4216"/>
                  </a:lnTo>
                  <a:lnTo>
                    <a:pt x="3036" y="4216"/>
                  </a:lnTo>
                  <a:cubicBezTo>
                    <a:pt x="3083" y="4247"/>
                    <a:pt x="3136" y="4263"/>
                    <a:pt x="3190" y="4266"/>
                  </a:cubicBezTo>
                  <a:lnTo>
                    <a:pt x="3190" y="4266"/>
                  </a:lnTo>
                  <a:cubicBezTo>
                    <a:pt x="3244" y="4268"/>
                    <a:pt x="3298" y="4256"/>
                    <a:pt x="3347" y="4229"/>
                  </a:cubicBezTo>
                  <a:lnTo>
                    <a:pt x="3346" y="4229"/>
                  </a:lnTo>
                  <a:lnTo>
                    <a:pt x="3346" y="4229"/>
                  </a:lnTo>
                  <a:cubicBezTo>
                    <a:pt x="3395" y="4202"/>
                    <a:pt x="3435" y="4164"/>
                    <a:pt x="3462" y="4118"/>
                  </a:cubicBezTo>
                  <a:lnTo>
                    <a:pt x="3462" y="4118"/>
                  </a:lnTo>
                  <a:cubicBezTo>
                    <a:pt x="3490" y="4071"/>
                    <a:pt x="3505" y="4018"/>
                    <a:pt x="3505" y="3963"/>
                  </a:cubicBezTo>
                  <a:lnTo>
                    <a:pt x="3505" y="3522"/>
                  </a:lnTo>
                  <a:lnTo>
                    <a:pt x="4465" y="3522"/>
                  </a:lnTo>
                  <a:lnTo>
                    <a:pt x="4465" y="3522"/>
                  </a:lnTo>
                  <a:cubicBezTo>
                    <a:pt x="4572" y="3522"/>
                    <a:pt x="4669" y="3479"/>
                    <a:pt x="4739" y="3408"/>
                  </a:cubicBezTo>
                  <a:lnTo>
                    <a:pt x="4739" y="3408"/>
                  </a:lnTo>
                  <a:cubicBezTo>
                    <a:pt x="4809" y="3338"/>
                    <a:pt x="4853" y="3241"/>
                    <a:pt x="4853" y="3134"/>
                  </a:cubicBezTo>
                  <a:lnTo>
                    <a:pt x="4853" y="1519"/>
                  </a:lnTo>
                  <a:lnTo>
                    <a:pt x="4853" y="1519"/>
                  </a:lnTo>
                  <a:cubicBezTo>
                    <a:pt x="4853" y="1412"/>
                    <a:pt x="4809" y="1314"/>
                    <a:pt x="4739" y="1244"/>
                  </a:cubicBezTo>
                  <a:lnTo>
                    <a:pt x="4738" y="1243"/>
                  </a:lnTo>
                  <a:lnTo>
                    <a:pt x="4739" y="1243"/>
                  </a:lnTo>
                  <a:lnTo>
                    <a:pt x="4354" y="859"/>
                  </a:ln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505" y="746"/>
                  </a:lnTo>
                  <a:lnTo>
                    <a:pt x="3505" y="690"/>
                  </a:lnTo>
                  <a:lnTo>
                    <a:pt x="3505" y="690"/>
                  </a:lnTo>
                  <a:cubicBezTo>
                    <a:pt x="3505" y="635"/>
                    <a:pt x="3490" y="581"/>
                    <a:pt x="3462" y="534"/>
                  </a:cubicBezTo>
                  <a:lnTo>
                    <a:pt x="3461" y="534"/>
                  </a:lnTo>
                  <a:lnTo>
                    <a:pt x="3461" y="534"/>
                  </a:lnTo>
                  <a:cubicBezTo>
                    <a:pt x="3444" y="505"/>
                    <a:pt x="3421" y="478"/>
                    <a:pt x="3396" y="457"/>
                  </a:cubicBezTo>
                  <a:lnTo>
                    <a:pt x="3396" y="456"/>
                  </a:lnTo>
                  <a:lnTo>
                    <a:pt x="3045" y="106"/>
                  </a:lnTo>
                  <a:lnTo>
                    <a:pt x="3045" y="106"/>
                  </a:lnTo>
                  <a:cubicBezTo>
                    <a:pt x="3035" y="94"/>
                    <a:pt x="3024" y="83"/>
                    <a:pt x="3012" y="73"/>
                  </a:cubicBezTo>
                  <a:lnTo>
                    <a:pt x="3012" y="73"/>
                  </a:lnTo>
                  <a:lnTo>
                    <a:pt x="3012" y="73"/>
                  </a:lnTo>
                  <a:cubicBezTo>
                    <a:pt x="2996" y="60"/>
                    <a:pt x="2979" y="48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49" y="2108"/>
                    <a:pt x="64" y="2129"/>
                    <a:pt x="81" y="2146"/>
                  </a:cubicBezTo>
                  <a:lnTo>
                    <a:pt x="81" y="2147"/>
                  </a:lnTo>
                  <a:lnTo>
                    <a:pt x="81" y="2147"/>
                  </a:lnTo>
                  <a:cubicBezTo>
                    <a:pt x="86" y="2152"/>
                    <a:pt x="91" y="2157"/>
                    <a:pt x="97" y="2163"/>
                  </a:cubicBezTo>
                  <a:lnTo>
                    <a:pt x="456" y="2520"/>
                  </a:lnTo>
                </a:path>
              </a:pathLst>
            </a:custGeom>
            <a:solidFill>
              <a:srgbClr val="0080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29" name="Shape 229">
              <a:extLst>
                <a:ext uri="{FF2B5EF4-FFF2-40B4-BE49-F238E27FC236}">
                  <a16:creationId xmlns:a16="http://schemas.microsoft.com/office/drawing/2014/main" id="{00000000-0008-0000-0800-0000E5000000}"/>
                </a:ext>
              </a:extLst>
            </xdr:cNvPr>
            <xdr:cNvSpPr/>
          </xdr:nvSpPr>
          <xdr:spPr>
            <a:xfrm>
              <a:off x="7781423" y="6023581"/>
              <a:ext cx="3594820" cy="3119730"/>
            </a:xfrm>
            <a:custGeom>
              <a:avLst/>
              <a:gdLst/>
              <a:ahLst/>
              <a:cxnLst/>
              <a:rect l="l" t="t" r="r" b="b"/>
              <a:pathLst>
                <a:path w="4469" h="3884" extrusionOk="0">
                  <a:moveTo>
                    <a:pt x="2652" y="51"/>
                  </a:moveTo>
                  <a:lnTo>
                    <a:pt x="139" y="1688"/>
                  </a:lnTo>
                  <a:lnTo>
                    <a:pt x="139" y="1688"/>
                  </a:lnTo>
                  <a:cubicBezTo>
                    <a:pt x="96" y="1717"/>
                    <a:pt x="61" y="1754"/>
                    <a:pt x="37" y="1798"/>
                  </a:cubicBezTo>
                  <a:lnTo>
                    <a:pt x="37" y="1798"/>
                  </a:lnTo>
                  <a:cubicBezTo>
                    <a:pt x="14" y="1842"/>
                    <a:pt x="0" y="1891"/>
                    <a:pt x="0" y="1942"/>
                  </a:cubicBezTo>
                  <a:lnTo>
                    <a:pt x="0" y="1942"/>
                  </a:lnTo>
                  <a:cubicBezTo>
                    <a:pt x="0" y="1993"/>
                    <a:pt x="14" y="2042"/>
                    <a:pt x="37" y="2086"/>
                  </a:cubicBezTo>
                  <a:lnTo>
                    <a:pt x="37" y="2086"/>
                  </a:lnTo>
                  <a:cubicBezTo>
                    <a:pt x="61" y="2130"/>
                    <a:pt x="96" y="2167"/>
                    <a:pt x="139" y="2195"/>
                  </a:cubicBezTo>
                  <a:lnTo>
                    <a:pt x="2652" y="3832"/>
                  </a:lnTo>
                  <a:lnTo>
                    <a:pt x="2652" y="3832"/>
                  </a:lnTo>
                  <a:cubicBezTo>
                    <a:pt x="2699" y="3862"/>
                    <a:pt x="2751" y="3879"/>
                    <a:pt x="2805" y="3881"/>
                  </a:cubicBezTo>
                  <a:lnTo>
                    <a:pt x="2805" y="3881"/>
                  </a:lnTo>
                  <a:cubicBezTo>
                    <a:pt x="2859" y="3883"/>
                    <a:pt x="2913" y="3871"/>
                    <a:pt x="2961" y="3845"/>
                  </a:cubicBezTo>
                  <a:lnTo>
                    <a:pt x="2961" y="3845"/>
                  </a:lnTo>
                  <a:lnTo>
                    <a:pt x="2961" y="3845"/>
                  </a:lnTo>
                  <a:cubicBezTo>
                    <a:pt x="3011" y="3818"/>
                    <a:pt x="3050" y="3779"/>
                    <a:pt x="3077" y="3734"/>
                  </a:cubicBezTo>
                  <a:lnTo>
                    <a:pt x="3077" y="3734"/>
                  </a:lnTo>
                  <a:cubicBezTo>
                    <a:pt x="3105" y="3686"/>
                    <a:pt x="3120" y="3633"/>
                    <a:pt x="3120" y="3578"/>
                  </a:cubicBezTo>
                  <a:lnTo>
                    <a:pt x="3120" y="3138"/>
                  </a:lnTo>
                  <a:lnTo>
                    <a:pt x="4080" y="3138"/>
                  </a:lnTo>
                  <a:lnTo>
                    <a:pt x="4080" y="3138"/>
                  </a:lnTo>
                  <a:cubicBezTo>
                    <a:pt x="4187" y="3138"/>
                    <a:pt x="4284" y="3093"/>
                    <a:pt x="4354" y="3024"/>
                  </a:cubicBezTo>
                  <a:lnTo>
                    <a:pt x="4354" y="3024"/>
                  </a:lnTo>
                  <a:cubicBezTo>
                    <a:pt x="4425" y="2953"/>
                    <a:pt x="4468" y="2856"/>
                    <a:pt x="4468" y="2749"/>
                  </a:cubicBezTo>
                  <a:lnTo>
                    <a:pt x="4468" y="1133"/>
                  </a:lnTo>
                  <a:lnTo>
                    <a:pt x="4468" y="1133"/>
                  </a:lnTo>
                  <a:cubicBezTo>
                    <a:pt x="4468" y="1026"/>
                    <a:pt x="4425" y="930"/>
                    <a:pt x="4354" y="859"/>
                  </a:cubicBezTo>
                  <a:lnTo>
                    <a:pt x="4354" y="859"/>
                  </a:lnTo>
                  <a:cubicBezTo>
                    <a:pt x="4284" y="789"/>
                    <a:pt x="4187" y="746"/>
                    <a:pt x="4080" y="746"/>
                  </a:cubicBezTo>
                  <a:lnTo>
                    <a:pt x="3120" y="746"/>
                  </a:lnTo>
                  <a:lnTo>
                    <a:pt x="3120" y="305"/>
                  </a:lnTo>
                  <a:lnTo>
                    <a:pt x="3120" y="305"/>
                  </a:lnTo>
                  <a:cubicBezTo>
                    <a:pt x="3120" y="249"/>
                    <a:pt x="3105" y="196"/>
                    <a:pt x="3077" y="150"/>
                  </a:cubicBezTo>
                  <a:lnTo>
                    <a:pt x="3077" y="150"/>
                  </a:lnTo>
                  <a:lnTo>
                    <a:pt x="3077" y="150"/>
                  </a:lnTo>
                  <a:cubicBezTo>
                    <a:pt x="3049" y="103"/>
                    <a:pt x="3009" y="64"/>
                    <a:pt x="2961" y="38"/>
                  </a:cubicBezTo>
                  <a:lnTo>
                    <a:pt x="2961" y="38"/>
                  </a:lnTo>
                  <a:lnTo>
                    <a:pt x="2961" y="38"/>
                  </a:lnTo>
                  <a:cubicBezTo>
                    <a:pt x="2912" y="11"/>
                    <a:pt x="2858" y="0"/>
                    <a:pt x="2805" y="2"/>
                  </a:cubicBezTo>
                  <a:lnTo>
                    <a:pt x="2805" y="2"/>
                  </a:lnTo>
                  <a:cubicBezTo>
                    <a:pt x="2751" y="4"/>
                    <a:pt x="2699" y="20"/>
                    <a:pt x="2652" y="51"/>
                  </a:cubicBezTo>
                </a:path>
              </a:pathLst>
            </a:custGeom>
            <a:solidFill>
              <a:srgbClr val="00CC00"/>
            </a:solidFill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30" name="Shape 230">
              <a:extLst>
                <a:ext uri="{FF2B5EF4-FFF2-40B4-BE49-F238E27FC236}">
                  <a16:creationId xmlns:a16="http://schemas.microsoft.com/office/drawing/2014/main" id="{00000000-0008-0000-0800-0000E6000000}"/>
                </a:ext>
              </a:extLst>
            </xdr:cNvPr>
            <xdr:cNvGrpSpPr/>
          </xdr:nvGrpSpPr>
          <xdr:grpSpPr>
            <a:xfrm>
              <a:off x="7896152" y="5887941"/>
              <a:ext cx="3327120" cy="3029302"/>
              <a:chOff x="7896152" y="5887941"/>
              <a:chExt cx="3327120" cy="3029302"/>
            </a:xfrm>
          </xdr:grpSpPr>
          <xdr:sp macro="" textlink="">
            <xdr:nvSpPr>
              <xdr:cNvPr id="231" name="Shape 231">
                <a:extLst>
                  <a:ext uri="{FF2B5EF4-FFF2-40B4-BE49-F238E27FC236}">
                    <a16:creationId xmlns:a16="http://schemas.microsoft.com/office/drawing/2014/main" id="{00000000-0008-0000-0800-0000E7000000}"/>
                  </a:ext>
                </a:extLst>
              </xdr:cNvPr>
              <xdr:cNvSpPr/>
            </xdr:nvSpPr>
            <xdr:spPr>
              <a:xfrm>
                <a:off x="7896152" y="6204435"/>
                <a:ext cx="3327120" cy="2712808"/>
              </a:xfrm>
              <a:custGeom>
                <a:avLst/>
                <a:gdLst/>
                <a:ahLst/>
                <a:cxnLst/>
                <a:rect l="l" t="t" r="r" b="b"/>
                <a:pathLst>
                  <a:path w="4045" h="3468" extrusionOk="0">
                    <a:moveTo>
                      <a:pt x="2555" y="20"/>
                    </a:moveTo>
                    <a:lnTo>
                      <a:pt x="42" y="1657"/>
                    </a:lnTo>
                    <a:lnTo>
                      <a:pt x="42" y="1657"/>
                    </a:lnTo>
                    <a:cubicBezTo>
                      <a:pt x="16" y="1675"/>
                      <a:pt x="0" y="1702"/>
                      <a:pt x="0" y="1734"/>
                    </a:cubicBezTo>
                    <a:lnTo>
                      <a:pt x="0" y="1734"/>
                    </a:lnTo>
                    <a:cubicBezTo>
                      <a:pt x="0" y="1766"/>
                      <a:pt x="16" y="1793"/>
                      <a:pt x="42" y="1810"/>
                    </a:cubicBezTo>
                    <a:lnTo>
                      <a:pt x="2555" y="3446"/>
                    </a:lnTo>
                    <a:lnTo>
                      <a:pt x="2555" y="3446"/>
                    </a:lnTo>
                    <a:cubicBezTo>
                      <a:pt x="2584" y="3465"/>
                      <a:pt x="2618" y="3467"/>
                      <a:pt x="2648" y="3450"/>
                    </a:cubicBezTo>
                    <a:lnTo>
                      <a:pt x="2648" y="3450"/>
                    </a:lnTo>
                    <a:cubicBezTo>
                      <a:pt x="2679" y="3434"/>
                      <a:pt x="2696" y="3405"/>
                      <a:pt x="2696" y="3370"/>
                    </a:cubicBezTo>
                    <a:lnTo>
                      <a:pt x="2696" y="2718"/>
                    </a:lnTo>
                    <a:lnTo>
                      <a:pt x="3868" y="2718"/>
                    </a:lnTo>
                    <a:lnTo>
                      <a:pt x="3868" y="2718"/>
                    </a:lnTo>
                    <a:cubicBezTo>
                      <a:pt x="3965" y="2718"/>
                      <a:pt x="4044" y="2638"/>
                      <a:pt x="4044" y="2541"/>
                    </a:cubicBezTo>
                    <a:lnTo>
                      <a:pt x="4044" y="925"/>
                    </a:lnTo>
                    <a:lnTo>
                      <a:pt x="4044" y="925"/>
                    </a:lnTo>
                    <a:cubicBezTo>
                      <a:pt x="4044" y="829"/>
                      <a:pt x="3965" y="750"/>
                      <a:pt x="3868" y="750"/>
                    </a:cubicBezTo>
                    <a:lnTo>
                      <a:pt x="2696" y="750"/>
                    </a:lnTo>
                    <a:lnTo>
                      <a:pt x="2696" y="97"/>
                    </a:lnTo>
                    <a:lnTo>
                      <a:pt x="2696" y="97"/>
                    </a:lnTo>
                    <a:cubicBezTo>
                      <a:pt x="2696" y="63"/>
                      <a:pt x="2679" y="33"/>
                      <a:pt x="2648" y="17"/>
                    </a:cubicBezTo>
                    <a:lnTo>
                      <a:pt x="2648" y="17"/>
                    </a:lnTo>
                    <a:cubicBezTo>
                      <a:pt x="2618" y="0"/>
                      <a:pt x="2584" y="2"/>
                      <a:pt x="2555" y="20"/>
                    </a:cubicBezTo>
                  </a:path>
                </a:pathLst>
              </a:custGeom>
              <a:solidFill>
                <a:srgbClr val="81F36F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32" name="Shape 232">
                <a:extLst>
                  <a:ext uri="{FF2B5EF4-FFF2-40B4-BE49-F238E27FC236}">
                    <a16:creationId xmlns:a16="http://schemas.microsoft.com/office/drawing/2014/main" id="{00000000-0008-0000-0800-0000E8000000}"/>
                  </a:ext>
                </a:extLst>
              </xdr:cNvPr>
              <xdr:cNvSpPr/>
            </xdr:nvSpPr>
            <xdr:spPr>
              <a:xfrm>
                <a:off x="7896152" y="6159222"/>
                <a:ext cx="3327120" cy="1627685"/>
              </a:xfrm>
              <a:custGeom>
                <a:avLst/>
                <a:gdLst/>
                <a:ahLst/>
                <a:cxnLst/>
                <a:rect l="l" t="t" r="r" b="b"/>
                <a:pathLst>
                  <a:path w="4044" h="2007" extrusionOk="0">
                    <a:moveTo>
                      <a:pt x="2695" y="444"/>
                    </a:moveTo>
                    <a:lnTo>
                      <a:pt x="342" y="1976"/>
                    </a:lnTo>
                    <a:lnTo>
                      <a:pt x="342" y="1976"/>
                    </a:lnTo>
                    <a:cubicBezTo>
                      <a:pt x="330" y="1984"/>
                      <a:pt x="320" y="1994"/>
                      <a:pt x="312" y="2006"/>
                    </a:cubicBezTo>
                    <a:lnTo>
                      <a:pt x="41" y="1830"/>
                    </a:lnTo>
                    <a:lnTo>
                      <a:pt x="41" y="1830"/>
                    </a:lnTo>
                    <a:cubicBezTo>
                      <a:pt x="15" y="1813"/>
                      <a:pt x="0" y="1786"/>
                      <a:pt x="0" y="1754"/>
                    </a:cubicBezTo>
                    <a:lnTo>
                      <a:pt x="0" y="1754"/>
                    </a:lnTo>
                    <a:cubicBezTo>
                      <a:pt x="0" y="1722"/>
                      <a:pt x="15" y="1695"/>
                      <a:pt x="41" y="1677"/>
                    </a:cubicBezTo>
                    <a:lnTo>
                      <a:pt x="2554" y="40"/>
                    </a:lnTo>
                    <a:lnTo>
                      <a:pt x="2554" y="40"/>
                    </a:lnTo>
                    <a:cubicBezTo>
                      <a:pt x="2615" y="0"/>
                      <a:pt x="2695" y="38"/>
                      <a:pt x="2695" y="125"/>
                    </a:cubicBezTo>
                    <a:lnTo>
                      <a:pt x="2695" y="444"/>
                    </a:lnTo>
                    <a:close/>
                    <a:moveTo>
                      <a:pt x="4043" y="1074"/>
                    </a:moveTo>
                    <a:lnTo>
                      <a:pt x="4043" y="949"/>
                    </a:lnTo>
                    <a:lnTo>
                      <a:pt x="4043" y="949"/>
                    </a:lnTo>
                    <a:cubicBezTo>
                      <a:pt x="4043" y="853"/>
                      <a:pt x="3964" y="774"/>
                      <a:pt x="3867" y="774"/>
                    </a:cubicBezTo>
                    <a:lnTo>
                      <a:pt x="2695" y="769"/>
                    </a:lnTo>
                    <a:lnTo>
                      <a:pt x="3026" y="1070"/>
                    </a:lnTo>
                    <a:lnTo>
                      <a:pt x="4043" y="1074"/>
                    </a:lnTo>
                    <a:close/>
                  </a:path>
                </a:pathLst>
              </a:custGeom>
              <a:solidFill>
                <a:srgbClr val="3AEC1D"/>
              </a:solidFill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endParaRPr sz="1400"/>
              </a:p>
            </xdr:txBody>
          </xdr:sp>
          <xdr:sp macro="" textlink="">
            <xdr:nvSpPr>
              <xdr:cNvPr id="233" name="Shape 233">
                <a:extLst>
                  <a:ext uri="{FF2B5EF4-FFF2-40B4-BE49-F238E27FC236}">
                    <a16:creationId xmlns:a16="http://schemas.microsoft.com/office/drawing/2014/main" id="{00000000-0008-0000-0800-0000E9000000}"/>
                  </a:ext>
                </a:extLst>
              </xdr:cNvPr>
              <xdr:cNvSpPr/>
            </xdr:nvSpPr>
            <xdr:spPr>
              <a:xfrm>
                <a:off x="8546279" y="5887941"/>
                <a:ext cx="2676993" cy="244152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en-US" sz="1200" i="0" u="none" strike="noStrike">
                    <a:solidFill>
                      <a:srgbClr val="003366"/>
                    </a:solidFill>
                    <a:latin typeface="Open Sans"/>
                    <a:ea typeface="Open Sans"/>
                    <a:cs typeface="Open Sans"/>
                    <a:sym typeface="Open Sans"/>
                  </a:rPr>
                  <a:t>Anterior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NA/AppData/Local/Microsoft/Windows/INetCache/IE/F2GHN5V1/Copia%20de%20Plantilla%20An&#225;lisis%20Financiero%20Servicios%20V.23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/AppData/Local/Microsoft/Windows/INetCache/IE/58O9IL0M/Informaci&#243;n%20Revision%202024/ESCRITORIOS%202023/Escritotrio%20Septiembre%202023/Plantilla_An&#225;lisis_Financiero_V.23_QUICA_TOURIMS%20graf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DETERMINACIÓN DE LA DEMANDA "/>
      <sheetName val="DETERMINACIÓN DE LA PRODUCCIÓN "/>
      <sheetName val="TECNICO"/>
      <sheetName val="PRG D PROD"/>
      <sheetName val="VENTAS"/>
      <sheetName val="C.M.P.U."/>
      <sheetName val="Salarios Proyecto"/>
      <sheetName val="M.D OBRA"/>
      <sheetName val="C.I.F."/>
      <sheetName val="ADTIVOS."/>
      <sheetName val="GASTOS COMUNICACION Y VENTAS"/>
      <sheetName val="CAPITAL W"/>
      <sheetName val="INVERSIONES REQUERIDAS"/>
      <sheetName val="CVU"/>
      <sheetName val="P.E"/>
      <sheetName val="ANALISIS FINANCIERO"/>
    </sheetNames>
    <sheetDataSet>
      <sheetData sheetId="0" refreshError="1"/>
      <sheetData sheetId="1" refreshError="1"/>
      <sheetData sheetId="2" refreshError="1"/>
      <sheetData sheetId="3">
        <row r="20">
          <cell r="E20">
            <v>3.1E-2</v>
          </cell>
        </row>
        <row r="21">
          <cell r="E21">
            <v>0.03</v>
          </cell>
        </row>
        <row r="22">
          <cell r="E22">
            <v>0.03</v>
          </cell>
        </row>
        <row r="23">
          <cell r="E23">
            <v>0.03</v>
          </cell>
        </row>
      </sheetData>
      <sheetData sheetId="4" refreshError="1"/>
      <sheetData sheetId="5" refreshError="1"/>
      <sheetData sheetId="6" refreshError="1"/>
      <sheetData sheetId="7">
        <row r="19">
          <cell r="E19">
            <v>16519.921875</v>
          </cell>
          <cell r="I19">
            <v>16519.921875</v>
          </cell>
          <cell r="M19">
            <v>12114.609375</v>
          </cell>
        </row>
        <row r="20">
          <cell r="E20">
            <v>48</v>
          </cell>
          <cell r="I20">
            <v>16</v>
          </cell>
          <cell r="M20">
            <v>48</v>
          </cell>
        </row>
        <row r="21">
          <cell r="E21">
            <v>4</v>
          </cell>
          <cell r="I21">
            <v>4</v>
          </cell>
          <cell r="M21">
            <v>4</v>
          </cell>
        </row>
        <row r="23">
          <cell r="E23">
            <v>500000</v>
          </cell>
          <cell r="I23">
            <v>500000</v>
          </cell>
          <cell r="M23">
            <v>500000</v>
          </cell>
        </row>
      </sheetData>
      <sheetData sheetId="8" refreshError="1">
        <row r="11">
          <cell r="M11" t="str">
            <v>Salario</v>
          </cell>
        </row>
        <row r="12">
          <cell r="M12" t="str">
            <v>Prestación de Servicios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DETERMINACIÓN DE LA DEMANDA "/>
      <sheetName val="TECNICO"/>
      <sheetName val="PRG D PROD"/>
      <sheetName val="VENTAS"/>
      <sheetName val="C.M.P.U."/>
      <sheetName val="Salarios Proyecto"/>
      <sheetName val="M.D OBRA"/>
      <sheetName val="C.I.F."/>
      <sheetName val="ADTIVOS."/>
      <sheetName val="GASTOS COMUNICACION Y VENTAS"/>
      <sheetName val="CAPITAL W"/>
      <sheetName val="INVERSIONES FIJAS Y REFERIDAS"/>
      <sheetName val="CVU"/>
      <sheetName val="P.E"/>
      <sheetName val="P&amp;G"/>
      <sheetName val="Análisis Financi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H3:H4">
  <tableColumns count="1">
    <tableColumn id="1" xr3:uid="{00000000-0010-0000-0000-000001000000}" name="Año"/>
  </tableColumns>
  <tableStyleInfo name="Determinación de la Producción 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Q10:Q13">
  <tableColumns count="1">
    <tableColumn id="1" xr3:uid="{00000000-0010-0000-0900-000001000000}" name="Salario"/>
  </tableColumns>
  <tableStyleInfo name="M.D Obra-style 6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R10:R13">
  <tableColumns count="1">
    <tableColumn id="1" xr3:uid="{00000000-0010-0000-0A00-000001000000}" name="PrestaciondeServicios"/>
  </tableColumns>
  <tableStyleInfo name="M.D Obra-style 7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M15:M17">
  <tableColumns count="1">
    <tableColumn id="1" xr3:uid="{00000000-0010-0000-0B00-000001000000}" name="Gerente_Tipo"/>
  </tableColumns>
  <tableStyleInfo name="M.D Obra-style 8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O15:O16">
  <tableColumns count="1">
    <tableColumn id="1" xr3:uid="{00000000-0010-0000-0C00-000001000000}" name="Gerente_Salario"/>
  </tableColumns>
  <tableStyleInfo name="M.D Obra-style 9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Q15:Q16">
  <tableColumns count="1">
    <tableColumn id="1" xr3:uid="{00000000-0010-0000-0D00-000001000000}" name="Gerente_PrestacióndeServicios"/>
  </tableColumns>
  <tableStyleInfo name="M.D Obra-style 10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M19:M22">
  <tableColumns count="1">
    <tableColumn id="1" xr3:uid="{00000000-0010-0000-0E00-000001000000}" name="Colaboradores_Tipo"/>
  </tableColumns>
  <tableStyleInfo name="M.D Obra-style 11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O19:O20">
  <tableColumns count="1">
    <tableColumn id="1" xr3:uid="{00000000-0010-0000-0F00-000001000000}" name="Colaboradores_Salario"/>
  </tableColumns>
  <tableStyleInfo name="M.D Obra-style 12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Q19:Q20">
  <tableColumns count="1">
    <tableColumn id="1" xr3:uid="{00000000-0010-0000-1000-000001000000}" name="Colaboradores_PrestacióndeServicios"/>
  </tableColumns>
  <tableStyleInfo name="M.D Obra-style 13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M23:M25">
  <tableColumns count="1">
    <tableColumn id="1" xr3:uid="{00000000-0010-0000-1100-000001000000}" name="Administrativos_Tipo"/>
  </tableColumns>
  <tableStyleInfo name="M.D Obra-style 14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O23:O24">
  <tableColumns count="1">
    <tableColumn id="1" xr3:uid="{00000000-0010-0000-1200-000001000000}" name="Administrativos_Salario"/>
  </tableColumns>
  <tableStyleInfo name="M.D Obra-style 15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I3:I4">
  <tableColumns count="1">
    <tableColumn id="1" xr3:uid="{00000000-0010-0000-0100-000001000000}" name="Mes"/>
  </tableColumns>
  <tableStyleInfo name="Determinación de la Producción 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Q23:Q24">
  <tableColumns count="1">
    <tableColumn id="1" xr3:uid="{00000000-0010-0000-1300-000001000000}" name="Administrativos_PrestacióndeServicios"/>
  </tableColumns>
  <tableStyleInfo name="M.D Obra-style 16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O13:O18">
  <tableColumns count="1">
    <tableColumn id="1" xr3:uid="{00000000-0010-0000-0200-000001000000}" name="Categoria"/>
  </tableColumns>
  <tableStyleInfo name="Salarios Proyecto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Q13:Q18">
  <tableColumns count="1">
    <tableColumn id="1" xr3:uid="{00000000-0010-0000-0300-000001000000}" name="Costo"/>
  </tableColumns>
  <tableStyleInfo name="Salarios Proyecto-style 2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M4:M7">
  <tableColumns count="1">
    <tableColumn id="1" xr3:uid="{00000000-0010-0000-0400-000001000000}" name="Detalle"/>
  </tableColumns>
  <tableStyleInfo name="M.D Obra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O4:O7">
  <tableColumns count="1">
    <tableColumn id="1" xr3:uid="{00000000-0010-0000-0500-000001000000}" name="Salario"/>
  </tableColumns>
  <tableStyleInfo name="M.D Obra-style 2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Q4:Q7">
  <tableColumns count="1">
    <tableColumn id="1" xr3:uid="{00000000-0010-0000-0600-000001000000}" name="PrestaciondeServicios"/>
  </tableColumns>
  <tableStyleInfo name="M.D Obra-style 3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M10:M12">
  <tableColumns count="1">
    <tableColumn id="1" xr3:uid="{00000000-0010-0000-0700-000001000000}" name="Tipo"/>
  </tableColumns>
  <tableStyleInfo name="M.D Obra-style 4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O10:O13">
  <tableColumns count="1">
    <tableColumn id="1" xr3:uid="{00000000-0010-0000-0800-000001000000}" name="Tipo"/>
  </tableColumns>
  <tableStyleInfo name="M.D Obra-style 5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13" Type="http://schemas.openxmlformats.org/officeDocument/2006/relationships/table" Target="../tables/table16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12" Type="http://schemas.openxmlformats.org/officeDocument/2006/relationships/table" Target="../tables/table15.xml"/><Relationship Id="rId17" Type="http://schemas.openxmlformats.org/officeDocument/2006/relationships/table" Target="../tables/table20.xml"/><Relationship Id="rId2" Type="http://schemas.openxmlformats.org/officeDocument/2006/relationships/table" Target="../tables/table5.xml"/><Relationship Id="rId16" Type="http://schemas.openxmlformats.org/officeDocument/2006/relationships/table" Target="../tables/table19.xml"/><Relationship Id="rId1" Type="http://schemas.openxmlformats.org/officeDocument/2006/relationships/drawing" Target="../drawings/drawing11.xml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5" Type="http://schemas.openxmlformats.org/officeDocument/2006/relationships/table" Target="../tables/table1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Relationship Id="rId14" Type="http://schemas.openxmlformats.org/officeDocument/2006/relationships/table" Target="../tables/table1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datosmundial.com/america/colombia/crecimiento-poblacional.php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sitios.dane.gov.co/cnpv/app/views/informacion/perfiles/25307_infografia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selection activeCell="W55" sqref="W55"/>
    </sheetView>
  </sheetViews>
  <sheetFormatPr baseColWidth="10" defaultColWidth="14.44140625" defaultRowHeight="15" customHeight="1" x14ac:dyDescent="0.3"/>
  <cols>
    <col min="1" max="2" width="2.5546875" customWidth="1"/>
    <col min="3" max="3" width="2.6640625" customWidth="1"/>
    <col min="4" max="12" width="11.44140625" customWidth="1"/>
    <col min="13" max="14" width="11.5546875" customWidth="1"/>
    <col min="15" max="15" width="11.44140625" customWidth="1"/>
    <col min="16" max="16" width="3.88671875" customWidth="1"/>
    <col min="17" max="20" width="11.44140625" hidden="1" customWidth="1"/>
    <col min="21" max="26" width="10" customWidth="1"/>
  </cols>
  <sheetData>
    <row r="1" spans="1:26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6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</row>
    <row r="4" spans="1:26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</row>
    <row r="5" spans="1:26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</row>
    <row r="6" spans="1:2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  <c r="Z6" s="2"/>
    </row>
    <row r="7" spans="1:26" ht="14.4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</row>
    <row r="8" spans="1:26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2"/>
      <c r="W8" s="2"/>
      <c r="X8" s="2"/>
      <c r="Y8" s="2"/>
      <c r="Z8" s="2"/>
    </row>
    <row r="9" spans="1:26" ht="14.4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"/>
      <c r="V9" s="2"/>
      <c r="W9" s="2"/>
      <c r="X9" s="2"/>
      <c r="Y9" s="2"/>
      <c r="Z9" s="2"/>
    </row>
    <row r="10" spans="1:26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  <c r="X10" s="2"/>
      <c r="Y10" s="2"/>
      <c r="Z10" s="2"/>
    </row>
    <row r="11" spans="1:26" ht="14.4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"/>
      <c r="V11" s="2"/>
      <c r="W11" s="2"/>
      <c r="X11" s="2"/>
      <c r="Y11" s="2"/>
      <c r="Z11" s="2"/>
    </row>
    <row r="12" spans="1:26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"/>
      <c r="V12" s="2"/>
      <c r="W12" s="2"/>
      <c r="X12" s="2"/>
      <c r="Y12" s="2"/>
      <c r="Z12" s="2"/>
    </row>
    <row r="13" spans="1:26" ht="14.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/>
      <c r="V13" s="2"/>
      <c r="W13" s="2"/>
      <c r="X13" s="2"/>
      <c r="Y13" s="2"/>
      <c r="Z13" s="2"/>
    </row>
    <row r="14" spans="1:26" ht="14.4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/>
      <c r="V14" s="2"/>
      <c r="W14" s="2"/>
      <c r="X14" s="2"/>
      <c r="Y14" s="2"/>
      <c r="Z14" s="2"/>
    </row>
    <row r="15" spans="1:26" ht="14.4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/>
      <c r="V15" s="2"/>
      <c r="W15" s="2"/>
      <c r="X15" s="2"/>
      <c r="Y15" s="2"/>
      <c r="Z15" s="2"/>
    </row>
    <row r="16" spans="1:26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/>
      <c r="V16" s="2"/>
      <c r="W16" s="2"/>
      <c r="X16" s="2"/>
      <c r="Y16" s="2"/>
      <c r="Z16" s="2"/>
    </row>
    <row r="17" spans="1:26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  <c r="X17" s="2"/>
      <c r="Y17" s="2"/>
      <c r="Z17" s="2"/>
    </row>
    <row r="18" spans="1:26" ht="14.4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/>
      <c r="V18" s="2"/>
      <c r="W18" s="2"/>
      <c r="X18" s="2"/>
      <c r="Y18" s="2"/>
      <c r="Z18" s="2"/>
    </row>
    <row r="19" spans="1:26" ht="14.4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/>
      <c r="V19" s="2"/>
      <c r="W19" s="2"/>
      <c r="X19" s="2"/>
      <c r="Y19" s="2"/>
      <c r="Z19" s="2"/>
    </row>
    <row r="20" spans="1:26" ht="14.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/>
      <c r="V20" s="2"/>
      <c r="W20" s="2"/>
      <c r="X20" s="2"/>
      <c r="Y20" s="2"/>
      <c r="Z20" s="2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/>
      <c r="V21" s="2"/>
      <c r="W21" s="2"/>
      <c r="X21" s="2"/>
      <c r="Y21" s="2"/>
      <c r="Z21" s="2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/>
      <c r="V22" s="2"/>
      <c r="W22" s="2"/>
      <c r="X22" s="2"/>
      <c r="Y22" s="2"/>
      <c r="Z22" s="2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6" ht="47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7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hidden="1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6" ht="15.75" hidden="1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6" ht="15.75" customHeight="1" x14ac:dyDescent="0.3">
      <c r="A31" s="3"/>
      <c r="B31" s="3"/>
      <c r="O31" s="1"/>
      <c r="P31" s="1"/>
    </row>
    <row r="32" spans="1:26" ht="15.75" customHeight="1" x14ac:dyDescent="0.3">
      <c r="A32" s="3"/>
      <c r="B32" s="3"/>
      <c r="O32" s="1"/>
      <c r="P32" s="1"/>
    </row>
    <row r="33" spans="1:16" ht="15.75" customHeight="1" x14ac:dyDescent="0.3">
      <c r="A33" s="3"/>
      <c r="B33" s="3"/>
      <c r="O33" s="1"/>
      <c r="P33" s="1"/>
    </row>
    <row r="34" spans="1:16" ht="15.75" customHeight="1" x14ac:dyDescent="0.3">
      <c r="A34" s="3"/>
      <c r="B34" s="3"/>
      <c r="O34" s="1"/>
      <c r="P34" s="1"/>
    </row>
    <row r="35" spans="1:16" ht="15.75" customHeight="1" x14ac:dyDescent="0.3">
      <c r="A35" s="3"/>
      <c r="B35" s="3"/>
      <c r="O35" s="1"/>
      <c r="P35" s="1"/>
    </row>
    <row r="36" spans="1:16" ht="15.75" customHeight="1" x14ac:dyDescent="0.3">
      <c r="A36" s="3"/>
      <c r="B36" s="3"/>
      <c r="O36" s="1"/>
      <c r="P36" s="1"/>
    </row>
    <row r="37" spans="1:16" ht="15.75" customHeight="1" x14ac:dyDescent="0.3">
      <c r="A37" s="3"/>
      <c r="B37" s="3"/>
      <c r="O37" s="1"/>
      <c r="P37" s="1"/>
    </row>
    <row r="38" spans="1:16" ht="15.75" customHeight="1" x14ac:dyDescent="0.3">
      <c r="A38" s="3"/>
      <c r="B38" s="3"/>
      <c r="O38" s="1"/>
      <c r="P38" s="1"/>
    </row>
    <row r="39" spans="1:16" ht="15.75" customHeight="1" x14ac:dyDescent="0.3">
      <c r="A39" s="3"/>
      <c r="B39" s="3"/>
      <c r="O39" s="1"/>
      <c r="P39" s="1"/>
    </row>
    <row r="40" spans="1:16" ht="15.75" customHeight="1" x14ac:dyDescent="0.3">
      <c r="A40" s="3"/>
      <c r="B40" s="3"/>
      <c r="O40" s="1"/>
      <c r="P40" s="1"/>
    </row>
    <row r="41" spans="1:16" ht="15.75" customHeight="1" x14ac:dyDescent="0.3">
      <c r="A41" s="3"/>
      <c r="B41" s="3"/>
      <c r="O41" s="1"/>
      <c r="P41" s="1"/>
    </row>
    <row r="42" spans="1:16" ht="15.75" customHeight="1" x14ac:dyDescent="0.3">
      <c r="A42" s="3"/>
      <c r="B42" s="3"/>
      <c r="O42" s="1"/>
      <c r="P42" s="1"/>
    </row>
    <row r="43" spans="1:16" ht="15.75" customHeight="1" x14ac:dyDescent="0.3">
      <c r="A43" s="3"/>
      <c r="B43" s="3"/>
      <c r="O43" s="1"/>
      <c r="P43" s="1"/>
    </row>
    <row r="44" spans="1:16" ht="15.75" customHeight="1" x14ac:dyDescent="0.3">
      <c r="A44" s="3"/>
      <c r="B44" s="3"/>
      <c r="O44" s="1"/>
      <c r="P44" s="1"/>
    </row>
    <row r="45" spans="1:16" ht="15.75" customHeight="1" x14ac:dyDescent="0.3">
      <c r="A45" s="3"/>
      <c r="B45" s="3"/>
      <c r="O45" s="1"/>
      <c r="P45" s="1"/>
    </row>
    <row r="46" spans="1:16" ht="15.75" customHeight="1" x14ac:dyDescent="0.3">
      <c r="A46" s="3"/>
      <c r="B46" s="3"/>
      <c r="O46" s="1"/>
      <c r="P46" s="1"/>
    </row>
    <row r="47" spans="1:16" ht="15.75" customHeight="1" x14ac:dyDescent="0.3">
      <c r="A47" s="3"/>
      <c r="B47" s="3"/>
      <c r="O47" s="1"/>
      <c r="P47" s="1"/>
    </row>
    <row r="48" spans="1:16" ht="15.75" customHeight="1" x14ac:dyDescent="0.3">
      <c r="A48" s="3"/>
      <c r="B48" s="3"/>
      <c r="O48" s="1"/>
      <c r="P48" s="1"/>
    </row>
    <row r="49" spans="1:16" ht="15.75" customHeight="1" x14ac:dyDescent="0.3">
      <c r="A49" s="3"/>
      <c r="B49" s="3"/>
      <c r="O49" s="1"/>
      <c r="P49" s="1"/>
    </row>
    <row r="50" spans="1:16" ht="15.75" customHeight="1" x14ac:dyDescent="0.3">
      <c r="A50" s="3"/>
      <c r="B50" s="3"/>
      <c r="O50" s="1"/>
      <c r="P50" s="1"/>
    </row>
    <row r="51" spans="1:16" ht="15.75" customHeight="1" x14ac:dyDescent="0.3">
      <c r="A51" s="3"/>
      <c r="B51" s="3"/>
      <c r="O51" s="1"/>
      <c r="P51" s="1"/>
    </row>
    <row r="52" spans="1:16" ht="15.75" customHeight="1" x14ac:dyDescent="0.3">
      <c r="A52" s="3"/>
      <c r="B52" s="3"/>
      <c r="O52" s="1"/>
      <c r="P52" s="1"/>
    </row>
    <row r="53" spans="1:16" ht="15.75" customHeight="1" x14ac:dyDescent="0.3">
      <c r="A53" s="3"/>
      <c r="B53" s="3"/>
      <c r="O53" s="1"/>
      <c r="P53" s="1"/>
    </row>
    <row r="54" spans="1:16" ht="15.75" customHeight="1" x14ac:dyDescent="0.3">
      <c r="A54" s="3"/>
      <c r="B54" s="3"/>
      <c r="O54" s="1"/>
      <c r="P54" s="1"/>
    </row>
    <row r="55" spans="1:16" ht="15.75" customHeight="1" x14ac:dyDescent="0.3">
      <c r="A55" s="3"/>
      <c r="B55" s="3"/>
      <c r="O55" s="1"/>
      <c r="P55" s="1"/>
    </row>
    <row r="56" spans="1:16" ht="15.75" customHeight="1" x14ac:dyDescent="0.3">
      <c r="A56" s="3"/>
      <c r="B56" s="3"/>
      <c r="O56" s="1"/>
      <c r="P56" s="1"/>
    </row>
    <row r="57" spans="1:16" ht="15.75" customHeight="1" x14ac:dyDescent="0.3">
      <c r="A57" s="3"/>
      <c r="B57" s="3"/>
      <c r="O57" s="1"/>
      <c r="P57" s="1"/>
    </row>
    <row r="58" spans="1:16" ht="15.75" customHeight="1" x14ac:dyDescent="0.3">
      <c r="A58" s="3"/>
      <c r="B58" s="3"/>
      <c r="O58" s="1"/>
      <c r="P58" s="1"/>
    </row>
    <row r="59" spans="1:16" ht="15.75" customHeight="1" x14ac:dyDescent="0.3">
      <c r="A59" s="3"/>
      <c r="B59" s="3"/>
      <c r="O59" s="1"/>
      <c r="P59" s="1"/>
    </row>
    <row r="60" spans="1:16" ht="15.75" customHeight="1" x14ac:dyDescent="0.3">
      <c r="A60" s="3"/>
      <c r="B60" s="3"/>
      <c r="O60" s="1"/>
      <c r="P60" s="1"/>
    </row>
    <row r="61" spans="1:16" ht="15.75" customHeight="1" x14ac:dyDescent="0.3">
      <c r="A61" s="3"/>
      <c r="B61" s="3"/>
      <c r="O61" s="1"/>
      <c r="P61" s="1"/>
    </row>
    <row r="62" spans="1:16" ht="15.75" customHeight="1" x14ac:dyDescent="0.3">
      <c r="A62" s="3"/>
      <c r="B62" s="3"/>
      <c r="O62" s="1"/>
      <c r="P62" s="1"/>
    </row>
    <row r="63" spans="1:16" ht="15.75" customHeight="1" x14ac:dyDescent="0.3">
      <c r="A63" s="3"/>
      <c r="B63" s="3"/>
      <c r="O63" s="1"/>
      <c r="P63" s="1"/>
    </row>
    <row r="64" spans="1:16" ht="15.75" customHeight="1" x14ac:dyDescent="0.3">
      <c r="A64" s="3"/>
      <c r="B64" s="3"/>
      <c r="O64" s="1"/>
      <c r="P64" s="1"/>
    </row>
    <row r="65" spans="1:16" ht="15.75" customHeight="1" x14ac:dyDescent="0.3">
      <c r="A65" s="3"/>
      <c r="B65" s="3"/>
      <c r="O65" s="1"/>
      <c r="P65" s="1"/>
    </row>
    <row r="66" spans="1:16" ht="15.75" customHeight="1" x14ac:dyDescent="0.3">
      <c r="A66" s="3"/>
      <c r="B66" s="3"/>
      <c r="O66" s="1"/>
      <c r="P66" s="1"/>
    </row>
    <row r="67" spans="1:16" ht="15.75" customHeight="1" x14ac:dyDescent="0.3">
      <c r="A67" s="3"/>
      <c r="B67" s="3"/>
      <c r="O67" s="1"/>
      <c r="P67" s="1"/>
    </row>
    <row r="68" spans="1:16" ht="15.75" customHeight="1" x14ac:dyDescent="0.3">
      <c r="A68" s="3"/>
      <c r="B68" s="3"/>
      <c r="O68" s="1"/>
      <c r="P68" s="1"/>
    </row>
    <row r="69" spans="1:16" ht="15.75" customHeight="1" x14ac:dyDescent="0.3">
      <c r="A69" s="3"/>
      <c r="B69" s="3"/>
      <c r="O69" s="1"/>
      <c r="P69" s="1"/>
    </row>
    <row r="70" spans="1:16" ht="15.75" customHeight="1" x14ac:dyDescent="0.3">
      <c r="A70" s="3"/>
      <c r="B70" s="3"/>
      <c r="O70" s="1"/>
      <c r="P70" s="1"/>
    </row>
    <row r="71" spans="1:16" ht="15.75" customHeight="1" x14ac:dyDescent="0.3">
      <c r="A71" s="3"/>
      <c r="B71" s="3"/>
      <c r="O71" s="1"/>
      <c r="P71" s="1"/>
    </row>
    <row r="72" spans="1:16" ht="15.75" customHeight="1" x14ac:dyDescent="0.3">
      <c r="A72" s="3"/>
      <c r="B72" s="3"/>
      <c r="O72" s="1"/>
      <c r="P72" s="1"/>
    </row>
    <row r="73" spans="1:16" ht="15.75" customHeight="1" x14ac:dyDescent="0.3">
      <c r="A73" s="3"/>
      <c r="B73" s="3"/>
      <c r="O73" s="1"/>
      <c r="P73" s="1"/>
    </row>
    <row r="74" spans="1:16" ht="15.75" customHeight="1" x14ac:dyDescent="0.3">
      <c r="A74" s="3"/>
      <c r="B74" s="3"/>
      <c r="O74" s="1"/>
      <c r="P74" s="1"/>
    </row>
    <row r="75" spans="1:16" ht="15.75" customHeight="1" x14ac:dyDescent="0.3">
      <c r="A75" s="3"/>
      <c r="B75" s="3"/>
      <c r="O75" s="1"/>
      <c r="P75" s="1"/>
    </row>
    <row r="76" spans="1:16" ht="15.75" customHeight="1" x14ac:dyDescent="0.3">
      <c r="A76" s="3"/>
      <c r="B76" s="3"/>
      <c r="O76" s="1"/>
      <c r="P76" s="1"/>
    </row>
    <row r="77" spans="1:16" ht="15.75" customHeight="1" x14ac:dyDescent="0.3">
      <c r="A77" s="3"/>
      <c r="B77" s="3"/>
      <c r="O77" s="1"/>
      <c r="P77" s="1"/>
    </row>
    <row r="78" spans="1:16" ht="15.75" customHeight="1" x14ac:dyDescent="0.3">
      <c r="A78" s="3"/>
      <c r="B78" s="3"/>
      <c r="O78" s="1"/>
      <c r="P78" s="1"/>
    </row>
    <row r="79" spans="1:16" ht="15.75" customHeight="1" x14ac:dyDescent="0.3">
      <c r="A79" s="3"/>
      <c r="B79" s="3"/>
      <c r="O79" s="1"/>
      <c r="P79" s="1"/>
    </row>
    <row r="80" spans="1:16" ht="15.75" customHeight="1" x14ac:dyDescent="0.3">
      <c r="A80" s="3"/>
      <c r="B80" s="3"/>
      <c r="O80" s="1"/>
      <c r="P80" s="1"/>
    </row>
    <row r="81" spans="1:16" ht="15.75" customHeight="1" x14ac:dyDescent="0.3">
      <c r="A81" s="3"/>
      <c r="B81" s="3"/>
      <c r="O81" s="1"/>
      <c r="P81" s="1"/>
    </row>
    <row r="82" spans="1:16" ht="15.75" customHeight="1" x14ac:dyDescent="0.3">
      <c r="A82" s="3"/>
      <c r="B82" s="3"/>
      <c r="O82" s="1"/>
      <c r="P82" s="1"/>
    </row>
    <row r="83" spans="1:16" ht="15.75" customHeight="1" x14ac:dyDescent="0.3">
      <c r="A83" s="3"/>
      <c r="B83" s="3"/>
      <c r="O83" s="1"/>
      <c r="P83" s="1"/>
    </row>
    <row r="84" spans="1:16" ht="15.75" customHeight="1" x14ac:dyDescent="0.3">
      <c r="A84" s="3"/>
      <c r="B84" s="3"/>
      <c r="O84" s="1"/>
      <c r="P84" s="1"/>
    </row>
    <row r="85" spans="1:16" ht="15.75" customHeight="1" x14ac:dyDescent="0.3">
      <c r="A85" s="3"/>
      <c r="B85" s="3"/>
      <c r="O85" s="1"/>
      <c r="P85" s="1"/>
    </row>
    <row r="86" spans="1:16" ht="15.75" customHeight="1" x14ac:dyDescent="0.3">
      <c r="A86" s="3"/>
      <c r="B86" s="3"/>
      <c r="O86" s="1"/>
      <c r="P86" s="1"/>
    </row>
    <row r="87" spans="1:16" ht="15.75" customHeight="1" x14ac:dyDescent="0.3">
      <c r="A87" s="3"/>
      <c r="B87" s="3"/>
      <c r="O87" s="1"/>
      <c r="P87" s="1"/>
    </row>
    <row r="88" spans="1:16" ht="15.75" customHeight="1" x14ac:dyDescent="0.3">
      <c r="A88" s="3"/>
      <c r="B88" s="3"/>
      <c r="O88" s="1"/>
      <c r="P88" s="1"/>
    </row>
    <row r="89" spans="1:16" ht="15.75" customHeight="1" x14ac:dyDescent="0.3">
      <c r="A89" s="3"/>
      <c r="B89" s="3"/>
      <c r="O89" s="1"/>
      <c r="P89" s="1"/>
    </row>
    <row r="90" spans="1:16" ht="15.75" customHeight="1" x14ac:dyDescent="0.3">
      <c r="A90" s="3"/>
      <c r="B90" s="3"/>
      <c r="O90" s="1"/>
      <c r="P90" s="1"/>
    </row>
    <row r="91" spans="1:16" ht="15.75" customHeight="1" x14ac:dyDescent="0.3">
      <c r="A91" s="3"/>
      <c r="B91" s="3"/>
      <c r="O91" s="1"/>
      <c r="P91" s="1"/>
    </row>
    <row r="92" spans="1:16" ht="15.75" customHeight="1" x14ac:dyDescent="0.3">
      <c r="A92" s="3"/>
      <c r="B92" s="3"/>
      <c r="O92" s="1"/>
      <c r="P92" s="1"/>
    </row>
    <row r="93" spans="1:16" ht="15.75" customHeight="1" x14ac:dyDescent="0.3">
      <c r="A93" s="3"/>
      <c r="B93" s="3"/>
      <c r="O93" s="1"/>
      <c r="P93" s="1"/>
    </row>
    <row r="94" spans="1:16" ht="15.75" customHeight="1" x14ac:dyDescent="0.3">
      <c r="A94" s="3"/>
      <c r="B94" s="3"/>
      <c r="O94" s="1"/>
      <c r="P94" s="1"/>
    </row>
    <row r="95" spans="1:16" ht="15.75" customHeight="1" x14ac:dyDescent="0.3">
      <c r="A95" s="3"/>
      <c r="B95" s="3"/>
      <c r="O95" s="1"/>
      <c r="P95" s="1"/>
    </row>
    <row r="96" spans="1:16" ht="15.75" customHeight="1" x14ac:dyDescent="0.3">
      <c r="A96" s="3"/>
      <c r="B96" s="3"/>
      <c r="O96" s="1"/>
      <c r="P96" s="1"/>
    </row>
    <row r="97" spans="1:16" ht="15.75" customHeight="1" x14ac:dyDescent="0.3">
      <c r="A97" s="3"/>
      <c r="B97" s="3"/>
      <c r="O97" s="1"/>
      <c r="P97" s="1"/>
    </row>
    <row r="98" spans="1:16" ht="15.75" customHeight="1" x14ac:dyDescent="0.3">
      <c r="A98" s="3"/>
      <c r="B98" s="3"/>
      <c r="O98" s="1"/>
      <c r="P98" s="1"/>
    </row>
    <row r="99" spans="1:16" ht="15.75" customHeight="1" x14ac:dyDescent="0.3">
      <c r="A99" s="3"/>
      <c r="B99" s="3"/>
      <c r="O99" s="1"/>
      <c r="P99" s="1"/>
    </row>
    <row r="100" spans="1:16" ht="15.75" customHeight="1" x14ac:dyDescent="0.3">
      <c r="A100" s="3"/>
      <c r="B100" s="3"/>
      <c r="O100" s="1"/>
      <c r="P100" s="1"/>
    </row>
    <row r="101" spans="1:16" ht="15.75" customHeight="1" x14ac:dyDescent="0.3">
      <c r="A101" s="3"/>
      <c r="B101" s="3"/>
      <c r="O101" s="1"/>
      <c r="P101" s="1"/>
    </row>
    <row r="102" spans="1:16" ht="15.75" customHeight="1" x14ac:dyDescent="0.3">
      <c r="A102" s="3"/>
      <c r="B102" s="3"/>
      <c r="O102" s="1"/>
      <c r="P102" s="1"/>
    </row>
    <row r="103" spans="1:16" ht="15.75" customHeight="1" x14ac:dyDescent="0.3">
      <c r="A103" s="3"/>
      <c r="B103" s="3"/>
      <c r="O103" s="1"/>
      <c r="P103" s="1"/>
    </row>
    <row r="104" spans="1:16" ht="15.75" customHeight="1" x14ac:dyDescent="0.3">
      <c r="A104" s="3"/>
      <c r="B104" s="3"/>
      <c r="O104" s="1"/>
      <c r="P104" s="1"/>
    </row>
    <row r="105" spans="1:16" ht="15.75" customHeight="1" x14ac:dyDescent="0.3">
      <c r="A105" s="3"/>
      <c r="B105" s="3"/>
      <c r="O105" s="1"/>
      <c r="P105" s="1"/>
    </row>
    <row r="106" spans="1:16" ht="15.75" customHeight="1" x14ac:dyDescent="0.3">
      <c r="A106" s="3"/>
      <c r="B106" s="3"/>
      <c r="O106" s="1"/>
      <c r="P106" s="1"/>
    </row>
    <row r="107" spans="1:16" ht="15.75" customHeight="1" x14ac:dyDescent="0.3">
      <c r="A107" s="3"/>
      <c r="B107" s="3"/>
      <c r="O107" s="1"/>
      <c r="P107" s="1"/>
    </row>
    <row r="108" spans="1:16" ht="15.75" customHeight="1" x14ac:dyDescent="0.3">
      <c r="A108" s="3"/>
      <c r="B108" s="3"/>
      <c r="O108" s="1"/>
      <c r="P108" s="1"/>
    </row>
    <row r="109" spans="1:16" ht="15.75" customHeight="1" x14ac:dyDescent="0.3">
      <c r="A109" s="3"/>
      <c r="B109" s="3"/>
      <c r="O109" s="1"/>
      <c r="P109" s="1"/>
    </row>
    <row r="110" spans="1:16" ht="15.75" customHeight="1" x14ac:dyDescent="0.3">
      <c r="A110" s="3"/>
      <c r="B110" s="3"/>
      <c r="O110" s="1"/>
      <c r="P110" s="1"/>
    </row>
    <row r="111" spans="1:16" ht="15.75" customHeight="1" x14ac:dyDescent="0.3">
      <c r="A111" s="3"/>
      <c r="B111" s="3"/>
      <c r="O111" s="1"/>
      <c r="P111" s="1"/>
    </row>
    <row r="112" spans="1:16" ht="15.75" customHeight="1" x14ac:dyDescent="0.3">
      <c r="A112" s="3"/>
      <c r="B112" s="3"/>
      <c r="O112" s="1"/>
      <c r="P112" s="1"/>
    </row>
    <row r="113" spans="1:16" ht="15.75" customHeight="1" x14ac:dyDescent="0.3">
      <c r="A113" s="3"/>
      <c r="B113" s="3"/>
      <c r="O113" s="1"/>
      <c r="P113" s="1"/>
    </row>
    <row r="114" spans="1:16" ht="15.75" customHeight="1" x14ac:dyDescent="0.3">
      <c r="A114" s="3"/>
      <c r="B114" s="3"/>
      <c r="O114" s="1"/>
      <c r="P114" s="1"/>
    </row>
    <row r="115" spans="1:16" ht="15.75" customHeight="1" x14ac:dyDescent="0.3">
      <c r="A115" s="3"/>
      <c r="B115" s="3"/>
      <c r="O115" s="1"/>
      <c r="P115" s="1"/>
    </row>
    <row r="116" spans="1:16" ht="15.75" customHeight="1" x14ac:dyDescent="0.3">
      <c r="A116" s="3"/>
      <c r="B116" s="3"/>
      <c r="O116" s="1"/>
      <c r="P116" s="1"/>
    </row>
    <row r="117" spans="1:16" ht="15.75" customHeight="1" x14ac:dyDescent="0.3">
      <c r="A117" s="3"/>
      <c r="B117" s="3"/>
      <c r="O117" s="1"/>
      <c r="P117" s="1"/>
    </row>
    <row r="118" spans="1:16" ht="15.75" customHeight="1" x14ac:dyDescent="0.3">
      <c r="A118" s="3"/>
      <c r="B118" s="3"/>
      <c r="O118" s="1"/>
      <c r="P118" s="1"/>
    </row>
    <row r="119" spans="1:16" ht="15.75" customHeight="1" x14ac:dyDescent="0.3">
      <c r="A119" s="3"/>
      <c r="B119" s="3"/>
      <c r="O119" s="1"/>
      <c r="P119" s="1"/>
    </row>
    <row r="120" spans="1:16" ht="15.75" customHeight="1" x14ac:dyDescent="0.3">
      <c r="A120" s="3"/>
      <c r="B120" s="3"/>
      <c r="O120" s="1"/>
      <c r="P120" s="1"/>
    </row>
    <row r="121" spans="1:16" ht="15.75" customHeight="1" x14ac:dyDescent="0.3">
      <c r="A121" s="3"/>
      <c r="B121" s="3"/>
      <c r="O121" s="1"/>
      <c r="P121" s="1"/>
    </row>
    <row r="122" spans="1:16" ht="15.75" customHeight="1" x14ac:dyDescent="0.3">
      <c r="A122" s="3"/>
      <c r="B122" s="3"/>
      <c r="O122" s="1"/>
      <c r="P122" s="1"/>
    </row>
    <row r="123" spans="1:16" ht="15.75" customHeight="1" x14ac:dyDescent="0.3">
      <c r="A123" s="3"/>
      <c r="B123" s="3"/>
      <c r="O123" s="1"/>
      <c r="P123" s="1"/>
    </row>
    <row r="124" spans="1:16" ht="15.75" customHeight="1" x14ac:dyDescent="0.3">
      <c r="A124" s="3"/>
      <c r="B124" s="3"/>
      <c r="O124" s="1"/>
      <c r="P124" s="1"/>
    </row>
    <row r="125" spans="1:16" ht="15.75" customHeight="1" x14ac:dyDescent="0.3">
      <c r="A125" s="3"/>
      <c r="B125" s="3"/>
      <c r="O125" s="1"/>
      <c r="P125" s="1"/>
    </row>
    <row r="126" spans="1:16" ht="15.75" customHeight="1" x14ac:dyDescent="0.3">
      <c r="A126" s="3"/>
      <c r="B126" s="3"/>
      <c r="O126" s="1"/>
      <c r="P126" s="1"/>
    </row>
    <row r="127" spans="1:16" ht="15.75" customHeight="1" x14ac:dyDescent="0.3">
      <c r="A127" s="3"/>
      <c r="B127" s="3"/>
      <c r="O127" s="1"/>
      <c r="P127" s="1"/>
    </row>
    <row r="128" spans="1:16" ht="15.75" customHeight="1" x14ac:dyDescent="0.3">
      <c r="A128" s="3"/>
      <c r="B128" s="3"/>
      <c r="O128" s="1"/>
      <c r="P128" s="1"/>
    </row>
    <row r="129" spans="1:16" ht="15.75" customHeight="1" x14ac:dyDescent="0.3">
      <c r="A129" s="3"/>
      <c r="B129" s="3"/>
      <c r="O129" s="1"/>
      <c r="P129" s="1"/>
    </row>
    <row r="130" spans="1:16" ht="15.75" customHeight="1" x14ac:dyDescent="0.3">
      <c r="A130" s="3"/>
      <c r="B130" s="3"/>
      <c r="O130" s="1"/>
      <c r="P130" s="1"/>
    </row>
    <row r="131" spans="1:16" ht="15.75" customHeight="1" x14ac:dyDescent="0.3">
      <c r="A131" s="3"/>
      <c r="B131" s="3"/>
      <c r="O131" s="1"/>
      <c r="P131" s="1"/>
    </row>
    <row r="132" spans="1:16" ht="15.75" customHeight="1" x14ac:dyDescent="0.3">
      <c r="A132" s="3"/>
      <c r="B132" s="3"/>
      <c r="O132" s="1"/>
      <c r="P132" s="1"/>
    </row>
    <row r="133" spans="1:16" ht="15.75" customHeight="1" x14ac:dyDescent="0.3">
      <c r="A133" s="3"/>
      <c r="B133" s="3"/>
      <c r="O133" s="1"/>
      <c r="P133" s="1"/>
    </row>
    <row r="134" spans="1:16" ht="15.75" customHeight="1" x14ac:dyDescent="0.3">
      <c r="A134" s="3"/>
      <c r="B134" s="3"/>
      <c r="O134" s="1"/>
      <c r="P134" s="1"/>
    </row>
    <row r="135" spans="1:16" ht="15.75" customHeight="1" x14ac:dyDescent="0.3">
      <c r="A135" s="3"/>
      <c r="B135" s="3"/>
      <c r="O135" s="1"/>
      <c r="P135" s="1"/>
    </row>
    <row r="136" spans="1:16" ht="15.75" customHeight="1" x14ac:dyDescent="0.3">
      <c r="A136" s="3"/>
      <c r="B136" s="3"/>
      <c r="O136" s="1"/>
      <c r="P136" s="1"/>
    </row>
    <row r="137" spans="1:16" ht="15.75" customHeight="1" x14ac:dyDescent="0.3">
      <c r="A137" s="3"/>
      <c r="B137" s="3"/>
      <c r="O137" s="1"/>
      <c r="P137" s="1"/>
    </row>
    <row r="138" spans="1:16" ht="15.75" customHeight="1" x14ac:dyDescent="0.3">
      <c r="A138" s="3"/>
      <c r="B138" s="3"/>
      <c r="O138" s="1"/>
      <c r="P138" s="1"/>
    </row>
    <row r="139" spans="1:16" ht="15.75" customHeight="1" x14ac:dyDescent="0.3">
      <c r="A139" s="3"/>
      <c r="B139" s="3"/>
      <c r="O139" s="1"/>
      <c r="P139" s="1"/>
    </row>
    <row r="140" spans="1:16" ht="15.75" customHeight="1" x14ac:dyDescent="0.3">
      <c r="A140" s="3"/>
      <c r="B140" s="3"/>
      <c r="O140" s="1"/>
      <c r="P140" s="1"/>
    </row>
    <row r="141" spans="1:16" ht="15.75" customHeight="1" x14ac:dyDescent="0.3">
      <c r="A141" s="3"/>
      <c r="B141" s="3"/>
      <c r="O141" s="1"/>
      <c r="P141" s="1"/>
    </row>
    <row r="142" spans="1:16" ht="15.75" customHeight="1" x14ac:dyDescent="0.3">
      <c r="A142" s="3"/>
      <c r="B142" s="3"/>
      <c r="O142" s="1"/>
      <c r="P142" s="1"/>
    </row>
    <row r="143" spans="1:16" ht="15.75" customHeight="1" x14ac:dyDescent="0.3">
      <c r="A143" s="3"/>
      <c r="B143" s="3"/>
      <c r="O143" s="1"/>
      <c r="P143" s="1"/>
    </row>
    <row r="144" spans="1:16" ht="15.75" customHeight="1" x14ac:dyDescent="0.3">
      <c r="A144" s="3"/>
      <c r="B144" s="3"/>
      <c r="O144" s="1"/>
      <c r="P144" s="1"/>
    </row>
    <row r="145" spans="1:16" ht="15.75" customHeight="1" x14ac:dyDescent="0.3">
      <c r="A145" s="3"/>
      <c r="B145" s="3"/>
      <c r="O145" s="1"/>
      <c r="P145" s="1"/>
    </row>
    <row r="146" spans="1:16" ht="15.75" customHeight="1" x14ac:dyDescent="0.3">
      <c r="A146" s="3"/>
      <c r="B146" s="3"/>
      <c r="O146" s="1"/>
      <c r="P146" s="1"/>
    </row>
    <row r="147" spans="1:16" ht="15.75" customHeight="1" x14ac:dyDescent="0.3">
      <c r="A147" s="3"/>
      <c r="B147" s="3"/>
      <c r="O147" s="1"/>
      <c r="P147" s="1"/>
    </row>
    <row r="148" spans="1:16" ht="15.75" customHeight="1" x14ac:dyDescent="0.3">
      <c r="A148" s="3"/>
      <c r="B148" s="3"/>
      <c r="O148" s="1"/>
      <c r="P148" s="1"/>
    </row>
    <row r="149" spans="1:16" ht="15.75" customHeight="1" x14ac:dyDescent="0.3">
      <c r="A149" s="3"/>
      <c r="B149" s="3"/>
      <c r="O149" s="1"/>
      <c r="P149" s="1"/>
    </row>
    <row r="150" spans="1:16" ht="15.75" customHeight="1" x14ac:dyDescent="0.3">
      <c r="A150" s="3"/>
      <c r="B150" s="3"/>
      <c r="O150" s="1"/>
      <c r="P150" s="1"/>
    </row>
    <row r="151" spans="1:16" ht="15.75" customHeight="1" x14ac:dyDescent="0.3">
      <c r="A151" s="3"/>
      <c r="B151" s="3"/>
      <c r="O151" s="1"/>
      <c r="P151" s="1"/>
    </row>
    <row r="152" spans="1:16" ht="15.75" customHeight="1" x14ac:dyDescent="0.3">
      <c r="A152" s="3"/>
      <c r="B152" s="3"/>
      <c r="O152" s="1"/>
      <c r="P152" s="1"/>
    </row>
    <row r="153" spans="1:16" ht="15.75" customHeight="1" x14ac:dyDescent="0.3">
      <c r="A153" s="3"/>
      <c r="B153" s="3"/>
      <c r="O153" s="1"/>
      <c r="P153" s="1"/>
    </row>
    <row r="154" spans="1:16" ht="15.75" customHeight="1" x14ac:dyDescent="0.3">
      <c r="A154" s="3"/>
      <c r="B154" s="3"/>
      <c r="O154" s="1"/>
      <c r="P154" s="1"/>
    </row>
    <row r="155" spans="1:16" ht="15.75" customHeight="1" x14ac:dyDescent="0.3">
      <c r="A155" s="3"/>
      <c r="B155" s="3"/>
      <c r="O155" s="1"/>
      <c r="P155" s="1"/>
    </row>
    <row r="156" spans="1:16" ht="15.75" customHeight="1" x14ac:dyDescent="0.3">
      <c r="A156" s="3"/>
      <c r="B156" s="3"/>
      <c r="O156" s="1"/>
      <c r="P156" s="1"/>
    </row>
    <row r="157" spans="1:16" ht="15.75" customHeight="1" x14ac:dyDescent="0.3">
      <c r="A157" s="3"/>
      <c r="B157" s="3"/>
      <c r="O157" s="1"/>
      <c r="P157" s="1"/>
    </row>
    <row r="158" spans="1:16" ht="15.75" customHeight="1" x14ac:dyDescent="0.3">
      <c r="A158" s="3"/>
      <c r="B158" s="3"/>
      <c r="O158" s="1"/>
      <c r="P158" s="1"/>
    </row>
    <row r="159" spans="1:16" ht="15.75" customHeight="1" x14ac:dyDescent="0.3">
      <c r="A159" s="3"/>
      <c r="B159" s="3"/>
      <c r="O159" s="1"/>
      <c r="P159" s="1"/>
    </row>
    <row r="160" spans="1:16" ht="15.75" customHeight="1" x14ac:dyDescent="0.3">
      <c r="A160" s="3"/>
      <c r="B160" s="3"/>
      <c r="O160" s="1"/>
      <c r="P160" s="1"/>
    </row>
    <row r="161" spans="1:16" ht="15.75" customHeight="1" x14ac:dyDescent="0.3">
      <c r="A161" s="3"/>
      <c r="B161" s="3"/>
      <c r="O161" s="1"/>
      <c r="P161" s="1"/>
    </row>
    <row r="162" spans="1:16" ht="15.75" customHeight="1" x14ac:dyDescent="0.3">
      <c r="A162" s="3"/>
      <c r="B162" s="3"/>
      <c r="O162" s="1"/>
      <c r="P162" s="1"/>
    </row>
    <row r="163" spans="1:16" ht="15.75" customHeight="1" x14ac:dyDescent="0.3">
      <c r="A163" s="3"/>
      <c r="B163" s="3"/>
      <c r="O163" s="1"/>
      <c r="P163" s="1"/>
    </row>
    <row r="164" spans="1:16" ht="15.75" customHeight="1" x14ac:dyDescent="0.3">
      <c r="A164" s="3"/>
      <c r="B164" s="3"/>
      <c r="O164" s="1"/>
      <c r="P164" s="1"/>
    </row>
    <row r="165" spans="1:16" ht="15.75" customHeight="1" x14ac:dyDescent="0.3">
      <c r="A165" s="3"/>
      <c r="B165" s="3"/>
      <c r="O165" s="1"/>
      <c r="P165" s="1"/>
    </row>
    <row r="166" spans="1:16" ht="15.75" customHeight="1" x14ac:dyDescent="0.3">
      <c r="A166" s="3"/>
      <c r="B166" s="3"/>
      <c r="O166" s="1"/>
      <c r="P166" s="1"/>
    </row>
    <row r="167" spans="1:16" ht="15.75" customHeight="1" x14ac:dyDescent="0.3">
      <c r="A167" s="3"/>
      <c r="B167" s="3"/>
      <c r="O167" s="1"/>
      <c r="P167" s="1"/>
    </row>
    <row r="168" spans="1:16" ht="15.75" customHeight="1" x14ac:dyDescent="0.3">
      <c r="A168" s="3"/>
      <c r="B168" s="3"/>
      <c r="O168" s="1"/>
      <c r="P168" s="1"/>
    </row>
    <row r="169" spans="1:16" ht="15.75" customHeight="1" x14ac:dyDescent="0.3">
      <c r="A169" s="3"/>
      <c r="B169" s="3"/>
      <c r="O169" s="1"/>
      <c r="P169" s="1"/>
    </row>
    <row r="170" spans="1:16" ht="15.75" customHeight="1" x14ac:dyDescent="0.3">
      <c r="A170" s="3"/>
      <c r="B170" s="3"/>
      <c r="O170" s="1"/>
      <c r="P170" s="1"/>
    </row>
    <row r="171" spans="1:16" ht="15.75" customHeight="1" x14ac:dyDescent="0.3">
      <c r="A171" s="3"/>
      <c r="B171" s="3"/>
      <c r="O171" s="1"/>
      <c r="P171" s="1"/>
    </row>
    <row r="172" spans="1:16" ht="15.75" customHeight="1" x14ac:dyDescent="0.3">
      <c r="A172" s="3"/>
      <c r="B172" s="3"/>
      <c r="O172" s="1"/>
      <c r="P172" s="1"/>
    </row>
    <row r="173" spans="1:16" ht="15.75" customHeight="1" x14ac:dyDescent="0.3">
      <c r="A173" s="3"/>
      <c r="B173" s="3"/>
      <c r="O173" s="1"/>
      <c r="P173" s="1"/>
    </row>
    <row r="174" spans="1:16" ht="15.75" customHeight="1" x14ac:dyDescent="0.3">
      <c r="A174" s="3"/>
      <c r="B174" s="3"/>
      <c r="O174" s="1"/>
      <c r="P174" s="1"/>
    </row>
    <row r="175" spans="1:16" ht="15.75" customHeight="1" x14ac:dyDescent="0.3">
      <c r="A175" s="3"/>
      <c r="B175" s="3"/>
      <c r="O175" s="1"/>
      <c r="P175" s="1"/>
    </row>
    <row r="176" spans="1:16" ht="15.75" customHeight="1" x14ac:dyDescent="0.3">
      <c r="A176" s="3"/>
      <c r="B176" s="3"/>
      <c r="O176" s="1"/>
      <c r="P176" s="1"/>
    </row>
    <row r="177" spans="1:16" ht="15.75" customHeight="1" x14ac:dyDescent="0.3">
      <c r="A177" s="3"/>
      <c r="B177" s="3"/>
      <c r="O177" s="1"/>
      <c r="P177" s="1"/>
    </row>
    <row r="178" spans="1:16" ht="15.75" customHeight="1" x14ac:dyDescent="0.3">
      <c r="A178" s="3"/>
      <c r="B178" s="3"/>
      <c r="O178" s="1"/>
      <c r="P178" s="1"/>
    </row>
    <row r="179" spans="1:16" ht="15.75" customHeight="1" x14ac:dyDescent="0.3">
      <c r="A179" s="3"/>
      <c r="B179" s="3"/>
      <c r="O179" s="1"/>
      <c r="P179" s="1"/>
    </row>
    <row r="180" spans="1:16" ht="15.75" customHeight="1" x14ac:dyDescent="0.3">
      <c r="A180" s="3"/>
      <c r="B180" s="3"/>
      <c r="O180" s="1"/>
      <c r="P180" s="1"/>
    </row>
    <row r="181" spans="1:16" ht="15.75" customHeight="1" x14ac:dyDescent="0.3">
      <c r="A181" s="3"/>
      <c r="B181" s="3"/>
      <c r="O181" s="1"/>
      <c r="P181" s="1"/>
    </row>
    <row r="182" spans="1:16" ht="15.75" customHeight="1" x14ac:dyDescent="0.3">
      <c r="A182" s="3"/>
      <c r="B182" s="3"/>
      <c r="O182" s="1"/>
      <c r="P182" s="1"/>
    </row>
    <row r="183" spans="1:16" ht="15.75" customHeight="1" x14ac:dyDescent="0.3">
      <c r="A183" s="3"/>
      <c r="B183" s="3"/>
      <c r="O183" s="1"/>
      <c r="P183" s="1"/>
    </row>
    <row r="184" spans="1:16" ht="15.75" customHeight="1" x14ac:dyDescent="0.3">
      <c r="A184" s="3"/>
      <c r="B184" s="3"/>
      <c r="O184" s="1"/>
      <c r="P184" s="1"/>
    </row>
    <row r="185" spans="1:16" ht="15.75" customHeight="1" x14ac:dyDescent="0.3">
      <c r="A185" s="3"/>
      <c r="B185" s="3"/>
      <c r="O185" s="1"/>
      <c r="P185" s="1"/>
    </row>
    <row r="186" spans="1:16" ht="15.75" customHeight="1" x14ac:dyDescent="0.3">
      <c r="A186" s="3"/>
      <c r="B186" s="3"/>
      <c r="O186" s="1"/>
      <c r="P186" s="1"/>
    </row>
    <row r="187" spans="1:16" ht="15.75" customHeight="1" x14ac:dyDescent="0.3">
      <c r="A187" s="3"/>
      <c r="B187" s="3"/>
      <c r="O187" s="1"/>
      <c r="P187" s="1"/>
    </row>
    <row r="188" spans="1:16" ht="15.75" customHeight="1" x14ac:dyDescent="0.3">
      <c r="A188" s="3"/>
      <c r="B188" s="3"/>
      <c r="O188" s="1"/>
      <c r="P188" s="1"/>
    </row>
    <row r="189" spans="1:16" ht="15.75" customHeight="1" x14ac:dyDescent="0.3">
      <c r="A189" s="3"/>
      <c r="B189" s="3"/>
      <c r="O189" s="1"/>
      <c r="P189" s="1"/>
    </row>
    <row r="190" spans="1:16" ht="15.75" customHeight="1" x14ac:dyDescent="0.3">
      <c r="A190" s="3"/>
      <c r="B190" s="3"/>
      <c r="O190" s="1"/>
      <c r="P190" s="1"/>
    </row>
    <row r="191" spans="1:16" ht="15.75" customHeight="1" x14ac:dyDescent="0.3">
      <c r="A191" s="3"/>
      <c r="B191" s="3"/>
      <c r="O191" s="1"/>
      <c r="P191" s="1"/>
    </row>
    <row r="192" spans="1:16" ht="15.75" customHeight="1" x14ac:dyDescent="0.3">
      <c r="A192" s="3"/>
      <c r="B192" s="3"/>
      <c r="O192" s="1"/>
      <c r="P192" s="1"/>
    </row>
    <row r="193" spans="1:16" ht="15.75" customHeight="1" x14ac:dyDescent="0.3">
      <c r="A193" s="3"/>
      <c r="B193" s="3"/>
      <c r="O193" s="1"/>
      <c r="P193" s="1"/>
    </row>
    <row r="194" spans="1:16" ht="15.75" customHeight="1" x14ac:dyDescent="0.3">
      <c r="A194" s="3"/>
      <c r="B194" s="3"/>
      <c r="O194" s="1"/>
      <c r="P194" s="1"/>
    </row>
    <row r="195" spans="1:16" ht="15.75" customHeight="1" x14ac:dyDescent="0.3">
      <c r="A195" s="3"/>
      <c r="B195" s="3"/>
      <c r="O195" s="1"/>
      <c r="P195" s="1"/>
    </row>
    <row r="196" spans="1:16" ht="15.75" customHeight="1" x14ac:dyDescent="0.3">
      <c r="A196" s="3"/>
      <c r="B196" s="3"/>
      <c r="O196" s="1"/>
      <c r="P196" s="1"/>
    </row>
    <row r="197" spans="1:16" ht="15.75" customHeight="1" x14ac:dyDescent="0.3">
      <c r="A197" s="3"/>
      <c r="B197" s="3"/>
      <c r="O197" s="1"/>
      <c r="P197" s="1"/>
    </row>
    <row r="198" spans="1:16" ht="15.75" customHeight="1" x14ac:dyDescent="0.3">
      <c r="A198" s="3"/>
      <c r="B198" s="3"/>
      <c r="O198" s="1"/>
      <c r="P198" s="1"/>
    </row>
    <row r="199" spans="1:16" ht="15.75" customHeight="1" x14ac:dyDescent="0.3">
      <c r="A199" s="3"/>
      <c r="B199" s="3"/>
      <c r="O199" s="1"/>
      <c r="P199" s="1"/>
    </row>
    <row r="200" spans="1:16" ht="15.75" customHeight="1" x14ac:dyDescent="0.3">
      <c r="A200" s="3"/>
      <c r="B200" s="3"/>
      <c r="O200" s="1"/>
      <c r="P200" s="1"/>
    </row>
    <row r="201" spans="1:16" ht="15.75" customHeight="1" x14ac:dyDescent="0.3">
      <c r="A201" s="3"/>
      <c r="B201" s="3"/>
      <c r="O201" s="1"/>
      <c r="P201" s="1"/>
    </row>
    <row r="202" spans="1:16" ht="15.75" customHeight="1" x14ac:dyDescent="0.3">
      <c r="A202" s="3"/>
      <c r="B202" s="3"/>
      <c r="O202" s="1"/>
      <c r="P202" s="1"/>
    </row>
    <row r="203" spans="1:16" ht="15.75" customHeight="1" x14ac:dyDescent="0.3">
      <c r="A203" s="3"/>
      <c r="B203" s="3"/>
      <c r="O203" s="1"/>
      <c r="P203" s="1"/>
    </row>
    <row r="204" spans="1:16" ht="15.75" customHeight="1" x14ac:dyDescent="0.3">
      <c r="A204" s="3"/>
      <c r="B204" s="3"/>
      <c r="O204" s="1"/>
      <c r="P204" s="1"/>
    </row>
    <row r="205" spans="1:16" ht="15.75" customHeight="1" x14ac:dyDescent="0.3">
      <c r="A205" s="3"/>
      <c r="B205" s="3"/>
      <c r="O205" s="1"/>
      <c r="P205" s="1"/>
    </row>
    <row r="206" spans="1:16" ht="15.75" customHeight="1" x14ac:dyDescent="0.3">
      <c r="A206" s="3"/>
      <c r="B206" s="3"/>
      <c r="O206" s="1"/>
      <c r="P206" s="1"/>
    </row>
    <row r="207" spans="1:16" ht="15.75" customHeight="1" x14ac:dyDescent="0.3">
      <c r="A207" s="3"/>
      <c r="B207" s="3"/>
      <c r="O207" s="1"/>
      <c r="P207" s="1"/>
    </row>
    <row r="208" spans="1:16" ht="15.75" customHeight="1" x14ac:dyDescent="0.3">
      <c r="A208" s="3"/>
      <c r="B208" s="3"/>
      <c r="O208" s="1"/>
      <c r="P208" s="1"/>
    </row>
    <row r="209" spans="1:16" ht="15.75" customHeight="1" x14ac:dyDescent="0.3">
      <c r="A209" s="3"/>
      <c r="B209" s="3"/>
      <c r="O209" s="1"/>
      <c r="P209" s="1"/>
    </row>
    <row r="210" spans="1:16" ht="15.75" customHeight="1" x14ac:dyDescent="0.3">
      <c r="A210" s="3"/>
      <c r="B210" s="3"/>
      <c r="O210" s="1"/>
      <c r="P210" s="1"/>
    </row>
    <row r="211" spans="1:16" ht="15.75" customHeight="1" x14ac:dyDescent="0.3">
      <c r="A211" s="3"/>
      <c r="B211" s="3"/>
      <c r="O211" s="1"/>
      <c r="P211" s="1"/>
    </row>
    <row r="212" spans="1:16" ht="15.75" customHeight="1" x14ac:dyDescent="0.3">
      <c r="A212" s="3"/>
      <c r="B212" s="3"/>
      <c r="O212" s="1"/>
      <c r="P212" s="1"/>
    </row>
    <row r="213" spans="1:16" ht="15.75" customHeight="1" x14ac:dyDescent="0.3">
      <c r="A213" s="3"/>
      <c r="B213" s="3"/>
      <c r="O213" s="1"/>
      <c r="P213" s="1"/>
    </row>
    <row r="214" spans="1:16" ht="15.75" customHeight="1" x14ac:dyDescent="0.3">
      <c r="A214" s="3"/>
      <c r="B214" s="3"/>
      <c r="O214" s="1"/>
      <c r="P214" s="1"/>
    </row>
    <row r="215" spans="1:16" ht="15.75" customHeight="1" x14ac:dyDescent="0.3">
      <c r="A215" s="3"/>
      <c r="B215" s="3"/>
      <c r="O215" s="1"/>
      <c r="P215" s="1"/>
    </row>
    <row r="216" spans="1:16" ht="15.75" customHeight="1" x14ac:dyDescent="0.3">
      <c r="A216" s="3"/>
      <c r="B216" s="3"/>
      <c r="O216" s="1"/>
      <c r="P216" s="1"/>
    </row>
    <row r="217" spans="1:16" ht="15.75" customHeight="1" x14ac:dyDescent="0.3">
      <c r="A217" s="3"/>
      <c r="B217" s="3"/>
      <c r="O217" s="1"/>
      <c r="P217" s="1"/>
    </row>
    <row r="218" spans="1:16" ht="15.75" customHeight="1" x14ac:dyDescent="0.3">
      <c r="A218" s="3"/>
      <c r="B218" s="3"/>
      <c r="O218" s="1"/>
      <c r="P218" s="1"/>
    </row>
    <row r="219" spans="1:16" ht="15.75" customHeight="1" x14ac:dyDescent="0.3">
      <c r="A219" s="3"/>
      <c r="B219" s="3"/>
      <c r="O219" s="1"/>
      <c r="P219" s="1"/>
    </row>
    <row r="220" spans="1:16" ht="15.75" customHeight="1" x14ac:dyDescent="0.3">
      <c r="A220" s="3"/>
      <c r="B220" s="3"/>
      <c r="O220" s="1"/>
      <c r="P220" s="1"/>
    </row>
    <row r="221" spans="1:16" ht="15.75" customHeight="1" x14ac:dyDescent="0.3">
      <c r="A221" s="3"/>
      <c r="B221" s="3"/>
      <c r="O221" s="1"/>
      <c r="P221" s="1"/>
    </row>
    <row r="222" spans="1:16" ht="15.75" customHeight="1" x14ac:dyDescent="0.3">
      <c r="A222" s="3"/>
      <c r="B222" s="3"/>
      <c r="O222" s="1"/>
      <c r="P222" s="1"/>
    </row>
    <row r="223" spans="1:16" ht="15.75" customHeight="1" x14ac:dyDescent="0.3">
      <c r="A223" s="3"/>
      <c r="B223" s="3"/>
      <c r="O223" s="1"/>
      <c r="P223" s="1"/>
    </row>
    <row r="224" spans="1:16" ht="15.75" customHeight="1" x14ac:dyDescent="0.3">
      <c r="A224" s="3"/>
      <c r="B224" s="3"/>
      <c r="O224" s="1"/>
      <c r="P224" s="1"/>
    </row>
    <row r="225" spans="1:16" ht="15.75" customHeight="1" x14ac:dyDescent="0.3">
      <c r="A225" s="3"/>
      <c r="B225" s="3"/>
      <c r="O225" s="1"/>
      <c r="P225" s="1"/>
    </row>
    <row r="226" spans="1:16" ht="15.75" customHeight="1" x14ac:dyDescent="0.3">
      <c r="A226" s="3"/>
      <c r="B226" s="3"/>
      <c r="O226" s="1"/>
      <c r="P226" s="1"/>
    </row>
    <row r="227" spans="1:16" ht="15.75" customHeight="1" x14ac:dyDescent="0.3">
      <c r="A227" s="3"/>
      <c r="B227" s="3"/>
      <c r="O227" s="1"/>
      <c r="P227" s="1"/>
    </row>
    <row r="228" spans="1:16" ht="15.75" customHeight="1" x14ac:dyDescent="0.3">
      <c r="A228" s="3"/>
      <c r="B228" s="3"/>
      <c r="O228" s="1"/>
      <c r="P228" s="1"/>
    </row>
    <row r="229" spans="1:16" ht="15.75" customHeight="1" x14ac:dyDescent="0.3">
      <c r="A229" s="3"/>
      <c r="B229" s="3"/>
      <c r="O229" s="1"/>
      <c r="P229" s="1"/>
    </row>
    <row r="230" spans="1:16" ht="15.75" customHeight="1" x14ac:dyDescent="0.3">
      <c r="A230" s="3"/>
      <c r="B230" s="3"/>
      <c r="O230" s="1"/>
      <c r="P230" s="1"/>
    </row>
    <row r="231" spans="1:16" ht="15.75" customHeight="1" x14ac:dyDescent="0.3">
      <c r="A231" s="3"/>
      <c r="B231" s="3"/>
      <c r="O231" s="1"/>
      <c r="P231" s="1"/>
    </row>
    <row r="232" spans="1:16" ht="15.75" customHeight="1" x14ac:dyDescent="0.3">
      <c r="A232" s="3"/>
      <c r="B232" s="3"/>
      <c r="O232" s="1"/>
      <c r="P232" s="1"/>
    </row>
    <row r="233" spans="1:16" ht="15.75" customHeight="1" x14ac:dyDescent="0.3">
      <c r="A233" s="3"/>
      <c r="B233" s="3"/>
      <c r="O233" s="1"/>
      <c r="P233" s="1"/>
    </row>
    <row r="234" spans="1:16" ht="15.75" customHeight="1" x14ac:dyDescent="0.3">
      <c r="A234" s="3"/>
      <c r="B234" s="3"/>
      <c r="O234" s="1"/>
      <c r="P234" s="1"/>
    </row>
    <row r="235" spans="1:16" ht="15.75" customHeight="1" x14ac:dyDescent="0.3">
      <c r="A235" s="3"/>
      <c r="B235" s="3"/>
      <c r="O235" s="1"/>
      <c r="P235" s="1"/>
    </row>
    <row r="236" spans="1:16" ht="15.75" customHeight="1" x14ac:dyDescent="0.3">
      <c r="A236" s="3"/>
      <c r="B236" s="3"/>
      <c r="O236" s="1"/>
      <c r="P236" s="1"/>
    </row>
    <row r="237" spans="1:16" ht="15.75" customHeight="1" x14ac:dyDescent="0.3">
      <c r="A237" s="3"/>
      <c r="B237" s="3"/>
      <c r="O237" s="1"/>
      <c r="P237" s="1"/>
    </row>
    <row r="238" spans="1:16" ht="15.75" customHeight="1" x14ac:dyDescent="0.3">
      <c r="A238" s="3"/>
      <c r="B238" s="3"/>
      <c r="O238" s="1"/>
      <c r="P238" s="1"/>
    </row>
    <row r="239" spans="1:16" ht="15.75" customHeight="1" x14ac:dyDescent="0.3">
      <c r="A239" s="3"/>
      <c r="B239" s="3"/>
      <c r="O239" s="1"/>
      <c r="P239" s="1"/>
    </row>
    <row r="240" spans="1:16" ht="15.75" customHeight="1" x14ac:dyDescent="0.3">
      <c r="A240" s="3"/>
      <c r="B240" s="3"/>
      <c r="O240" s="1"/>
      <c r="P240" s="1"/>
    </row>
    <row r="241" spans="1:16" ht="15.75" customHeight="1" x14ac:dyDescent="0.3">
      <c r="A241" s="3"/>
      <c r="B241" s="3"/>
      <c r="O241" s="1"/>
      <c r="P241" s="1"/>
    </row>
    <row r="242" spans="1:16" ht="15.75" customHeight="1" x14ac:dyDescent="0.3">
      <c r="A242" s="3"/>
      <c r="B242" s="3"/>
      <c r="O242" s="1"/>
      <c r="P242" s="1"/>
    </row>
    <row r="243" spans="1:16" ht="15.75" customHeight="1" x14ac:dyDescent="0.3">
      <c r="A243" s="3"/>
      <c r="B243" s="3"/>
      <c r="O243" s="1"/>
      <c r="P243" s="1"/>
    </row>
    <row r="244" spans="1:16" ht="15.75" customHeight="1" x14ac:dyDescent="0.3">
      <c r="A244" s="3"/>
      <c r="B244" s="3"/>
      <c r="O244" s="1"/>
      <c r="P244" s="1"/>
    </row>
    <row r="245" spans="1:16" ht="15.75" customHeight="1" x14ac:dyDescent="0.3">
      <c r="A245" s="3"/>
      <c r="B245" s="3"/>
      <c r="O245" s="1"/>
      <c r="P245" s="1"/>
    </row>
    <row r="246" spans="1:16" ht="15.75" customHeight="1" x14ac:dyDescent="0.3">
      <c r="A246" s="3"/>
      <c r="B246" s="3"/>
      <c r="O246" s="1"/>
      <c r="P246" s="1"/>
    </row>
    <row r="247" spans="1:16" ht="15.75" customHeight="1" x14ac:dyDescent="0.3">
      <c r="A247" s="3"/>
      <c r="B247" s="3"/>
      <c r="O247" s="1"/>
      <c r="P247" s="1"/>
    </row>
    <row r="248" spans="1:16" ht="15.75" customHeight="1" x14ac:dyDescent="0.3">
      <c r="A248" s="3"/>
      <c r="B248" s="3"/>
      <c r="O248" s="1"/>
      <c r="P248" s="1"/>
    </row>
    <row r="249" spans="1:16" ht="15.75" customHeight="1" x14ac:dyDescent="0.3">
      <c r="A249" s="3"/>
      <c r="B249" s="3"/>
      <c r="O249" s="1"/>
      <c r="P249" s="1"/>
    </row>
    <row r="250" spans="1:16" ht="15.75" customHeight="1" x14ac:dyDescent="0.3">
      <c r="A250" s="3"/>
      <c r="B250" s="3"/>
      <c r="O250" s="1"/>
      <c r="P250" s="1"/>
    </row>
    <row r="251" spans="1:16" ht="15.75" customHeight="1" x14ac:dyDescent="0.3">
      <c r="A251" s="3"/>
      <c r="B251" s="3"/>
      <c r="O251" s="1"/>
      <c r="P251" s="1"/>
    </row>
    <row r="252" spans="1:16" ht="15.75" customHeight="1" x14ac:dyDescent="0.3">
      <c r="A252" s="3"/>
      <c r="B252" s="3"/>
      <c r="O252" s="1"/>
      <c r="P252" s="1"/>
    </row>
    <row r="253" spans="1:16" ht="15.75" customHeight="1" x14ac:dyDescent="0.3">
      <c r="A253" s="3"/>
      <c r="B253" s="3"/>
      <c r="O253" s="1"/>
      <c r="P253" s="1"/>
    </row>
    <row r="254" spans="1:16" ht="15.75" customHeight="1" x14ac:dyDescent="0.3">
      <c r="A254" s="3"/>
      <c r="B254" s="3"/>
      <c r="O254" s="1"/>
      <c r="P254" s="1"/>
    </row>
    <row r="255" spans="1:16" ht="15.75" customHeight="1" x14ac:dyDescent="0.3">
      <c r="A255" s="3"/>
      <c r="B255" s="3"/>
      <c r="O255" s="1"/>
      <c r="P255" s="1"/>
    </row>
    <row r="256" spans="1:16" ht="15.75" customHeight="1" x14ac:dyDescent="0.3">
      <c r="A256" s="3"/>
      <c r="B256" s="3"/>
      <c r="O256" s="1"/>
      <c r="P256" s="1"/>
    </row>
    <row r="257" spans="1:16" ht="15.75" customHeight="1" x14ac:dyDescent="0.3">
      <c r="A257" s="3"/>
      <c r="B257" s="3"/>
      <c r="O257" s="1"/>
      <c r="P257" s="1"/>
    </row>
    <row r="258" spans="1:16" ht="15.75" customHeight="1" x14ac:dyDescent="0.3">
      <c r="A258" s="3"/>
      <c r="B258" s="3"/>
      <c r="O258" s="1"/>
      <c r="P258" s="1"/>
    </row>
    <row r="259" spans="1:16" ht="15.75" customHeight="1" x14ac:dyDescent="0.3">
      <c r="A259" s="3"/>
      <c r="B259" s="3"/>
      <c r="O259" s="1"/>
      <c r="P259" s="1"/>
    </row>
    <row r="260" spans="1:16" ht="15.75" customHeight="1" x14ac:dyDescent="0.3">
      <c r="A260" s="3"/>
      <c r="B260" s="3"/>
      <c r="O260" s="1"/>
      <c r="P260" s="1"/>
    </row>
    <row r="261" spans="1:16" ht="15.75" customHeight="1" x14ac:dyDescent="0.3">
      <c r="A261" s="3"/>
      <c r="B261" s="3"/>
      <c r="O261" s="1"/>
      <c r="P261" s="1"/>
    </row>
    <row r="262" spans="1:16" ht="15.75" customHeight="1" x14ac:dyDescent="0.3">
      <c r="A262" s="3"/>
      <c r="B262" s="3"/>
      <c r="O262" s="1"/>
      <c r="P262" s="1"/>
    </row>
    <row r="263" spans="1:16" ht="15.75" customHeight="1" x14ac:dyDescent="0.3">
      <c r="A263" s="3"/>
      <c r="B263" s="3"/>
      <c r="O263" s="1"/>
      <c r="P263" s="1"/>
    </row>
    <row r="264" spans="1:16" ht="15.75" customHeight="1" x14ac:dyDescent="0.3">
      <c r="A264" s="3"/>
      <c r="B264" s="3"/>
      <c r="O264" s="1"/>
      <c r="P264" s="1"/>
    </row>
    <row r="265" spans="1:16" ht="15.75" customHeight="1" x14ac:dyDescent="0.3">
      <c r="A265" s="3"/>
      <c r="B265" s="3"/>
      <c r="O265" s="1"/>
      <c r="P265" s="1"/>
    </row>
    <row r="266" spans="1:16" ht="15.75" customHeight="1" x14ac:dyDescent="0.3">
      <c r="A266" s="3"/>
      <c r="B266" s="3"/>
      <c r="O266" s="1"/>
      <c r="P266" s="1"/>
    </row>
    <row r="267" spans="1:16" ht="15.75" customHeight="1" x14ac:dyDescent="0.3">
      <c r="A267" s="3"/>
      <c r="B267" s="3"/>
      <c r="O267" s="1"/>
      <c r="P267" s="1"/>
    </row>
    <row r="268" spans="1:16" ht="15.75" customHeight="1" x14ac:dyDescent="0.3">
      <c r="A268" s="3"/>
      <c r="B268" s="3"/>
      <c r="O268" s="1"/>
      <c r="P268" s="1"/>
    </row>
    <row r="269" spans="1:16" ht="15.75" customHeight="1" x14ac:dyDescent="0.3">
      <c r="A269" s="3"/>
      <c r="B269" s="3"/>
      <c r="O269" s="1"/>
      <c r="P269" s="1"/>
    </row>
    <row r="270" spans="1:16" ht="15.75" customHeight="1" x14ac:dyDescent="0.3">
      <c r="A270" s="3"/>
      <c r="B270" s="3"/>
      <c r="O270" s="1"/>
      <c r="P270" s="1"/>
    </row>
    <row r="271" spans="1:16" ht="15.75" customHeight="1" x14ac:dyDescent="0.3">
      <c r="A271" s="3"/>
      <c r="B271" s="3"/>
      <c r="O271" s="1"/>
      <c r="P271" s="1"/>
    </row>
    <row r="272" spans="1:16" ht="15.75" customHeight="1" x14ac:dyDescent="0.3">
      <c r="A272" s="3"/>
      <c r="B272" s="3"/>
      <c r="O272" s="1"/>
      <c r="P272" s="1"/>
    </row>
    <row r="273" spans="1:16" ht="15.75" customHeight="1" x14ac:dyDescent="0.3">
      <c r="A273" s="3"/>
      <c r="B273" s="3"/>
      <c r="O273" s="1"/>
      <c r="P273" s="1"/>
    </row>
    <row r="274" spans="1:16" ht="15.75" customHeight="1" x14ac:dyDescent="0.3">
      <c r="A274" s="3"/>
      <c r="B274" s="3"/>
      <c r="O274" s="1"/>
      <c r="P274" s="1"/>
    </row>
    <row r="275" spans="1:16" ht="15.75" customHeight="1" x14ac:dyDescent="0.3">
      <c r="A275" s="3"/>
      <c r="B275" s="3"/>
      <c r="O275" s="1"/>
      <c r="P275" s="1"/>
    </row>
    <row r="276" spans="1:16" ht="15.75" customHeight="1" x14ac:dyDescent="0.3">
      <c r="A276" s="3"/>
      <c r="B276" s="3"/>
      <c r="O276" s="1"/>
      <c r="P276" s="1"/>
    </row>
    <row r="277" spans="1:16" ht="15.75" customHeight="1" x14ac:dyDescent="0.3">
      <c r="A277" s="3"/>
      <c r="B277" s="3"/>
      <c r="O277" s="1"/>
      <c r="P277" s="1"/>
    </row>
    <row r="278" spans="1:16" ht="15.75" customHeight="1" x14ac:dyDescent="0.3">
      <c r="A278" s="3"/>
      <c r="B278" s="3"/>
      <c r="O278" s="1"/>
      <c r="P278" s="1"/>
    </row>
    <row r="279" spans="1:16" ht="15.75" customHeight="1" x14ac:dyDescent="0.3">
      <c r="A279" s="3"/>
      <c r="B279" s="3"/>
      <c r="O279" s="1"/>
      <c r="P279" s="1"/>
    </row>
    <row r="280" spans="1:16" ht="15.75" customHeight="1" x14ac:dyDescent="0.3">
      <c r="A280" s="3"/>
      <c r="B280" s="3"/>
      <c r="O280" s="1"/>
      <c r="P280" s="1"/>
    </row>
    <row r="281" spans="1:16" ht="15.75" customHeight="1" x14ac:dyDescent="0.3">
      <c r="A281" s="3"/>
      <c r="B281" s="3"/>
      <c r="O281" s="1"/>
      <c r="P281" s="1"/>
    </row>
    <row r="282" spans="1:16" ht="15.75" customHeight="1" x14ac:dyDescent="0.3">
      <c r="A282" s="3"/>
      <c r="B282" s="3"/>
      <c r="O282" s="1"/>
      <c r="P282" s="1"/>
    </row>
    <row r="283" spans="1:16" ht="15.75" customHeight="1" x14ac:dyDescent="0.3">
      <c r="A283" s="3"/>
      <c r="B283" s="3"/>
      <c r="O283" s="1"/>
      <c r="P283" s="1"/>
    </row>
    <row r="284" spans="1:16" ht="15.75" customHeight="1" x14ac:dyDescent="0.3">
      <c r="A284" s="3"/>
      <c r="B284" s="3"/>
      <c r="O284" s="1"/>
      <c r="P284" s="1"/>
    </row>
    <row r="285" spans="1:16" ht="15.75" customHeight="1" x14ac:dyDescent="0.3">
      <c r="A285" s="3"/>
      <c r="B285" s="3"/>
      <c r="O285" s="1"/>
      <c r="P285" s="1"/>
    </row>
    <row r="286" spans="1:16" ht="15.75" customHeight="1" x14ac:dyDescent="0.3">
      <c r="A286" s="3"/>
      <c r="B286" s="3"/>
      <c r="O286" s="1"/>
      <c r="P286" s="1"/>
    </row>
    <row r="287" spans="1:16" ht="15.75" customHeight="1" x14ac:dyDescent="0.3">
      <c r="A287" s="3"/>
      <c r="B287" s="3"/>
      <c r="O287" s="1"/>
      <c r="P287" s="1"/>
    </row>
    <row r="288" spans="1:16" ht="15.75" customHeight="1" x14ac:dyDescent="0.3">
      <c r="A288" s="3"/>
      <c r="B288" s="3"/>
      <c r="O288" s="1"/>
      <c r="P288" s="1"/>
    </row>
    <row r="289" spans="1:16" ht="15.75" customHeight="1" x14ac:dyDescent="0.3">
      <c r="A289" s="3"/>
      <c r="B289" s="3"/>
      <c r="O289" s="1"/>
      <c r="P289" s="1"/>
    </row>
    <row r="290" spans="1:16" ht="15.75" customHeight="1" x14ac:dyDescent="0.3">
      <c r="A290" s="3"/>
      <c r="B290" s="3"/>
      <c r="O290" s="1"/>
      <c r="P290" s="1"/>
    </row>
    <row r="291" spans="1:16" ht="15.75" customHeight="1" x14ac:dyDescent="0.3">
      <c r="A291" s="3"/>
      <c r="B291" s="3"/>
      <c r="O291" s="1"/>
      <c r="P291" s="1"/>
    </row>
    <row r="292" spans="1:16" ht="15.75" customHeight="1" x14ac:dyDescent="0.3">
      <c r="A292" s="3"/>
      <c r="B292" s="3"/>
      <c r="O292" s="1"/>
      <c r="P292" s="1"/>
    </row>
    <row r="293" spans="1:16" ht="15.75" customHeight="1" x14ac:dyDescent="0.3">
      <c r="A293" s="3"/>
      <c r="B293" s="3"/>
      <c r="O293" s="1"/>
      <c r="P293" s="1"/>
    </row>
    <row r="294" spans="1:16" ht="15.75" customHeight="1" x14ac:dyDescent="0.3">
      <c r="A294" s="3"/>
      <c r="B294" s="3"/>
      <c r="O294" s="1"/>
      <c r="P294" s="1"/>
    </row>
    <row r="295" spans="1:16" ht="15.75" customHeight="1" x14ac:dyDescent="0.3">
      <c r="A295" s="3"/>
      <c r="B295" s="3"/>
      <c r="O295" s="1"/>
      <c r="P295" s="1"/>
    </row>
    <row r="296" spans="1:16" ht="15.75" customHeight="1" x14ac:dyDescent="0.3">
      <c r="A296" s="3"/>
      <c r="B296" s="3"/>
      <c r="O296" s="1"/>
      <c r="P296" s="1"/>
    </row>
    <row r="297" spans="1:16" ht="15.75" customHeight="1" x14ac:dyDescent="0.3">
      <c r="A297" s="3"/>
      <c r="B297" s="3"/>
      <c r="O297" s="1"/>
      <c r="P297" s="1"/>
    </row>
    <row r="298" spans="1:16" ht="15.75" customHeight="1" x14ac:dyDescent="0.3">
      <c r="A298" s="3"/>
      <c r="B298" s="3"/>
      <c r="O298" s="1"/>
      <c r="P298" s="1"/>
    </row>
    <row r="299" spans="1:16" ht="15.75" customHeight="1" x14ac:dyDescent="0.3">
      <c r="A299" s="3"/>
      <c r="B299" s="3"/>
      <c r="O299" s="1"/>
      <c r="P299" s="1"/>
    </row>
    <row r="300" spans="1:16" ht="15.75" customHeight="1" x14ac:dyDescent="0.3">
      <c r="A300" s="3"/>
      <c r="B300" s="3"/>
      <c r="O300" s="1"/>
      <c r="P300" s="1"/>
    </row>
    <row r="301" spans="1:16" ht="15.75" customHeight="1" x14ac:dyDescent="0.3">
      <c r="A301" s="3"/>
      <c r="B301" s="3"/>
      <c r="O301" s="1"/>
      <c r="P301" s="1"/>
    </row>
    <row r="302" spans="1:16" ht="15.75" customHeight="1" x14ac:dyDescent="0.3">
      <c r="A302" s="3"/>
      <c r="B302" s="3"/>
      <c r="O302" s="1"/>
      <c r="P302" s="1"/>
    </row>
    <row r="303" spans="1:16" ht="15.75" customHeight="1" x14ac:dyDescent="0.3">
      <c r="A303" s="3"/>
      <c r="B303" s="3"/>
      <c r="O303" s="1"/>
      <c r="P303" s="1"/>
    </row>
    <row r="304" spans="1:16" ht="15.75" customHeight="1" x14ac:dyDescent="0.3">
      <c r="A304" s="3"/>
      <c r="B304" s="3"/>
      <c r="O304" s="1"/>
      <c r="P304" s="1"/>
    </row>
    <row r="305" spans="1:16" ht="15.75" customHeight="1" x14ac:dyDescent="0.3">
      <c r="A305" s="3"/>
      <c r="B305" s="3"/>
      <c r="O305" s="1"/>
      <c r="P305" s="1"/>
    </row>
    <row r="306" spans="1:16" ht="15.75" customHeight="1" x14ac:dyDescent="0.3">
      <c r="A306" s="3"/>
      <c r="B306" s="3"/>
      <c r="O306" s="1"/>
      <c r="P306" s="1"/>
    </row>
    <row r="307" spans="1:16" ht="15.75" customHeight="1" x14ac:dyDescent="0.3">
      <c r="A307" s="3"/>
      <c r="B307" s="3"/>
      <c r="O307" s="1"/>
      <c r="P307" s="1"/>
    </row>
    <row r="308" spans="1:16" ht="15.75" customHeight="1" x14ac:dyDescent="0.3">
      <c r="A308" s="3"/>
      <c r="B308" s="3"/>
      <c r="O308" s="1"/>
      <c r="P308" s="1"/>
    </row>
    <row r="309" spans="1:16" ht="15.75" customHeight="1" x14ac:dyDescent="0.3">
      <c r="A309" s="3"/>
      <c r="B309" s="3"/>
      <c r="O309" s="1"/>
      <c r="P309" s="1"/>
    </row>
    <row r="310" spans="1:16" ht="15.75" customHeight="1" x14ac:dyDescent="0.3">
      <c r="A310" s="3"/>
      <c r="B310" s="3"/>
      <c r="O310" s="1"/>
      <c r="P310" s="1"/>
    </row>
    <row r="311" spans="1:16" ht="15.75" customHeight="1" x14ac:dyDescent="0.3">
      <c r="A311" s="3"/>
      <c r="B311" s="3"/>
      <c r="O311" s="1"/>
      <c r="P311" s="1"/>
    </row>
    <row r="312" spans="1:16" ht="15.75" customHeight="1" x14ac:dyDescent="0.3">
      <c r="A312" s="3"/>
      <c r="B312" s="3"/>
      <c r="O312" s="1"/>
      <c r="P312" s="1"/>
    </row>
    <row r="313" spans="1:16" ht="15.75" customHeight="1" x14ac:dyDescent="0.3">
      <c r="A313" s="3"/>
      <c r="B313" s="3"/>
      <c r="O313" s="1"/>
      <c r="P313" s="1"/>
    </row>
    <row r="314" spans="1:16" ht="15.75" customHeight="1" x14ac:dyDescent="0.3">
      <c r="A314" s="3"/>
      <c r="B314" s="3"/>
      <c r="O314" s="1"/>
      <c r="P314" s="1"/>
    </row>
    <row r="315" spans="1:16" ht="15.75" customHeight="1" x14ac:dyDescent="0.3">
      <c r="A315" s="3"/>
      <c r="B315" s="3"/>
      <c r="O315" s="1"/>
      <c r="P315" s="1"/>
    </row>
    <row r="316" spans="1:16" ht="15.75" customHeight="1" x14ac:dyDescent="0.3">
      <c r="A316" s="3"/>
      <c r="B316" s="3"/>
      <c r="O316" s="1"/>
      <c r="P316" s="1"/>
    </row>
    <row r="317" spans="1:16" ht="15.75" customHeight="1" x14ac:dyDescent="0.3">
      <c r="A317" s="3"/>
      <c r="B317" s="3"/>
      <c r="O317" s="1"/>
      <c r="P317" s="1"/>
    </row>
    <row r="318" spans="1:16" ht="15.75" customHeight="1" x14ac:dyDescent="0.3">
      <c r="A318" s="3"/>
      <c r="B318" s="3"/>
      <c r="O318" s="1"/>
      <c r="P318" s="1"/>
    </row>
    <row r="319" spans="1:16" ht="15.75" customHeight="1" x14ac:dyDescent="0.3">
      <c r="A319" s="3"/>
      <c r="B319" s="3"/>
      <c r="O319" s="1"/>
      <c r="P319" s="1"/>
    </row>
    <row r="320" spans="1:16" ht="15.75" customHeight="1" x14ac:dyDescent="0.3">
      <c r="A320" s="3"/>
      <c r="B320" s="3"/>
      <c r="O320" s="1"/>
      <c r="P320" s="1"/>
    </row>
    <row r="321" spans="1:16" ht="15.75" customHeight="1" x14ac:dyDescent="0.3">
      <c r="A321" s="3"/>
      <c r="B321" s="3"/>
      <c r="O321" s="1"/>
      <c r="P321" s="1"/>
    </row>
    <row r="322" spans="1:16" ht="15.75" customHeight="1" x14ac:dyDescent="0.3">
      <c r="A322" s="3"/>
      <c r="B322" s="3"/>
      <c r="O322" s="1"/>
      <c r="P322" s="1"/>
    </row>
    <row r="323" spans="1:16" ht="15.75" customHeight="1" x14ac:dyDescent="0.3">
      <c r="A323" s="3"/>
      <c r="B323" s="3"/>
      <c r="O323" s="1"/>
      <c r="P323" s="1"/>
    </row>
    <row r="324" spans="1:16" ht="15.75" customHeight="1" x14ac:dyDescent="0.3">
      <c r="A324" s="3"/>
      <c r="B324" s="3"/>
      <c r="O324" s="1"/>
      <c r="P324" s="1"/>
    </row>
    <row r="325" spans="1:16" ht="15.75" customHeight="1" x14ac:dyDescent="0.3">
      <c r="A325" s="3"/>
      <c r="B325" s="3"/>
      <c r="O325" s="1"/>
      <c r="P325" s="1"/>
    </row>
    <row r="326" spans="1:16" ht="15.75" customHeight="1" x14ac:dyDescent="0.3">
      <c r="A326" s="3"/>
      <c r="B326" s="3"/>
      <c r="O326" s="1"/>
      <c r="P326" s="1"/>
    </row>
    <row r="327" spans="1:16" ht="15.75" customHeight="1" x14ac:dyDescent="0.3">
      <c r="A327" s="3"/>
      <c r="B327" s="3"/>
      <c r="O327" s="1"/>
      <c r="P327" s="1"/>
    </row>
    <row r="328" spans="1:16" ht="15.75" customHeight="1" x14ac:dyDescent="0.3">
      <c r="A328" s="3"/>
      <c r="B328" s="3"/>
      <c r="O328" s="1"/>
      <c r="P328" s="1"/>
    </row>
    <row r="329" spans="1:16" ht="15.75" customHeight="1" x14ac:dyDescent="0.3">
      <c r="A329" s="3"/>
      <c r="B329" s="3"/>
      <c r="O329" s="1"/>
      <c r="P329" s="1"/>
    </row>
    <row r="330" spans="1:16" ht="15.75" customHeight="1" x14ac:dyDescent="0.3">
      <c r="A330" s="3"/>
      <c r="B330" s="3"/>
      <c r="O330" s="1"/>
      <c r="P330" s="1"/>
    </row>
    <row r="331" spans="1:16" ht="15.75" customHeight="1" x14ac:dyDescent="0.3">
      <c r="A331" s="3"/>
      <c r="B331" s="3"/>
      <c r="O331" s="1"/>
      <c r="P331" s="1"/>
    </row>
    <row r="332" spans="1:16" ht="15.75" customHeight="1" x14ac:dyDescent="0.3">
      <c r="A332" s="3"/>
      <c r="B332" s="3"/>
      <c r="O332" s="1"/>
      <c r="P332" s="1"/>
    </row>
    <row r="333" spans="1:16" ht="15.75" customHeight="1" x14ac:dyDescent="0.3">
      <c r="A333" s="3"/>
      <c r="B333" s="3"/>
      <c r="O333" s="1"/>
      <c r="P333" s="1"/>
    </row>
    <row r="334" spans="1:16" ht="15.75" customHeight="1" x14ac:dyDescent="0.3">
      <c r="A334" s="3"/>
      <c r="B334" s="3"/>
      <c r="O334" s="1"/>
      <c r="P334" s="1"/>
    </row>
    <row r="335" spans="1:16" ht="15.75" customHeight="1" x14ac:dyDescent="0.3">
      <c r="A335" s="3"/>
      <c r="B335" s="3"/>
      <c r="O335" s="1"/>
      <c r="P335" s="1"/>
    </row>
    <row r="336" spans="1:16" ht="15.75" customHeight="1" x14ac:dyDescent="0.3">
      <c r="A336" s="3"/>
      <c r="B336" s="3"/>
      <c r="O336" s="1"/>
      <c r="P336" s="1"/>
    </row>
    <row r="337" spans="1:16" ht="15.75" customHeight="1" x14ac:dyDescent="0.3">
      <c r="A337" s="3"/>
      <c r="B337" s="3"/>
      <c r="O337" s="1"/>
      <c r="P337" s="1"/>
    </row>
    <row r="338" spans="1:16" ht="15.75" customHeight="1" x14ac:dyDescent="0.3">
      <c r="A338" s="3"/>
      <c r="B338" s="3"/>
      <c r="O338" s="1"/>
      <c r="P338" s="1"/>
    </row>
    <row r="339" spans="1:16" ht="15.75" customHeight="1" x14ac:dyDescent="0.3">
      <c r="A339" s="3"/>
      <c r="B339" s="3"/>
      <c r="O339" s="1"/>
      <c r="P339" s="1"/>
    </row>
    <row r="340" spans="1:16" ht="15.75" customHeight="1" x14ac:dyDescent="0.3">
      <c r="A340" s="3"/>
      <c r="B340" s="3"/>
      <c r="O340" s="1"/>
      <c r="P340" s="1"/>
    </row>
    <row r="341" spans="1:16" ht="15.75" customHeight="1" x14ac:dyDescent="0.3">
      <c r="A341" s="3"/>
      <c r="B341" s="3"/>
      <c r="O341" s="1"/>
      <c r="P341" s="1"/>
    </row>
    <row r="342" spans="1:16" ht="15.75" customHeight="1" x14ac:dyDescent="0.3">
      <c r="A342" s="3"/>
      <c r="B342" s="3"/>
      <c r="O342" s="1"/>
      <c r="P342" s="1"/>
    </row>
    <row r="343" spans="1:16" ht="15.75" customHeight="1" x14ac:dyDescent="0.3">
      <c r="A343" s="3"/>
      <c r="B343" s="3"/>
      <c r="O343" s="1"/>
      <c r="P343" s="1"/>
    </row>
    <row r="344" spans="1:16" ht="15.75" customHeight="1" x14ac:dyDescent="0.3">
      <c r="A344" s="3"/>
      <c r="B344" s="3"/>
      <c r="O344" s="1"/>
      <c r="P344" s="1"/>
    </row>
    <row r="345" spans="1:16" ht="15.75" customHeight="1" x14ac:dyDescent="0.3">
      <c r="A345" s="3"/>
      <c r="B345" s="3"/>
      <c r="O345" s="1"/>
      <c r="P345" s="1"/>
    </row>
    <row r="346" spans="1:16" ht="15.75" customHeight="1" x14ac:dyDescent="0.3">
      <c r="A346" s="3"/>
      <c r="B346" s="3"/>
      <c r="O346" s="1"/>
      <c r="P346" s="1"/>
    </row>
    <row r="347" spans="1:16" ht="15.75" customHeight="1" x14ac:dyDescent="0.3">
      <c r="A347" s="3"/>
      <c r="B347" s="3"/>
      <c r="O347" s="1"/>
      <c r="P347" s="1"/>
    </row>
    <row r="348" spans="1:16" ht="15.75" customHeight="1" x14ac:dyDescent="0.3">
      <c r="A348" s="3"/>
      <c r="B348" s="3"/>
      <c r="O348" s="1"/>
      <c r="P348" s="1"/>
    </row>
    <row r="349" spans="1:16" ht="15.75" customHeight="1" x14ac:dyDescent="0.3">
      <c r="A349" s="3"/>
      <c r="B349" s="3"/>
      <c r="O349" s="1"/>
      <c r="P349" s="1"/>
    </row>
    <row r="350" spans="1:16" ht="15.75" customHeight="1" x14ac:dyDescent="0.3">
      <c r="A350" s="3"/>
      <c r="B350" s="3"/>
      <c r="O350" s="1"/>
      <c r="P350" s="1"/>
    </row>
    <row r="351" spans="1:16" ht="15.75" customHeight="1" x14ac:dyDescent="0.3">
      <c r="A351" s="3"/>
      <c r="B351" s="3"/>
      <c r="O351" s="1"/>
      <c r="P351" s="1"/>
    </row>
    <row r="352" spans="1:16" ht="15.75" customHeight="1" x14ac:dyDescent="0.3">
      <c r="A352" s="3"/>
      <c r="B352" s="3"/>
      <c r="O352" s="1"/>
      <c r="P352" s="1"/>
    </row>
    <row r="353" spans="1:16" ht="15.75" customHeight="1" x14ac:dyDescent="0.3">
      <c r="A353" s="3"/>
      <c r="B353" s="3"/>
      <c r="O353" s="1"/>
      <c r="P353" s="1"/>
    </row>
    <row r="354" spans="1:16" ht="15.75" customHeight="1" x14ac:dyDescent="0.3">
      <c r="A354" s="3"/>
      <c r="B354" s="3"/>
      <c r="O354" s="1"/>
      <c r="P354" s="1"/>
    </row>
    <row r="355" spans="1:16" ht="15.75" customHeight="1" x14ac:dyDescent="0.3">
      <c r="A355" s="3"/>
      <c r="B355" s="3"/>
      <c r="O355" s="1"/>
      <c r="P355" s="1"/>
    </row>
    <row r="356" spans="1:16" ht="15.75" customHeight="1" x14ac:dyDescent="0.3">
      <c r="A356" s="3"/>
      <c r="B356" s="3"/>
      <c r="O356" s="1"/>
      <c r="P356" s="1"/>
    </row>
    <row r="357" spans="1:16" ht="15.75" customHeight="1" x14ac:dyDescent="0.3">
      <c r="A357" s="3"/>
      <c r="B357" s="3"/>
      <c r="O357" s="1"/>
      <c r="P357" s="1"/>
    </row>
    <row r="358" spans="1:16" ht="15.75" customHeight="1" x14ac:dyDescent="0.3">
      <c r="A358" s="3"/>
      <c r="B358" s="3"/>
      <c r="O358" s="1"/>
      <c r="P358" s="1"/>
    </row>
    <row r="359" spans="1:16" ht="15.75" customHeight="1" x14ac:dyDescent="0.3">
      <c r="A359" s="3"/>
      <c r="B359" s="3"/>
      <c r="O359" s="1"/>
      <c r="P359" s="1"/>
    </row>
    <row r="360" spans="1:16" ht="15.75" customHeight="1" x14ac:dyDescent="0.3">
      <c r="A360" s="3"/>
      <c r="B360" s="3"/>
      <c r="O360" s="1"/>
      <c r="P360" s="1"/>
    </row>
    <row r="361" spans="1:16" ht="15.75" customHeight="1" x14ac:dyDescent="0.3">
      <c r="A361" s="3"/>
      <c r="B361" s="3"/>
      <c r="O361" s="1"/>
      <c r="P361" s="1"/>
    </row>
    <row r="362" spans="1:16" ht="15.75" customHeight="1" x14ac:dyDescent="0.3">
      <c r="A362" s="3"/>
      <c r="B362" s="3"/>
      <c r="O362" s="1"/>
      <c r="P362" s="1"/>
    </row>
    <row r="363" spans="1:16" ht="15.75" customHeight="1" x14ac:dyDescent="0.3">
      <c r="A363" s="3"/>
      <c r="B363" s="3"/>
      <c r="O363" s="1"/>
      <c r="P363" s="1"/>
    </row>
    <row r="364" spans="1:16" ht="15.75" customHeight="1" x14ac:dyDescent="0.3">
      <c r="A364" s="3"/>
      <c r="B364" s="3"/>
      <c r="O364" s="1"/>
      <c r="P364" s="1"/>
    </row>
    <row r="365" spans="1:16" ht="15.75" customHeight="1" x14ac:dyDescent="0.3">
      <c r="A365" s="3"/>
      <c r="B365" s="3"/>
      <c r="O365" s="1"/>
      <c r="P365" s="1"/>
    </row>
    <row r="366" spans="1:16" ht="15.75" customHeight="1" x14ac:dyDescent="0.3">
      <c r="A366" s="3"/>
      <c r="B366" s="3"/>
      <c r="O366" s="1"/>
      <c r="P366" s="1"/>
    </row>
    <row r="367" spans="1:16" ht="15.75" customHeight="1" x14ac:dyDescent="0.3">
      <c r="A367" s="3"/>
      <c r="B367" s="3"/>
      <c r="O367" s="1"/>
      <c r="P367" s="1"/>
    </row>
    <row r="368" spans="1:16" ht="15.75" customHeight="1" x14ac:dyDescent="0.3">
      <c r="A368" s="3"/>
      <c r="B368" s="3"/>
      <c r="O368" s="1"/>
      <c r="P368" s="1"/>
    </row>
    <row r="369" spans="1:16" ht="15.75" customHeight="1" x14ac:dyDescent="0.3">
      <c r="A369" s="3"/>
      <c r="B369" s="3"/>
      <c r="O369" s="1"/>
      <c r="P369" s="1"/>
    </row>
    <row r="370" spans="1:16" ht="15.75" customHeight="1" x14ac:dyDescent="0.3">
      <c r="A370" s="3"/>
      <c r="B370" s="3"/>
      <c r="O370" s="1"/>
      <c r="P370" s="1"/>
    </row>
    <row r="371" spans="1:16" ht="15.75" customHeight="1" x14ac:dyDescent="0.3">
      <c r="A371" s="3"/>
      <c r="B371" s="3"/>
      <c r="O371" s="1"/>
      <c r="P371" s="1"/>
    </row>
    <row r="372" spans="1:16" ht="15.75" customHeight="1" x14ac:dyDescent="0.3">
      <c r="A372" s="3"/>
      <c r="B372" s="3"/>
      <c r="O372" s="1"/>
      <c r="P372" s="1"/>
    </row>
    <row r="373" spans="1:16" ht="15.75" customHeight="1" x14ac:dyDescent="0.3">
      <c r="A373" s="3"/>
      <c r="B373" s="3"/>
      <c r="O373" s="1"/>
      <c r="P373" s="1"/>
    </row>
    <row r="374" spans="1:16" ht="15.75" customHeight="1" x14ac:dyDescent="0.3">
      <c r="A374" s="3"/>
      <c r="B374" s="3"/>
      <c r="O374" s="1"/>
      <c r="P374" s="1"/>
    </row>
    <row r="375" spans="1:16" ht="15.75" customHeight="1" x14ac:dyDescent="0.3">
      <c r="A375" s="3"/>
      <c r="B375" s="3"/>
      <c r="O375" s="1"/>
      <c r="P375" s="1"/>
    </row>
    <row r="376" spans="1:16" ht="15.75" customHeight="1" x14ac:dyDescent="0.3">
      <c r="A376" s="3"/>
      <c r="B376" s="3"/>
      <c r="O376" s="1"/>
      <c r="P376" s="1"/>
    </row>
    <row r="377" spans="1:16" ht="15.75" customHeight="1" x14ac:dyDescent="0.3">
      <c r="A377" s="3"/>
      <c r="B377" s="3"/>
      <c r="O377" s="1"/>
      <c r="P377" s="1"/>
    </row>
    <row r="378" spans="1:16" ht="15.75" customHeight="1" x14ac:dyDescent="0.3">
      <c r="A378" s="3"/>
      <c r="B378" s="3"/>
      <c r="O378" s="1"/>
      <c r="P378" s="1"/>
    </row>
    <row r="379" spans="1:16" ht="15.75" customHeight="1" x14ac:dyDescent="0.3">
      <c r="A379" s="3"/>
      <c r="B379" s="3"/>
      <c r="O379" s="1"/>
      <c r="P379" s="1"/>
    </row>
    <row r="380" spans="1:16" ht="15.75" customHeight="1" x14ac:dyDescent="0.3">
      <c r="A380" s="3"/>
      <c r="B380" s="3"/>
      <c r="O380" s="1"/>
      <c r="P380" s="1"/>
    </row>
    <row r="381" spans="1:16" ht="15.75" customHeight="1" x14ac:dyDescent="0.3">
      <c r="A381" s="3"/>
      <c r="B381" s="3"/>
      <c r="O381" s="1"/>
      <c r="P381" s="1"/>
    </row>
    <row r="382" spans="1:16" ht="15.75" customHeight="1" x14ac:dyDescent="0.3">
      <c r="A382" s="3"/>
      <c r="B382" s="3"/>
      <c r="O382" s="1"/>
      <c r="P382" s="1"/>
    </row>
    <row r="383" spans="1:16" ht="15.75" customHeight="1" x14ac:dyDescent="0.3">
      <c r="A383" s="3"/>
      <c r="B383" s="3"/>
      <c r="O383" s="1"/>
      <c r="P383" s="1"/>
    </row>
    <row r="384" spans="1:16" ht="15.75" customHeight="1" x14ac:dyDescent="0.3">
      <c r="A384" s="3"/>
      <c r="B384" s="3"/>
      <c r="O384" s="1"/>
      <c r="P384" s="1"/>
    </row>
    <row r="385" spans="1:16" ht="15.75" customHeight="1" x14ac:dyDescent="0.3">
      <c r="A385" s="3"/>
      <c r="B385" s="3"/>
      <c r="O385" s="1"/>
      <c r="P385" s="1"/>
    </row>
    <row r="386" spans="1:16" ht="15.75" customHeight="1" x14ac:dyDescent="0.3">
      <c r="A386" s="3"/>
      <c r="B386" s="3"/>
      <c r="O386" s="1"/>
      <c r="P386" s="1"/>
    </row>
    <row r="387" spans="1:16" ht="15.75" customHeight="1" x14ac:dyDescent="0.3">
      <c r="A387" s="3"/>
      <c r="B387" s="3"/>
      <c r="O387" s="1"/>
      <c r="P387" s="1"/>
    </row>
    <row r="388" spans="1:16" ht="15.75" customHeight="1" x14ac:dyDescent="0.3">
      <c r="A388" s="3"/>
      <c r="B388" s="3"/>
      <c r="O388" s="1"/>
      <c r="P388" s="1"/>
    </row>
    <row r="389" spans="1:16" ht="15.75" customHeight="1" x14ac:dyDescent="0.3">
      <c r="A389" s="3"/>
      <c r="B389" s="3"/>
      <c r="O389" s="1"/>
      <c r="P389" s="1"/>
    </row>
    <row r="390" spans="1:16" ht="15.75" customHeight="1" x14ac:dyDescent="0.3">
      <c r="A390" s="3"/>
      <c r="B390" s="3"/>
      <c r="O390" s="1"/>
      <c r="P390" s="1"/>
    </row>
    <row r="391" spans="1:16" ht="15.75" customHeight="1" x14ac:dyDescent="0.3">
      <c r="A391" s="3"/>
      <c r="B391" s="3"/>
      <c r="O391" s="1"/>
      <c r="P391" s="1"/>
    </row>
    <row r="392" spans="1:16" ht="15.75" customHeight="1" x14ac:dyDescent="0.3">
      <c r="A392" s="3"/>
      <c r="B392" s="3"/>
      <c r="O392" s="1"/>
      <c r="P392" s="1"/>
    </row>
    <row r="393" spans="1:16" ht="15.75" customHeight="1" x14ac:dyDescent="0.3">
      <c r="A393" s="3"/>
      <c r="B393" s="3"/>
      <c r="O393" s="1"/>
      <c r="P393" s="1"/>
    </row>
    <row r="394" spans="1:16" ht="15.75" customHeight="1" x14ac:dyDescent="0.3">
      <c r="A394" s="3"/>
      <c r="B394" s="3"/>
      <c r="O394" s="1"/>
      <c r="P394" s="1"/>
    </row>
    <row r="395" spans="1:16" ht="15.75" customHeight="1" x14ac:dyDescent="0.3">
      <c r="A395" s="3"/>
      <c r="B395" s="3"/>
      <c r="O395" s="1"/>
      <c r="P395" s="1"/>
    </row>
    <row r="396" spans="1:16" ht="15.75" customHeight="1" x14ac:dyDescent="0.3">
      <c r="A396" s="3"/>
      <c r="B396" s="3"/>
      <c r="O396" s="1"/>
      <c r="P396" s="1"/>
    </row>
    <row r="397" spans="1:16" ht="15.75" customHeight="1" x14ac:dyDescent="0.3">
      <c r="A397" s="3"/>
      <c r="B397" s="3"/>
      <c r="O397" s="1"/>
      <c r="P397" s="1"/>
    </row>
    <row r="398" spans="1:16" ht="15.75" customHeight="1" x14ac:dyDescent="0.3">
      <c r="A398" s="3"/>
      <c r="B398" s="3"/>
      <c r="O398" s="1"/>
      <c r="P398" s="1"/>
    </row>
    <row r="399" spans="1:16" ht="15.75" customHeight="1" x14ac:dyDescent="0.3">
      <c r="A399" s="3"/>
      <c r="B399" s="3"/>
      <c r="O399" s="1"/>
      <c r="P399" s="1"/>
    </row>
    <row r="400" spans="1:16" ht="15.75" customHeight="1" x14ac:dyDescent="0.3">
      <c r="A400" s="3"/>
      <c r="B400" s="3"/>
      <c r="O400" s="1"/>
      <c r="P400" s="1"/>
    </row>
    <row r="401" spans="1:16" ht="15.75" customHeight="1" x14ac:dyDescent="0.3">
      <c r="A401" s="3"/>
      <c r="B401" s="3"/>
      <c r="O401" s="1"/>
      <c r="P401" s="1"/>
    </row>
    <row r="402" spans="1:16" ht="15.75" customHeight="1" x14ac:dyDescent="0.3">
      <c r="A402" s="3"/>
      <c r="B402" s="3"/>
      <c r="O402" s="1"/>
      <c r="P402" s="1"/>
    </row>
    <row r="403" spans="1:16" ht="15.75" customHeight="1" x14ac:dyDescent="0.3">
      <c r="A403" s="3"/>
      <c r="B403" s="3"/>
      <c r="O403" s="1"/>
      <c r="P403" s="1"/>
    </row>
    <row r="404" spans="1:16" ht="15.75" customHeight="1" x14ac:dyDescent="0.3">
      <c r="A404" s="3"/>
      <c r="B404" s="3"/>
      <c r="O404" s="1"/>
      <c r="P404" s="1"/>
    </row>
    <row r="405" spans="1:16" ht="15.75" customHeight="1" x14ac:dyDescent="0.3">
      <c r="A405" s="3"/>
      <c r="B405" s="3"/>
      <c r="O405" s="1"/>
      <c r="P405" s="1"/>
    </row>
    <row r="406" spans="1:16" ht="15.75" customHeight="1" x14ac:dyDescent="0.3">
      <c r="A406" s="3"/>
      <c r="B406" s="3"/>
      <c r="O406" s="1"/>
      <c r="P406" s="1"/>
    </row>
    <row r="407" spans="1:16" ht="15.75" customHeight="1" x14ac:dyDescent="0.3">
      <c r="A407" s="3"/>
      <c r="B407" s="3"/>
      <c r="O407" s="1"/>
      <c r="P407" s="1"/>
    </row>
    <row r="408" spans="1:16" ht="15.75" customHeight="1" x14ac:dyDescent="0.3">
      <c r="A408" s="3"/>
      <c r="B408" s="3"/>
      <c r="O408" s="1"/>
      <c r="P408" s="1"/>
    </row>
    <row r="409" spans="1:16" ht="15.75" customHeight="1" x14ac:dyDescent="0.3">
      <c r="A409" s="3"/>
      <c r="B409" s="3"/>
      <c r="O409" s="1"/>
      <c r="P409" s="1"/>
    </row>
    <row r="410" spans="1:16" ht="15.75" customHeight="1" x14ac:dyDescent="0.3">
      <c r="A410" s="3"/>
      <c r="B410" s="3"/>
      <c r="O410" s="1"/>
      <c r="P410" s="1"/>
    </row>
    <row r="411" spans="1:16" ht="15.75" customHeight="1" x14ac:dyDescent="0.3">
      <c r="A411" s="3"/>
      <c r="B411" s="3"/>
      <c r="O411" s="1"/>
      <c r="P411" s="1"/>
    </row>
    <row r="412" spans="1:16" ht="15.75" customHeight="1" x14ac:dyDescent="0.3">
      <c r="A412" s="3"/>
      <c r="B412" s="3"/>
      <c r="O412" s="1"/>
      <c r="P412" s="1"/>
    </row>
    <row r="413" spans="1:16" ht="15.75" customHeight="1" x14ac:dyDescent="0.3">
      <c r="A413" s="3"/>
      <c r="B413" s="3"/>
      <c r="O413" s="1"/>
      <c r="P413" s="1"/>
    </row>
    <row r="414" spans="1:16" ht="15.75" customHeight="1" x14ac:dyDescent="0.3">
      <c r="A414" s="3"/>
      <c r="B414" s="3"/>
      <c r="O414" s="1"/>
      <c r="P414" s="1"/>
    </row>
    <row r="415" spans="1:16" ht="15.75" customHeight="1" x14ac:dyDescent="0.3">
      <c r="A415" s="3"/>
      <c r="B415" s="3"/>
      <c r="O415" s="1"/>
      <c r="P415" s="1"/>
    </row>
    <row r="416" spans="1:16" ht="15.75" customHeight="1" x14ac:dyDescent="0.3">
      <c r="A416" s="3"/>
      <c r="B416" s="3"/>
      <c r="O416" s="1"/>
      <c r="P416" s="1"/>
    </row>
    <row r="417" spans="1:16" ht="15.75" customHeight="1" x14ac:dyDescent="0.3">
      <c r="A417" s="3"/>
      <c r="B417" s="3"/>
      <c r="O417" s="1"/>
      <c r="P417" s="1"/>
    </row>
    <row r="418" spans="1:16" ht="15.75" customHeight="1" x14ac:dyDescent="0.3">
      <c r="A418" s="3"/>
      <c r="B418" s="3"/>
      <c r="O418" s="1"/>
      <c r="P418" s="1"/>
    </row>
    <row r="419" spans="1:16" ht="15.75" customHeight="1" x14ac:dyDescent="0.3">
      <c r="A419" s="3"/>
      <c r="B419" s="3"/>
      <c r="O419" s="1"/>
      <c r="P419" s="1"/>
    </row>
    <row r="420" spans="1:16" ht="15.75" customHeight="1" x14ac:dyDescent="0.3">
      <c r="A420" s="3"/>
      <c r="B420" s="3"/>
      <c r="O420" s="1"/>
      <c r="P420" s="1"/>
    </row>
    <row r="421" spans="1:16" ht="15.75" customHeight="1" x14ac:dyDescent="0.3">
      <c r="A421" s="3"/>
      <c r="B421" s="3"/>
      <c r="O421" s="1"/>
      <c r="P421" s="1"/>
    </row>
    <row r="422" spans="1:16" ht="15.75" customHeight="1" x14ac:dyDescent="0.3">
      <c r="A422" s="3"/>
      <c r="B422" s="3"/>
      <c r="O422" s="1"/>
      <c r="P422" s="1"/>
    </row>
    <row r="423" spans="1:16" ht="15.75" customHeight="1" x14ac:dyDescent="0.3">
      <c r="A423" s="3"/>
      <c r="B423" s="3"/>
      <c r="O423" s="1"/>
      <c r="P423" s="1"/>
    </row>
    <row r="424" spans="1:16" ht="15.75" customHeight="1" x14ac:dyDescent="0.3">
      <c r="A424" s="3"/>
      <c r="B424" s="3"/>
      <c r="O424" s="1"/>
      <c r="P424" s="1"/>
    </row>
    <row r="425" spans="1:16" ht="15.75" customHeight="1" x14ac:dyDescent="0.3">
      <c r="A425" s="3"/>
      <c r="B425" s="3"/>
      <c r="O425" s="1"/>
      <c r="P425" s="1"/>
    </row>
    <row r="426" spans="1:16" ht="15.75" customHeight="1" x14ac:dyDescent="0.3">
      <c r="A426" s="3"/>
      <c r="B426" s="3"/>
      <c r="O426" s="1"/>
      <c r="P426" s="1"/>
    </row>
    <row r="427" spans="1:16" ht="15.75" customHeight="1" x14ac:dyDescent="0.3">
      <c r="A427" s="3"/>
      <c r="B427" s="3"/>
      <c r="O427" s="1"/>
      <c r="P427" s="1"/>
    </row>
    <row r="428" spans="1:16" ht="15.75" customHeight="1" x14ac:dyDescent="0.3">
      <c r="A428" s="3"/>
      <c r="B428" s="3"/>
      <c r="O428" s="1"/>
      <c r="P428" s="1"/>
    </row>
    <row r="429" spans="1:16" ht="15.75" customHeight="1" x14ac:dyDescent="0.3">
      <c r="A429" s="3"/>
      <c r="B429" s="3"/>
      <c r="O429" s="1"/>
      <c r="P429" s="1"/>
    </row>
    <row r="430" spans="1:16" ht="15.75" customHeight="1" x14ac:dyDescent="0.3">
      <c r="A430" s="3"/>
      <c r="B430" s="3"/>
      <c r="O430" s="1"/>
      <c r="P430" s="1"/>
    </row>
    <row r="431" spans="1:16" ht="15.75" customHeight="1" x14ac:dyDescent="0.3">
      <c r="A431" s="3"/>
      <c r="B431" s="3"/>
      <c r="O431" s="1"/>
      <c r="P431" s="1"/>
    </row>
    <row r="432" spans="1:16" ht="15.75" customHeight="1" x14ac:dyDescent="0.3">
      <c r="A432" s="3"/>
      <c r="B432" s="3"/>
      <c r="O432" s="1"/>
      <c r="P432" s="1"/>
    </row>
    <row r="433" spans="1:16" ht="15.75" customHeight="1" x14ac:dyDescent="0.3">
      <c r="A433" s="3"/>
      <c r="B433" s="3"/>
      <c r="O433" s="1"/>
      <c r="P433" s="1"/>
    </row>
    <row r="434" spans="1:16" ht="15.75" customHeight="1" x14ac:dyDescent="0.3">
      <c r="A434" s="3"/>
      <c r="B434" s="3"/>
      <c r="O434" s="1"/>
      <c r="P434" s="1"/>
    </row>
    <row r="435" spans="1:16" ht="15.75" customHeight="1" x14ac:dyDescent="0.3">
      <c r="A435" s="3"/>
      <c r="B435" s="3"/>
      <c r="O435" s="1"/>
      <c r="P435" s="1"/>
    </row>
    <row r="436" spans="1:16" ht="15.75" customHeight="1" x14ac:dyDescent="0.3">
      <c r="A436" s="3"/>
      <c r="B436" s="3"/>
      <c r="O436" s="1"/>
      <c r="P436" s="1"/>
    </row>
    <row r="437" spans="1:16" ht="15.75" customHeight="1" x14ac:dyDescent="0.3">
      <c r="A437" s="3"/>
      <c r="B437" s="3"/>
      <c r="O437" s="1"/>
      <c r="P437" s="1"/>
    </row>
    <row r="438" spans="1:16" ht="15.75" customHeight="1" x14ac:dyDescent="0.3">
      <c r="A438" s="3"/>
      <c r="B438" s="3"/>
      <c r="O438" s="1"/>
      <c r="P438" s="1"/>
    </row>
    <row r="439" spans="1:16" ht="15.75" customHeight="1" x14ac:dyDescent="0.3">
      <c r="A439" s="3"/>
      <c r="B439" s="3"/>
      <c r="O439" s="1"/>
      <c r="P439" s="1"/>
    </row>
    <row r="440" spans="1:16" ht="15.75" customHeight="1" x14ac:dyDescent="0.3">
      <c r="A440" s="3"/>
      <c r="B440" s="3"/>
      <c r="O440" s="1"/>
      <c r="P440" s="1"/>
    </row>
    <row r="441" spans="1:16" ht="15.75" customHeight="1" x14ac:dyDescent="0.3">
      <c r="A441" s="3"/>
      <c r="B441" s="3"/>
      <c r="O441" s="1"/>
      <c r="P441" s="1"/>
    </row>
    <row r="442" spans="1:16" ht="15.75" customHeight="1" x14ac:dyDescent="0.3">
      <c r="A442" s="3"/>
      <c r="B442" s="3"/>
      <c r="O442" s="1"/>
      <c r="P442" s="1"/>
    </row>
    <row r="443" spans="1:16" ht="15.75" customHeight="1" x14ac:dyDescent="0.3">
      <c r="A443" s="3"/>
      <c r="B443" s="3"/>
      <c r="O443" s="1"/>
      <c r="P443" s="1"/>
    </row>
    <row r="444" spans="1:16" ht="15.75" customHeight="1" x14ac:dyDescent="0.3">
      <c r="A444" s="3"/>
      <c r="B444" s="3"/>
      <c r="O444" s="1"/>
      <c r="P444" s="1"/>
    </row>
    <row r="445" spans="1:16" ht="15.75" customHeight="1" x14ac:dyDescent="0.3">
      <c r="A445" s="3"/>
      <c r="B445" s="3"/>
      <c r="O445" s="1"/>
      <c r="P445" s="1"/>
    </row>
    <row r="446" spans="1:16" ht="15.75" customHeight="1" x14ac:dyDescent="0.3">
      <c r="A446" s="3"/>
      <c r="B446" s="3"/>
      <c r="O446" s="1"/>
      <c r="P446" s="1"/>
    </row>
    <row r="447" spans="1:16" ht="15.75" customHeight="1" x14ac:dyDescent="0.3">
      <c r="A447" s="3"/>
      <c r="B447" s="3"/>
      <c r="O447" s="1"/>
      <c r="P447" s="1"/>
    </row>
    <row r="448" spans="1:16" ht="15.75" customHeight="1" x14ac:dyDescent="0.3">
      <c r="A448" s="3"/>
      <c r="B448" s="3"/>
      <c r="O448" s="1"/>
      <c r="P448" s="1"/>
    </row>
    <row r="449" spans="1:16" ht="15.75" customHeight="1" x14ac:dyDescent="0.3">
      <c r="A449" s="3"/>
      <c r="B449" s="3"/>
      <c r="O449" s="1"/>
      <c r="P449" s="1"/>
    </row>
    <row r="450" spans="1:16" ht="15.75" customHeight="1" x14ac:dyDescent="0.3">
      <c r="A450" s="3"/>
      <c r="B450" s="3"/>
      <c r="O450" s="1"/>
      <c r="P450" s="1"/>
    </row>
    <row r="451" spans="1:16" ht="15.75" customHeight="1" x14ac:dyDescent="0.3">
      <c r="A451" s="3"/>
      <c r="B451" s="3"/>
      <c r="O451" s="1"/>
      <c r="P451" s="1"/>
    </row>
    <row r="452" spans="1:16" ht="15.75" customHeight="1" x14ac:dyDescent="0.3">
      <c r="A452" s="3"/>
      <c r="B452" s="3"/>
      <c r="O452" s="1"/>
      <c r="P452" s="1"/>
    </row>
    <row r="453" spans="1:16" ht="15.75" customHeight="1" x14ac:dyDescent="0.3">
      <c r="A453" s="3"/>
      <c r="B453" s="3"/>
      <c r="O453" s="1"/>
      <c r="P453" s="1"/>
    </row>
    <row r="454" spans="1:16" ht="15.75" customHeight="1" x14ac:dyDescent="0.3">
      <c r="A454" s="3"/>
      <c r="B454" s="3"/>
      <c r="O454" s="1"/>
      <c r="P454" s="1"/>
    </row>
    <row r="455" spans="1:16" ht="15.75" customHeight="1" x14ac:dyDescent="0.3">
      <c r="A455" s="3"/>
      <c r="B455" s="3"/>
      <c r="O455" s="1"/>
      <c r="P455" s="1"/>
    </row>
    <row r="456" spans="1:16" ht="15.75" customHeight="1" x14ac:dyDescent="0.3">
      <c r="A456" s="3"/>
      <c r="B456" s="3"/>
      <c r="O456" s="1"/>
      <c r="P456" s="1"/>
    </row>
    <row r="457" spans="1:16" ht="15.75" customHeight="1" x14ac:dyDescent="0.3">
      <c r="A457" s="3"/>
      <c r="B457" s="3"/>
      <c r="O457" s="1"/>
      <c r="P457" s="1"/>
    </row>
    <row r="458" spans="1:16" ht="15.75" customHeight="1" x14ac:dyDescent="0.3">
      <c r="A458" s="3"/>
      <c r="B458" s="3"/>
      <c r="O458" s="1"/>
      <c r="P458" s="1"/>
    </row>
    <row r="459" spans="1:16" ht="15.75" customHeight="1" x14ac:dyDescent="0.3">
      <c r="A459" s="3"/>
      <c r="B459" s="3"/>
      <c r="O459" s="1"/>
      <c r="P459" s="1"/>
    </row>
    <row r="460" spans="1:16" ht="15.75" customHeight="1" x14ac:dyDescent="0.3">
      <c r="A460" s="3"/>
      <c r="B460" s="3"/>
      <c r="O460" s="1"/>
      <c r="P460" s="1"/>
    </row>
    <row r="461" spans="1:16" ht="15.75" customHeight="1" x14ac:dyDescent="0.3">
      <c r="A461" s="3"/>
      <c r="B461" s="3"/>
      <c r="O461" s="1"/>
      <c r="P461" s="1"/>
    </row>
    <row r="462" spans="1:16" ht="15.75" customHeight="1" x14ac:dyDescent="0.3">
      <c r="A462" s="3"/>
      <c r="B462" s="3"/>
      <c r="O462" s="1"/>
      <c r="P462" s="1"/>
    </row>
    <row r="463" spans="1:16" ht="15.75" customHeight="1" x14ac:dyDescent="0.3">
      <c r="A463" s="3"/>
      <c r="B463" s="3"/>
      <c r="O463" s="1"/>
      <c r="P463" s="1"/>
    </row>
    <row r="464" spans="1:16" ht="15.75" customHeight="1" x14ac:dyDescent="0.3">
      <c r="A464" s="3"/>
      <c r="B464" s="3"/>
      <c r="O464" s="1"/>
      <c r="P464" s="1"/>
    </row>
    <row r="465" spans="1:16" ht="15.75" customHeight="1" x14ac:dyDescent="0.3">
      <c r="A465" s="3"/>
      <c r="B465" s="3"/>
      <c r="O465" s="1"/>
      <c r="P465" s="1"/>
    </row>
    <row r="466" spans="1:16" ht="15.75" customHeight="1" x14ac:dyDescent="0.3">
      <c r="A466" s="3"/>
      <c r="B466" s="3"/>
      <c r="O466" s="1"/>
      <c r="P466" s="1"/>
    </row>
    <row r="467" spans="1:16" ht="15.75" customHeight="1" x14ac:dyDescent="0.3">
      <c r="A467" s="3"/>
      <c r="B467" s="3"/>
      <c r="O467" s="1"/>
      <c r="P467" s="1"/>
    </row>
    <row r="468" spans="1:16" ht="15.75" customHeight="1" x14ac:dyDescent="0.3">
      <c r="A468" s="3"/>
      <c r="B468" s="3"/>
      <c r="O468" s="1"/>
      <c r="P468" s="1"/>
    </row>
    <row r="469" spans="1:16" ht="15.75" customHeight="1" x14ac:dyDescent="0.3">
      <c r="A469" s="3"/>
      <c r="B469" s="3"/>
      <c r="O469" s="1"/>
      <c r="P469" s="1"/>
    </row>
    <row r="470" spans="1:16" ht="15.75" customHeight="1" x14ac:dyDescent="0.3">
      <c r="A470" s="3"/>
      <c r="B470" s="3"/>
      <c r="O470" s="1"/>
      <c r="P470" s="1"/>
    </row>
    <row r="471" spans="1:16" ht="15.75" customHeight="1" x14ac:dyDescent="0.3">
      <c r="A471" s="3"/>
      <c r="B471" s="3"/>
      <c r="O471" s="1"/>
      <c r="P471" s="1"/>
    </row>
    <row r="472" spans="1:16" ht="15.75" customHeight="1" x14ac:dyDescent="0.3">
      <c r="A472" s="3"/>
      <c r="B472" s="3"/>
      <c r="O472" s="1"/>
      <c r="P472" s="1"/>
    </row>
    <row r="473" spans="1:16" ht="15.75" customHeight="1" x14ac:dyDescent="0.3">
      <c r="A473" s="3"/>
      <c r="B473" s="3"/>
      <c r="O473" s="1"/>
      <c r="P473" s="1"/>
    </row>
    <row r="474" spans="1:16" ht="15.75" customHeight="1" x14ac:dyDescent="0.3">
      <c r="A474" s="3"/>
      <c r="B474" s="3"/>
      <c r="O474" s="1"/>
      <c r="P474" s="1"/>
    </row>
    <row r="475" spans="1:16" ht="15.75" customHeight="1" x14ac:dyDescent="0.3">
      <c r="A475" s="3"/>
      <c r="B475" s="3"/>
      <c r="O475" s="1"/>
      <c r="P475" s="1"/>
    </row>
    <row r="476" spans="1:16" ht="15.75" customHeight="1" x14ac:dyDescent="0.3">
      <c r="A476" s="3"/>
      <c r="B476" s="3"/>
      <c r="O476" s="1"/>
      <c r="P476" s="1"/>
    </row>
    <row r="477" spans="1:16" ht="15.75" customHeight="1" x14ac:dyDescent="0.3">
      <c r="A477" s="3"/>
      <c r="B477" s="3"/>
      <c r="O477" s="1"/>
      <c r="P477" s="1"/>
    </row>
    <row r="478" spans="1:16" ht="15.75" customHeight="1" x14ac:dyDescent="0.3">
      <c r="A478" s="3"/>
      <c r="B478" s="3"/>
      <c r="O478" s="1"/>
      <c r="P478" s="1"/>
    </row>
    <row r="479" spans="1:16" ht="15.75" customHeight="1" x14ac:dyDescent="0.3">
      <c r="A479" s="3"/>
      <c r="B479" s="3"/>
      <c r="O479" s="1"/>
      <c r="P479" s="1"/>
    </row>
    <row r="480" spans="1:16" ht="15.75" customHeight="1" x14ac:dyDescent="0.3">
      <c r="A480" s="3"/>
      <c r="B480" s="3"/>
      <c r="O480" s="1"/>
      <c r="P480" s="1"/>
    </row>
    <row r="481" spans="1:16" ht="15.75" customHeight="1" x14ac:dyDescent="0.3">
      <c r="A481" s="3"/>
      <c r="B481" s="3"/>
      <c r="O481" s="1"/>
      <c r="P481" s="1"/>
    </row>
    <row r="482" spans="1:16" ht="15.75" customHeight="1" x14ac:dyDescent="0.3">
      <c r="A482" s="3"/>
      <c r="B482" s="3"/>
      <c r="O482" s="1"/>
      <c r="P482" s="1"/>
    </row>
    <row r="483" spans="1:16" ht="15.75" customHeight="1" x14ac:dyDescent="0.3">
      <c r="A483" s="3"/>
      <c r="B483" s="3"/>
      <c r="O483" s="1"/>
      <c r="P483" s="1"/>
    </row>
    <row r="484" spans="1:16" ht="15.75" customHeight="1" x14ac:dyDescent="0.3">
      <c r="A484" s="3"/>
      <c r="B484" s="3"/>
      <c r="O484" s="1"/>
      <c r="P484" s="1"/>
    </row>
    <row r="485" spans="1:16" ht="15.75" customHeight="1" x14ac:dyDescent="0.3">
      <c r="A485" s="3"/>
      <c r="B485" s="3"/>
      <c r="O485" s="1"/>
      <c r="P485" s="1"/>
    </row>
    <row r="486" spans="1:16" ht="15.75" customHeight="1" x14ac:dyDescent="0.3">
      <c r="A486" s="3"/>
      <c r="B486" s="3"/>
      <c r="O486" s="1"/>
      <c r="P486" s="1"/>
    </row>
    <row r="487" spans="1:16" ht="15.75" customHeight="1" x14ac:dyDescent="0.3">
      <c r="A487" s="3"/>
      <c r="B487" s="3"/>
      <c r="O487" s="1"/>
      <c r="P487" s="1"/>
    </row>
    <row r="488" spans="1:16" ht="15.75" customHeight="1" x14ac:dyDescent="0.3">
      <c r="A488" s="3"/>
      <c r="B488" s="3"/>
      <c r="O488" s="1"/>
      <c r="P488" s="1"/>
    </row>
    <row r="489" spans="1:16" ht="15.75" customHeight="1" x14ac:dyDescent="0.3">
      <c r="A489" s="3"/>
      <c r="B489" s="3"/>
      <c r="O489" s="1"/>
      <c r="P489" s="1"/>
    </row>
    <row r="490" spans="1:16" ht="15.75" customHeight="1" x14ac:dyDescent="0.3">
      <c r="A490" s="3"/>
      <c r="B490" s="3"/>
      <c r="O490" s="1"/>
      <c r="P490" s="1"/>
    </row>
    <row r="491" spans="1:16" ht="15.75" customHeight="1" x14ac:dyDescent="0.3">
      <c r="A491" s="3"/>
      <c r="B491" s="3"/>
      <c r="O491" s="1"/>
      <c r="P491" s="1"/>
    </row>
    <row r="492" spans="1:16" ht="15.75" customHeight="1" x14ac:dyDescent="0.3">
      <c r="A492" s="3"/>
      <c r="B492" s="3"/>
      <c r="O492" s="1"/>
      <c r="P492" s="1"/>
    </row>
    <row r="493" spans="1:16" ht="15.75" customHeight="1" x14ac:dyDescent="0.3">
      <c r="A493" s="3"/>
      <c r="B493" s="3"/>
      <c r="O493" s="1"/>
      <c r="P493" s="1"/>
    </row>
    <row r="494" spans="1:16" ht="15.75" customHeight="1" x14ac:dyDescent="0.3">
      <c r="A494" s="3"/>
      <c r="B494" s="3"/>
      <c r="O494" s="1"/>
      <c r="P494" s="1"/>
    </row>
    <row r="495" spans="1:16" ht="15.75" customHeight="1" x14ac:dyDescent="0.3">
      <c r="A495" s="3"/>
      <c r="B495" s="3"/>
      <c r="O495" s="1"/>
      <c r="P495" s="1"/>
    </row>
    <row r="496" spans="1:16" ht="15.75" customHeight="1" x14ac:dyDescent="0.3">
      <c r="A496" s="3"/>
      <c r="B496" s="3"/>
      <c r="O496" s="1"/>
      <c r="P496" s="1"/>
    </row>
    <row r="497" spans="1:16" ht="15.75" customHeight="1" x14ac:dyDescent="0.3">
      <c r="A497" s="3"/>
      <c r="B497" s="3"/>
      <c r="O497" s="1"/>
      <c r="P497" s="1"/>
    </row>
    <row r="498" spans="1:16" ht="15.75" customHeight="1" x14ac:dyDescent="0.3">
      <c r="A498" s="3"/>
      <c r="B498" s="3"/>
      <c r="O498" s="1"/>
      <c r="P498" s="1"/>
    </row>
    <row r="499" spans="1:16" ht="15.75" customHeight="1" x14ac:dyDescent="0.3">
      <c r="A499" s="3"/>
      <c r="B499" s="3"/>
      <c r="O499" s="1"/>
      <c r="P499" s="1"/>
    </row>
    <row r="500" spans="1:16" ht="15.75" customHeight="1" x14ac:dyDescent="0.3">
      <c r="A500" s="3"/>
      <c r="B500" s="3"/>
      <c r="O500" s="1"/>
      <c r="P500" s="1"/>
    </row>
    <row r="501" spans="1:16" ht="15.75" customHeight="1" x14ac:dyDescent="0.3">
      <c r="A501" s="3"/>
      <c r="B501" s="3"/>
      <c r="O501" s="1"/>
      <c r="P501" s="1"/>
    </row>
    <row r="502" spans="1:16" ht="15.75" customHeight="1" x14ac:dyDescent="0.3">
      <c r="A502" s="3"/>
      <c r="B502" s="3"/>
      <c r="O502" s="1"/>
      <c r="P502" s="1"/>
    </row>
    <row r="503" spans="1:16" ht="15.75" customHeight="1" x14ac:dyDescent="0.3">
      <c r="A503" s="3"/>
      <c r="B503" s="3"/>
      <c r="O503" s="1"/>
      <c r="P503" s="1"/>
    </row>
    <row r="504" spans="1:16" ht="15.75" customHeight="1" x14ac:dyDescent="0.3">
      <c r="A504" s="3"/>
      <c r="B504" s="3"/>
      <c r="O504" s="1"/>
      <c r="P504" s="1"/>
    </row>
    <row r="505" spans="1:16" ht="15.75" customHeight="1" x14ac:dyDescent="0.3">
      <c r="A505" s="3"/>
      <c r="B505" s="3"/>
      <c r="O505" s="1"/>
      <c r="P505" s="1"/>
    </row>
    <row r="506" spans="1:16" ht="15.75" customHeight="1" x14ac:dyDescent="0.3">
      <c r="A506" s="3"/>
      <c r="B506" s="3"/>
      <c r="O506" s="1"/>
      <c r="P506" s="1"/>
    </row>
    <row r="507" spans="1:16" ht="15.75" customHeight="1" x14ac:dyDescent="0.3">
      <c r="A507" s="3"/>
      <c r="B507" s="3"/>
      <c r="O507" s="1"/>
      <c r="P507" s="1"/>
    </row>
    <row r="508" spans="1:16" ht="15.75" customHeight="1" x14ac:dyDescent="0.3">
      <c r="A508" s="3"/>
      <c r="B508" s="3"/>
      <c r="O508" s="1"/>
      <c r="P508" s="1"/>
    </row>
    <row r="509" spans="1:16" ht="15.75" customHeight="1" x14ac:dyDescent="0.3">
      <c r="A509" s="3"/>
      <c r="B509" s="3"/>
      <c r="O509" s="1"/>
      <c r="P509" s="1"/>
    </row>
    <row r="510" spans="1:16" ht="15.75" customHeight="1" x14ac:dyDescent="0.3">
      <c r="A510" s="3"/>
      <c r="B510" s="3"/>
      <c r="O510" s="1"/>
      <c r="P510" s="1"/>
    </row>
    <row r="511" spans="1:16" ht="15.75" customHeight="1" x14ac:dyDescent="0.3">
      <c r="A511" s="3"/>
      <c r="B511" s="3"/>
      <c r="O511" s="1"/>
      <c r="P511" s="1"/>
    </row>
    <row r="512" spans="1:16" ht="15.75" customHeight="1" x14ac:dyDescent="0.3">
      <c r="A512" s="3"/>
      <c r="B512" s="3"/>
      <c r="O512" s="1"/>
      <c r="P512" s="1"/>
    </row>
    <row r="513" spans="1:16" ht="15.75" customHeight="1" x14ac:dyDescent="0.3">
      <c r="A513" s="3"/>
      <c r="B513" s="3"/>
      <c r="O513" s="1"/>
      <c r="P513" s="1"/>
    </row>
    <row r="514" spans="1:16" ht="15.75" customHeight="1" x14ac:dyDescent="0.3">
      <c r="A514" s="3"/>
      <c r="B514" s="3"/>
      <c r="O514" s="1"/>
      <c r="P514" s="1"/>
    </row>
    <row r="515" spans="1:16" ht="15.75" customHeight="1" x14ac:dyDescent="0.3">
      <c r="A515" s="3"/>
      <c r="B515" s="3"/>
      <c r="O515" s="1"/>
      <c r="P515" s="1"/>
    </row>
    <row r="516" spans="1:16" ht="15.75" customHeight="1" x14ac:dyDescent="0.3">
      <c r="A516" s="3"/>
      <c r="B516" s="3"/>
      <c r="O516" s="1"/>
      <c r="P516" s="1"/>
    </row>
    <row r="517" spans="1:16" ht="15.75" customHeight="1" x14ac:dyDescent="0.3">
      <c r="A517" s="3"/>
      <c r="B517" s="3"/>
      <c r="O517" s="1"/>
      <c r="P517" s="1"/>
    </row>
    <row r="518" spans="1:16" ht="15.75" customHeight="1" x14ac:dyDescent="0.3">
      <c r="A518" s="3"/>
      <c r="B518" s="3"/>
      <c r="O518" s="1"/>
      <c r="P518" s="1"/>
    </row>
    <row r="519" spans="1:16" ht="15.75" customHeight="1" x14ac:dyDescent="0.3">
      <c r="A519" s="3"/>
      <c r="B519" s="3"/>
      <c r="O519" s="1"/>
      <c r="P519" s="1"/>
    </row>
    <row r="520" spans="1:16" ht="15.75" customHeight="1" x14ac:dyDescent="0.3">
      <c r="A520" s="3"/>
      <c r="B520" s="3"/>
      <c r="O520" s="1"/>
      <c r="P520" s="1"/>
    </row>
    <row r="521" spans="1:16" ht="15.75" customHeight="1" x14ac:dyDescent="0.3">
      <c r="A521" s="3"/>
      <c r="B521" s="3"/>
      <c r="O521" s="1"/>
      <c r="P521" s="1"/>
    </row>
    <row r="522" spans="1:16" ht="15.75" customHeight="1" x14ac:dyDescent="0.3">
      <c r="A522" s="3"/>
      <c r="B522" s="3"/>
      <c r="O522" s="1"/>
      <c r="P522" s="1"/>
    </row>
    <row r="523" spans="1:16" ht="15.75" customHeight="1" x14ac:dyDescent="0.3">
      <c r="A523" s="3"/>
      <c r="B523" s="3"/>
      <c r="O523" s="1"/>
      <c r="P523" s="1"/>
    </row>
    <row r="524" spans="1:16" ht="15.75" customHeight="1" x14ac:dyDescent="0.3">
      <c r="A524" s="3"/>
      <c r="B524" s="3"/>
      <c r="O524" s="1"/>
      <c r="P524" s="1"/>
    </row>
    <row r="525" spans="1:16" ht="15.75" customHeight="1" x14ac:dyDescent="0.3">
      <c r="A525" s="3"/>
      <c r="B525" s="3"/>
      <c r="O525" s="1"/>
      <c r="P525" s="1"/>
    </row>
    <row r="526" spans="1:16" ht="15.75" customHeight="1" x14ac:dyDescent="0.3">
      <c r="A526" s="3"/>
      <c r="B526" s="3"/>
      <c r="O526" s="1"/>
      <c r="P526" s="1"/>
    </row>
    <row r="527" spans="1:16" ht="15.75" customHeight="1" x14ac:dyDescent="0.3">
      <c r="A527" s="3"/>
      <c r="B527" s="3"/>
      <c r="O527" s="1"/>
      <c r="P527" s="1"/>
    </row>
    <row r="528" spans="1:16" ht="15.75" customHeight="1" x14ac:dyDescent="0.3">
      <c r="A528" s="3"/>
      <c r="B528" s="3"/>
      <c r="O528" s="1"/>
      <c r="P528" s="1"/>
    </row>
    <row r="529" spans="1:16" ht="15.75" customHeight="1" x14ac:dyDescent="0.3">
      <c r="A529" s="3"/>
      <c r="B529" s="3"/>
      <c r="O529" s="1"/>
      <c r="P529" s="1"/>
    </row>
    <row r="530" spans="1:16" ht="15.75" customHeight="1" x14ac:dyDescent="0.3">
      <c r="A530" s="3"/>
      <c r="B530" s="3"/>
      <c r="O530" s="1"/>
      <c r="P530" s="1"/>
    </row>
    <row r="531" spans="1:16" ht="15.75" customHeight="1" x14ac:dyDescent="0.3">
      <c r="A531" s="3"/>
      <c r="B531" s="3"/>
      <c r="O531" s="1"/>
      <c r="P531" s="1"/>
    </row>
    <row r="532" spans="1:16" ht="15.75" customHeight="1" x14ac:dyDescent="0.3">
      <c r="A532" s="3"/>
      <c r="B532" s="3"/>
      <c r="O532" s="1"/>
      <c r="P532" s="1"/>
    </row>
    <row r="533" spans="1:16" ht="15.75" customHeight="1" x14ac:dyDescent="0.3">
      <c r="A533" s="3"/>
      <c r="B533" s="3"/>
      <c r="O533" s="1"/>
      <c r="P533" s="1"/>
    </row>
    <row r="534" spans="1:16" ht="15.75" customHeight="1" x14ac:dyDescent="0.3">
      <c r="A534" s="3"/>
      <c r="B534" s="3"/>
      <c r="O534" s="1"/>
      <c r="P534" s="1"/>
    </row>
    <row r="535" spans="1:16" ht="15.75" customHeight="1" x14ac:dyDescent="0.3">
      <c r="A535" s="3"/>
      <c r="B535" s="3"/>
      <c r="O535" s="1"/>
      <c r="P535" s="1"/>
    </row>
    <row r="536" spans="1:16" ht="15.75" customHeight="1" x14ac:dyDescent="0.3">
      <c r="A536" s="3"/>
      <c r="B536" s="3"/>
      <c r="O536" s="1"/>
      <c r="P536" s="1"/>
    </row>
    <row r="537" spans="1:16" ht="15.75" customHeight="1" x14ac:dyDescent="0.3">
      <c r="A537" s="3"/>
      <c r="B537" s="3"/>
      <c r="O537" s="1"/>
      <c r="P537" s="1"/>
    </row>
    <row r="538" spans="1:16" ht="15.75" customHeight="1" x14ac:dyDescent="0.3">
      <c r="A538" s="3"/>
      <c r="B538" s="3"/>
      <c r="O538" s="1"/>
      <c r="P538" s="1"/>
    </row>
    <row r="539" spans="1:16" ht="15.75" customHeight="1" x14ac:dyDescent="0.3">
      <c r="A539" s="3"/>
      <c r="B539" s="3"/>
      <c r="O539" s="1"/>
      <c r="P539" s="1"/>
    </row>
    <row r="540" spans="1:16" ht="15.75" customHeight="1" x14ac:dyDescent="0.3">
      <c r="A540" s="3"/>
      <c r="B540" s="3"/>
      <c r="O540" s="1"/>
      <c r="P540" s="1"/>
    </row>
    <row r="541" spans="1:16" ht="15.75" customHeight="1" x14ac:dyDescent="0.3">
      <c r="A541" s="3"/>
      <c r="B541" s="3"/>
      <c r="O541" s="1"/>
      <c r="P541" s="1"/>
    </row>
    <row r="542" spans="1:16" ht="15.75" customHeight="1" x14ac:dyDescent="0.3">
      <c r="A542" s="3"/>
      <c r="B542" s="3"/>
      <c r="O542" s="1"/>
      <c r="P542" s="1"/>
    </row>
    <row r="543" spans="1:16" ht="15.75" customHeight="1" x14ac:dyDescent="0.3">
      <c r="A543" s="3"/>
      <c r="B543" s="3"/>
      <c r="O543" s="1"/>
      <c r="P543" s="1"/>
    </row>
    <row r="544" spans="1:16" ht="15.75" customHeight="1" x14ac:dyDescent="0.3">
      <c r="A544" s="3"/>
      <c r="B544" s="3"/>
      <c r="O544" s="1"/>
      <c r="P544" s="1"/>
    </row>
    <row r="545" spans="1:16" ht="15.75" customHeight="1" x14ac:dyDescent="0.3">
      <c r="A545" s="3"/>
      <c r="B545" s="3"/>
      <c r="O545" s="1"/>
      <c r="P545" s="1"/>
    </row>
    <row r="546" spans="1:16" ht="15.75" customHeight="1" x14ac:dyDescent="0.3">
      <c r="A546" s="3"/>
      <c r="B546" s="3"/>
      <c r="O546" s="1"/>
      <c r="P546" s="1"/>
    </row>
    <row r="547" spans="1:16" ht="15.75" customHeight="1" x14ac:dyDescent="0.3">
      <c r="A547" s="3"/>
      <c r="B547" s="3"/>
      <c r="O547" s="1"/>
      <c r="P547" s="1"/>
    </row>
    <row r="548" spans="1:16" ht="15.75" customHeight="1" x14ac:dyDescent="0.3">
      <c r="A548" s="3"/>
      <c r="B548" s="3"/>
      <c r="O548" s="1"/>
      <c r="P548" s="1"/>
    </row>
    <row r="549" spans="1:16" ht="15.75" customHeight="1" x14ac:dyDescent="0.3">
      <c r="A549" s="3"/>
      <c r="B549" s="3"/>
      <c r="O549" s="1"/>
      <c r="P549" s="1"/>
    </row>
    <row r="550" spans="1:16" ht="15.75" customHeight="1" x14ac:dyDescent="0.3">
      <c r="A550" s="3"/>
      <c r="B550" s="3"/>
      <c r="O550" s="1"/>
      <c r="P550" s="1"/>
    </row>
    <row r="551" spans="1:16" ht="15.75" customHeight="1" x14ac:dyDescent="0.3">
      <c r="A551" s="3"/>
      <c r="B551" s="3"/>
      <c r="O551" s="1"/>
      <c r="P551" s="1"/>
    </row>
    <row r="552" spans="1:16" ht="15.75" customHeight="1" x14ac:dyDescent="0.3">
      <c r="A552" s="3"/>
      <c r="B552" s="3"/>
      <c r="O552" s="1"/>
      <c r="P552" s="1"/>
    </row>
    <row r="553" spans="1:16" ht="15.75" customHeight="1" x14ac:dyDescent="0.3">
      <c r="A553" s="3"/>
      <c r="B553" s="3"/>
      <c r="O553" s="1"/>
      <c r="P553" s="1"/>
    </row>
    <row r="554" spans="1:16" ht="15.75" customHeight="1" x14ac:dyDescent="0.3">
      <c r="A554" s="3"/>
      <c r="B554" s="3"/>
      <c r="O554" s="1"/>
      <c r="P554" s="1"/>
    </row>
    <row r="555" spans="1:16" ht="15.75" customHeight="1" x14ac:dyDescent="0.3">
      <c r="A555" s="3"/>
      <c r="B555" s="3"/>
      <c r="O555" s="1"/>
      <c r="P555" s="1"/>
    </row>
    <row r="556" spans="1:16" ht="15.75" customHeight="1" x14ac:dyDescent="0.3">
      <c r="A556" s="3"/>
      <c r="B556" s="3"/>
      <c r="O556" s="1"/>
      <c r="P556" s="1"/>
    </row>
    <row r="557" spans="1:16" ht="15.75" customHeight="1" x14ac:dyDescent="0.3">
      <c r="A557" s="3"/>
      <c r="B557" s="3"/>
      <c r="O557" s="1"/>
      <c r="P557" s="1"/>
    </row>
    <row r="558" spans="1:16" ht="15.75" customHeight="1" x14ac:dyDescent="0.3">
      <c r="A558" s="3"/>
      <c r="B558" s="3"/>
      <c r="O558" s="1"/>
      <c r="P558" s="1"/>
    </row>
    <row r="559" spans="1:16" ht="15.75" customHeight="1" x14ac:dyDescent="0.3">
      <c r="A559" s="3"/>
      <c r="B559" s="3"/>
      <c r="O559" s="1"/>
      <c r="P559" s="1"/>
    </row>
    <row r="560" spans="1:16" ht="15.75" customHeight="1" x14ac:dyDescent="0.3">
      <c r="A560" s="3"/>
      <c r="B560" s="3"/>
      <c r="O560" s="1"/>
      <c r="P560" s="1"/>
    </row>
    <row r="561" spans="1:16" ht="15.75" customHeight="1" x14ac:dyDescent="0.3">
      <c r="A561" s="3"/>
      <c r="B561" s="3"/>
      <c r="O561" s="1"/>
      <c r="P561" s="1"/>
    </row>
    <row r="562" spans="1:16" ht="15.75" customHeight="1" x14ac:dyDescent="0.3">
      <c r="A562" s="3"/>
      <c r="B562" s="3"/>
      <c r="O562" s="1"/>
      <c r="P562" s="1"/>
    </row>
    <row r="563" spans="1:16" ht="15.75" customHeight="1" x14ac:dyDescent="0.3">
      <c r="A563" s="3"/>
      <c r="B563" s="3"/>
      <c r="O563" s="1"/>
      <c r="P563" s="1"/>
    </row>
    <row r="564" spans="1:16" ht="15.75" customHeight="1" x14ac:dyDescent="0.3">
      <c r="A564" s="3"/>
      <c r="B564" s="3"/>
      <c r="O564" s="1"/>
      <c r="P564" s="1"/>
    </row>
    <row r="565" spans="1:16" ht="15.75" customHeight="1" x14ac:dyDescent="0.3">
      <c r="A565" s="3"/>
      <c r="B565" s="3"/>
      <c r="O565" s="1"/>
      <c r="P565" s="1"/>
    </row>
    <row r="566" spans="1:16" ht="15.75" customHeight="1" x14ac:dyDescent="0.3">
      <c r="A566" s="3"/>
      <c r="B566" s="3"/>
      <c r="O566" s="1"/>
      <c r="P566" s="1"/>
    </row>
    <row r="567" spans="1:16" ht="15.75" customHeight="1" x14ac:dyDescent="0.3">
      <c r="A567" s="3"/>
      <c r="B567" s="3"/>
      <c r="O567" s="1"/>
      <c r="P567" s="1"/>
    </row>
    <row r="568" spans="1:16" ht="15.75" customHeight="1" x14ac:dyDescent="0.3">
      <c r="A568" s="3"/>
      <c r="B568" s="3"/>
      <c r="O568" s="1"/>
      <c r="P568" s="1"/>
    </row>
    <row r="569" spans="1:16" ht="15.75" customHeight="1" x14ac:dyDescent="0.3">
      <c r="A569" s="3"/>
      <c r="B569" s="3"/>
      <c r="O569" s="1"/>
      <c r="P569" s="1"/>
    </row>
    <row r="570" spans="1:16" ht="15.75" customHeight="1" x14ac:dyDescent="0.3">
      <c r="A570" s="3"/>
      <c r="B570" s="3"/>
      <c r="O570" s="1"/>
      <c r="P570" s="1"/>
    </row>
    <row r="571" spans="1:16" ht="15.75" customHeight="1" x14ac:dyDescent="0.3">
      <c r="A571" s="3"/>
      <c r="B571" s="3"/>
      <c r="O571" s="1"/>
      <c r="P571" s="1"/>
    </row>
    <row r="572" spans="1:16" ht="15.75" customHeight="1" x14ac:dyDescent="0.3">
      <c r="A572" s="3"/>
      <c r="B572" s="3"/>
      <c r="O572" s="1"/>
      <c r="P572" s="1"/>
    </row>
    <row r="573" spans="1:16" ht="15.75" customHeight="1" x14ac:dyDescent="0.3">
      <c r="A573" s="3"/>
      <c r="B573" s="3"/>
      <c r="O573" s="1"/>
      <c r="P573" s="1"/>
    </row>
    <row r="574" spans="1:16" ht="15.75" customHeight="1" x14ac:dyDescent="0.3">
      <c r="A574" s="3"/>
      <c r="B574" s="3"/>
      <c r="O574" s="1"/>
      <c r="P574" s="1"/>
    </row>
    <row r="575" spans="1:16" ht="15.75" customHeight="1" x14ac:dyDescent="0.3">
      <c r="A575" s="3"/>
      <c r="B575" s="3"/>
      <c r="O575" s="1"/>
      <c r="P575" s="1"/>
    </row>
    <row r="576" spans="1:16" ht="15.75" customHeight="1" x14ac:dyDescent="0.3">
      <c r="A576" s="3"/>
      <c r="B576" s="3"/>
      <c r="O576" s="1"/>
      <c r="P576" s="1"/>
    </row>
    <row r="577" spans="1:16" ht="15.75" customHeight="1" x14ac:dyDescent="0.3">
      <c r="A577" s="3"/>
      <c r="B577" s="3"/>
      <c r="O577" s="1"/>
      <c r="P577" s="1"/>
    </row>
    <row r="578" spans="1:16" ht="15.75" customHeight="1" x14ac:dyDescent="0.3">
      <c r="A578" s="3"/>
      <c r="B578" s="3"/>
      <c r="O578" s="1"/>
      <c r="P578" s="1"/>
    </row>
    <row r="579" spans="1:16" ht="15.75" customHeight="1" x14ac:dyDescent="0.3">
      <c r="A579" s="3"/>
      <c r="B579" s="3"/>
      <c r="O579" s="1"/>
      <c r="P579" s="1"/>
    </row>
    <row r="580" spans="1:16" ht="15.75" customHeight="1" x14ac:dyDescent="0.3">
      <c r="A580" s="3"/>
      <c r="B580" s="3"/>
      <c r="O580" s="1"/>
      <c r="P580" s="1"/>
    </row>
    <row r="581" spans="1:16" ht="15.75" customHeight="1" x14ac:dyDescent="0.3">
      <c r="A581" s="3"/>
      <c r="B581" s="3"/>
      <c r="O581" s="1"/>
      <c r="P581" s="1"/>
    </row>
    <row r="582" spans="1:16" ht="15.75" customHeight="1" x14ac:dyDescent="0.3">
      <c r="A582" s="3"/>
      <c r="B582" s="3"/>
      <c r="O582" s="1"/>
      <c r="P582" s="1"/>
    </row>
    <row r="583" spans="1:16" ht="15.75" customHeight="1" x14ac:dyDescent="0.3">
      <c r="A583" s="3"/>
      <c r="B583" s="3"/>
      <c r="O583" s="1"/>
      <c r="P583" s="1"/>
    </row>
    <row r="584" spans="1:16" ht="15.75" customHeight="1" x14ac:dyDescent="0.3">
      <c r="A584" s="3"/>
      <c r="B584" s="3"/>
      <c r="O584" s="1"/>
      <c r="P584" s="1"/>
    </row>
    <row r="585" spans="1:16" ht="15.75" customHeight="1" x14ac:dyDescent="0.3">
      <c r="A585" s="3"/>
      <c r="B585" s="3"/>
      <c r="O585" s="1"/>
      <c r="P585" s="1"/>
    </row>
    <row r="586" spans="1:16" ht="15.75" customHeight="1" x14ac:dyDescent="0.3">
      <c r="A586" s="3"/>
      <c r="B586" s="3"/>
      <c r="O586" s="1"/>
      <c r="P586" s="1"/>
    </row>
    <row r="587" spans="1:16" ht="15.75" customHeight="1" x14ac:dyDescent="0.3">
      <c r="A587" s="3"/>
      <c r="B587" s="3"/>
      <c r="O587" s="1"/>
      <c r="P587" s="1"/>
    </row>
    <row r="588" spans="1:16" ht="15.75" customHeight="1" x14ac:dyDescent="0.3">
      <c r="A588" s="3"/>
      <c r="B588" s="3"/>
      <c r="O588" s="1"/>
      <c r="P588" s="1"/>
    </row>
    <row r="589" spans="1:16" ht="15.75" customHeight="1" x14ac:dyDescent="0.3">
      <c r="A589" s="3"/>
      <c r="B589" s="3"/>
      <c r="O589" s="1"/>
      <c r="P589" s="1"/>
    </row>
    <row r="590" spans="1:16" ht="15.75" customHeight="1" x14ac:dyDescent="0.3">
      <c r="A590" s="3"/>
      <c r="B590" s="3"/>
      <c r="O590" s="1"/>
      <c r="P590" s="1"/>
    </row>
    <row r="591" spans="1:16" ht="15.75" customHeight="1" x14ac:dyDescent="0.3">
      <c r="A591" s="3"/>
      <c r="B591" s="3"/>
      <c r="O591" s="1"/>
      <c r="P591" s="1"/>
    </row>
    <row r="592" spans="1:16" ht="15.75" customHeight="1" x14ac:dyDescent="0.3">
      <c r="A592" s="3"/>
      <c r="B592" s="3"/>
      <c r="O592" s="1"/>
      <c r="P592" s="1"/>
    </row>
    <row r="593" spans="1:16" ht="15.75" customHeight="1" x14ac:dyDescent="0.3">
      <c r="A593" s="3"/>
      <c r="B593" s="3"/>
      <c r="O593" s="1"/>
      <c r="P593" s="1"/>
    </row>
    <row r="594" spans="1:16" ht="15.75" customHeight="1" x14ac:dyDescent="0.3">
      <c r="A594" s="3"/>
      <c r="B594" s="3"/>
      <c r="O594" s="1"/>
      <c r="P594" s="1"/>
    </row>
    <row r="595" spans="1:16" ht="15.75" customHeight="1" x14ac:dyDescent="0.3">
      <c r="A595" s="3"/>
      <c r="B595" s="3"/>
      <c r="O595" s="1"/>
      <c r="P595" s="1"/>
    </row>
    <row r="596" spans="1:16" ht="15.75" customHeight="1" x14ac:dyDescent="0.3">
      <c r="A596" s="3"/>
      <c r="B596" s="3"/>
      <c r="O596" s="1"/>
      <c r="P596" s="1"/>
    </row>
    <row r="597" spans="1:16" ht="15.75" customHeight="1" x14ac:dyDescent="0.3">
      <c r="A597" s="3"/>
      <c r="B597" s="3"/>
      <c r="O597" s="1"/>
      <c r="P597" s="1"/>
    </row>
    <row r="598" spans="1:16" ht="15.75" customHeight="1" x14ac:dyDescent="0.3">
      <c r="A598" s="3"/>
      <c r="B598" s="3"/>
      <c r="O598" s="1"/>
      <c r="P598" s="1"/>
    </row>
    <row r="599" spans="1:16" ht="15.75" customHeight="1" x14ac:dyDescent="0.3">
      <c r="A599" s="3"/>
      <c r="B599" s="3"/>
      <c r="O599" s="1"/>
      <c r="P599" s="1"/>
    </row>
    <row r="600" spans="1:16" ht="15.75" customHeight="1" x14ac:dyDescent="0.3">
      <c r="A600" s="3"/>
      <c r="B600" s="3"/>
      <c r="O600" s="1"/>
      <c r="P600" s="1"/>
    </row>
    <row r="601" spans="1:16" ht="15.75" customHeight="1" x14ac:dyDescent="0.3">
      <c r="A601" s="3"/>
      <c r="B601" s="3"/>
      <c r="O601" s="1"/>
      <c r="P601" s="1"/>
    </row>
    <row r="602" spans="1:16" ht="15.75" customHeight="1" x14ac:dyDescent="0.3">
      <c r="A602" s="3"/>
      <c r="B602" s="3"/>
      <c r="O602" s="1"/>
      <c r="P602" s="1"/>
    </row>
    <row r="603" spans="1:16" ht="15.75" customHeight="1" x14ac:dyDescent="0.3">
      <c r="A603" s="3"/>
      <c r="B603" s="3"/>
      <c r="O603" s="1"/>
      <c r="P603" s="1"/>
    </row>
    <row r="604" spans="1:16" ht="15.75" customHeight="1" x14ac:dyDescent="0.3">
      <c r="A604" s="3"/>
      <c r="B604" s="3"/>
      <c r="O604" s="1"/>
      <c r="P604" s="1"/>
    </row>
    <row r="605" spans="1:16" ht="15.75" customHeight="1" x14ac:dyDescent="0.3">
      <c r="A605" s="3"/>
      <c r="B605" s="3"/>
      <c r="O605" s="1"/>
      <c r="P605" s="1"/>
    </row>
    <row r="606" spans="1:16" ht="15.75" customHeight="1" x14ac:dyDescent="0.3">
      <c r="A606" s="3"/>
      <c r="B606" s="3"/>
      <c r="O606" s="1"/>
      <c r="P606" s="1"/>
    </row>
    <row r="607" spans="1:16" ht="15.75" customHeight="1" x14ac:dyDescent="0.3">
      <c r="A607" s="3"/>
      <c r="B607" s="3"/>
      <c r="O607" s="1"/>
      <c r="P607" s="1"/>
    </row>
    <row r="608" spans="1:16" ht="15.75" customHeight="1" x14ac:dyDescent="0.3">
      <c r="A608" s="3"/>
      <c r="B608" s="3"/>
      <c r="O608" s="1"/>
      <c r="P608" s="1"/>
    </row>
    <row r="609" spans="1:16" ht="15.75" customHeight="1" x14ac:dyDescent="0.3">
      <c r="A609" s="3"/>
      <c r="B609" s="3"/>
      <c r="O609" s="1"/>
      <c r="P609" s="1"/>
    </row>
    <row r="610" spans="1:16" ht="15.75" customHeight="1" x14ac:dyDescent="0.3">
      <c r="A610" s="3"/>
      <c r="B610" s="3"/>
      <c r="O610" s="1"/>
      <c r="P610" s="1"/>
    </row>
    <row r="611" spans="1:16" ht="15.75" customHeight="1" x14ac:dyDescent="0.3">
      <c r="A611" s="3"/>
      <c r="B611" s="3"/>
      <c r="O611" s="1"/>
      <c r="P611" s="1"/>
    </row>
    <row r="612" spans="1:16" ht="15.75" customHeight="1" x14ac:dyDescent="0.3">
      <c r="A612" s="3"/>
      <c r="B612" s="3"/>
      <c r="O612" s="1"/>
      <c r="P612" s="1"/>
    </row>
    <row r="613" spans="1:16" ht="15.75" customHeight="1" x14ac:dyDescent="0.3">
      <c r="A613" s="3"/>
      <c r="B613" s="3"/>
      <c r="O613" s="1"/>
      <c r="P613" s="1"/>
    </row>
    <row r="614" spans="1:16" ht="15.75" customHeight="1" x14ac:dyDescent="0.3">
      <c r="A614" s="3"/>
      <c r="B614" s="3"/>
      <c r="O614" s="1"/>
      <c r="P614" s="1"/>
    </row>
    <row r="615" spans="1:16" ht="15.75" customHeight="1" x14ac:dyDescent="0.3">
      <c r="A615" s="3"/>
      <c r="B615" s="3"/>
      <c r="O615" s="1"/>
      <c r="P615" s="1"/>
    </row>
    <row r="616" spans="1:16" ht="15.75" customHeight="1" x14ac:dyDescent="0.3">
      <c r="A616" s="3"/>
      <c r="B616" s="3"/>
      <c r="O616" s="1"/>
      <c r="P616" s="1"/>
    </row>
    <row r="617" spans="1:16" ht="15.75" customHeight="1" x14ac:dyDescent="0.3">
      <c r="A617" s="3"/>
      <c r="B617" s="3"/>
      <c r="O617" s="1"/>
      <c r="P617" s="1"/>
    </row>
    <row r="618" spans="1:16" ht="15.75" customHeight="1" x14ac:dyDescent="0.3">
      <c r="A618" s="3"/>
      <c r="B618" s="3"/>
      <c r="O618" s="1"/>
      <c r="P618" s="1"/>
    </row>
    <row r="619" spans="1:16" ht="15.75" customHeight="1" x14ac:dyDescent="0.3">
      <c r="A619" s="3"/>
      <c r="B619" s="3"/>
      <c r="O619" s="1"/>
      <c r="P619" s="1"/>
    </row>
    <row r="620" spans="1:16" ht="15.75" customHeight="1" x14ac:dyDescent="0.3">
      <c r="A620" s="3"/>
      <c r="B620" s="3"/>
      <c r="O620" s="1"/>
      <c r="P620" s="1"/>
    </row>
    <row r="621" spans="1:16" ht="15.75" customHeight="1" x14ac:dyDescent="0.3">
      <c r="A621" s="3"/>
      <c r="B621" s="3"/>
      <c r="O621" s="1"/>
      <c r="P621" s="1"/>
    </row>
    <row r="622" spans="1:16" ht="15.75" customHeight="1" x14ac:dyDescent="0.3">
      <c r="A622" s="3"/>
      <c r="B622" s="3"/>
      <c r="O622" s="1"/>
      <c r="P622" s="1"/>
    </row>
    <row r="623" spans="1:16" ht="15.75" customHeight="1" x14ac:dyDescent="0.3">
      <c r="A623" s="3"/>
      <c r="B623" s="3"/>
      <c r="O623" s="1"/>
      <c r="P623" s="1"/>
    </row>
    <row r="624" spans="1:16" ht="15.75" customHeight="1" x14ac:dyDescent="0.3">
      <c r="A624" s="3"/>
      <c r="B624" s="3"/>
      <c r="O624" s="1"/>
      <c r="P624" s="1"/>
    </row>
    <row r="625" spans="1:16" ht="15.75" customHeight="1" x14ac:dyDescent="0.3">
      <c r="A625" s="3"/>
      <c r="B625" s="3"/>
      <c r="O625" s="1"/>
      <c r="P625" s="1"/>
    </row>
    <row r="626" spans="1:16" ht="15.75" customHeight="1" x14ac:dyDescent="0.3">
      <c r="A626" s="3"/>
      <c r="B626" s="3"/>
      <c r="O626" s="1"/>
      <c r="P626" s="1"/>
    </row>
    <row r="627" spans="1:16" ht="15.75" customHeight="1" x14ac:dyDescent="0.3">
      <c r="A627" s="3"/>
      <c r="B627" s="3"/>
      <c r="O627" s="1"/>
      <c r="P627" s="1"/>
    </row>
    <row r="628" spans="1:16" ht="15.75" customHeight="1" x14ac:dyDescent="0.3">
      <c r="A628" s="3"/>
      <c r="B628" s="3"/>
      <c r="O628" s="1"/>
      <c r="P628" s="1"/>
    </row>
    <row r="629" spans="1:16" ht="15.75" customHeight="1" x14ac:dyDescent="0.3">
      <c r="A629" s="3"/>
      <c r="B629" s="3"/>
      <c r="O629" s="1"/>
      <c r="P629" s="1"/>
    </row>
    <row r="630" spans="1:16" ht="15.75" customHeight="1" x14ac:dyDescent="0.3">
      <c r="A630" s="3"/>
      <c r="B630" s="3"/>
      <c r="O630" s="1"/>
      <c r="P630" s="1"/>
    </row>
    <row r="631" spans="1:16" ht="15.75" customHeight="1" x14ac:dyDescent="0.3">
      <c r="A631" s="3"/>
      <c r="B631" s="3"/>
      <c r="O631" s="1"/>
      <c r="P631" s="1"/>
    </row>
    <row r="632" spans="1:16" ht="15.75" customHeight="1" x14ac:dyDescent="0.3">
      <c r="A632" s="3"/>
      <c r="B632" s="3"/>
      <c r="O632" s="1"/>
      <c r="P632" s="1"/>
    </row>
    <row r="633" spans="1:16" ht="15.75" customHeight="1" x14ac:dyDescent="0.3">
      <c r="A633" s="3"/>
      <c r="B633" s="3"/>
      <c r="O633" s="1"/>
      <c r="P633" s="1"/>
    </row>
    <row r="634" spans="1:16" ht="15.75" customHeight="1" x14ac:dyDescent="0.3">
      <c r="A634" s="3"/>
      <c r="B634" s="3"/>
      <c r="O634" s="1"/>
      <c r="P634" s="1"/>
    </row>
    <row r="635" spans="1:16" ht="15.75" customHeight="1" x14ac:dyDescent="0.3">
      <c r="A635" s="3"/>
      <c r="B635" s="3"/>
      <c r="O635" s="1"/>
      <c r="P635" s="1"/>
    </row>
    <row r="636" spans="1:16" ht="15.75" customHeight="1" x14ac:dyDescent="0.3">
      <c r="A636" s="3"/>
      <c r="B636" s="3"/>
      <c r="O636" s="1"/>
      <c r="P636" s="1"/>
    </row>
    <row r="637" spans="1:16" ht="15.75" customHeight="1" x14ac:dyDescent="0.3">
      <c r="A637" s="3"/>
      <c r="B637" s="3"/>
      <c r="O637" s="1"/>
      <c r="P637" s="1"/>
    </row>
    <row r="638" spans="1:16" ht="15.75" customHeight="1" x14ac:dyDescent="0.3">
      <c r="A638" s="3"/>
      <c r="B638" s="3"/>
      <c r="O638" s="1"/>
      <c r="P638" s="1"/>
    </row>
    <row r="639" spans="1:16" ht="15.75" customHeight="1" x14ac:dyDescent="0.3">
      <c r="A639" s="3"/>
      <c r="B639" s="3"/>
      <c r="O639" s="1"/>
      <c r="P639" s="1"/>
    </row>
    <row r="640" spans="1:16" ht="15.75" customHeight="1" x14ac:dyDescent="0.3">
      <c r="A640" s="3"/>
      <c r="B640" s="3"/>
      <c r="O640" s="1"/>
      <c r="P640" s="1"/>
    </row>
    <row r="641" spans="1:16" ht="15.75" customHeight="1" x14ac:dyDescent="0.3">
      <c r="A641" s="3"/>
      <c r="B641" s="3"/>
      <c r="O641" s="1"/>
      <c r="P641" s="1"/>
    </row>
    <row r="642" spans="1:16" ht="15.75" customHeight="1" x14ac:dyDescent="0.3">
      <c r="A642" s="3"/>
      <c r="B642" s="3"/>
      <c r="O642" s="1"/>
      <c r="P642" s="1"/>
    </row>
    <row r="643" spans="1:16" ht="15.75" customHeight="1" x14ac:dyDescent="0.3">
      <c r="A643" s="3"/>
      <c r="B643" s="3"/>
      <c r="O643" s="1"/>
      <c r="P643" s="1"/>
    </row>
    <row r="644" spans="1:16" ht="15.75" customHeight="1" x14ac:dyDescent="0.3">
      <c r="A644" s="3"/>
      <c r="B644" s="3"/>
      <c r="O644" s="1"/>
      <c r="P644" s="1"/>
    </row>
    <row r="645" spans="1:16" ht="15.75" customHeight="1" x14ac:dyDescent="0.3">
      <c r="A645" s="3"/>
      <c r="B645" s="3"/>
      <c r="O645" s="1"/>
      <c r="P645" s="1"/>
    </row>
    <row r="646" spans="1:16" ht="15.75" customHeight="1" x14ac:dyDescent="0.3">
      <c r="A646" s="3"/>
      <c r="B646" s="3"/>
      <c r="O646" s="1"/>
      <c r="P646" s="1"/>
    </row>
    <row r="647" spans="1:16" ht="15.75" customHeight="1" x14ac:dyDescent="0.3">
      <c r="A647" s="3"/>
      <c r="B647" s="3"/>
      <c r="O647" s="1"/>
      <c r="P647" s="1"/>
    </row>
    <row r="648" spans="1:16" ht="15.75" customHeight="1" x14ac:dyDescent="0.3">
      <c r="A648" s="3"/>
      <c r="B648" s="3"/>
      <c r="O648" s="1"/>
      <c r="P648" s="1"/>
    </row>
    <row r="649" spans="1:16" ht="15.75" customHeight="1" x14ac:dyDescent="0.3">
      <c r="A649" s="3"/>
      <c r="B649" s="3"/>
      <c r="O649" s="1"/>
      <c r="P649" s="1"/>
    </row>
    <row r="650" spans="1:16" ht="15.75" customHeight="1" x14ac:dyDescent="0.3">
      <c r="A650" s="3"/>
      <c r="B650" s="3"/>
      <c r="O650" s="1"/>
      <c r="P650" s="1"/>
    </row>
    <row r="651" spans="1:16" ht="15.75" customHeight="1" x14ac:dyDescent="0.3">
      <c r="A651" s="3"/>
      <c r="B651" s="3"/>
      <c r="O651" s="1"/>
      <c r="P651" s="1"/>
    </row>
    <row r="652" spans="1:16" ht="15.75" customHeight="1" x14ac:dyDescent="0.3">
      <c r="A652" s="3"/>
      <c r="B652" s="3"/>
      <c r="O652" s="1"/>
      <c r="P652" s="1"/>
    </row>
    <row r="653" spans="1:16" ht="15.75" customHeight="1" x14ac:dyDescent="0.3">
      <c r="A653" s="3"/>
      <c r="B653" s="3"/>
      <c r="O653" s="1"/>
      <c r="P653" s="1"/>
    </row>
    <row r="654" spans="1:16" ht="15.75" customHeight="1" x14ac:dyDescent="0.3">
      <c r="A654" s="3"/>
      <c r="B654" s="3"/>
      <c r="O654" s="1"/>
      <c r="P654" s="1"/>
    </row>
    <row r="655" spans="1:16" ht="15.75" customHeight="1" x14ac:dyDescent="0.3">
      <c r="A655" s="3"/>
      <c r="B655" s="3"/>
      <c r="O655" s="1"/>
      <c r="P655" s="1"/>
    </row>
    <row r="656" spans="1:16" ht="15.75" customHeight="1" x14ac:dyDescent="0.3">
      <c r="A656" s="3"/>
      <c r="B656" s="3"/>
      <c r="O656" s="1"/>
      <c r="P656" s="1"/>
    </row>
    <row r="657" spans="1:16" ht="15.75" customHeight="1" x14ac:dyDescent="0.3">
      <c r="A657" s="3"/>
      <c r="B657" s="3"/>
      <c r="O657" s="1"/>
      <c r="P657" s="1"/>
    </row>
    <row r="658" spans="1:16" ht="15.75" customHeight="1" x14ac:dyDescent="0.3">
      <c r="A658" s="3"/>
      <c r="B658" s="3"/>
      <c r="O658" s="1"/>
      <c r="P658" s="1"/>
    </row>
    <row r="659" spans="1:16" ht="15.75" customHeight="1" x14ac:dyDescent="0.3">
      <c r="A659" s="3"/>
      <c r="B659" s="3"/>
      <c r="O659" s="1"/>
      <c r="P659" s="1"/>
    </row>
    <row r="660" spans="1:16" ht="15.75" customHeight="1" x14ac:dyDescent="0.3">
      <c r="A660" s="3"/>
      <c r="B660" s="3"/>
      <c r="O660" s="1"/>
      <c r="P660" s="1"/>
    </row>
    <row r="661" spans="1:16" ht="15.75" customHeight="1" x14ac:dyDescent="0.3">
      <c r="A661" s="3"/>
      <c r="B661" s="3"/>
      <c r="O661" s="1"/>
      <c r="P661" s="1"/>
    </row>
    <row r="662" spans="1:16" ht="15.75" customHeight="1" x14ac:dyDescent="0.3">
      <c r="A662" s="3"/>
      <c r="B662" s="3"/>
      <c r="O662" s="1"/>
      <c r="P662" s="1"/>
    </row>
    <row r="663" spans="1:16" ht="15.75" customHeight="1" x14ac:dyDescent="0.3">
      <c r="A663" s="3"/>
      <c r="B663" s="3"/>
      <c r="O663" s="1"/>
      <c r="P663" s="1"/>
    </row>
    <row r="664" spans="1:16" ht="15.75" customHeight="1" x14ac:dyDescent="0.3">
      <c r="A664" s="3"/>
      <c r="B664" s="3"/>
      <c r="O664" s="1"/>
      <c r="P664" s="1"/>
    </row>
    <row r="665" spans="1:16" ht="15.75" customHeight="1" x14ac:dyDescent="0.3">
      <c r="A665" s="3"/>
      <c r="B665" s="3"/>
      <c r="O665" s="1"/>
      <c r="P665" s="1"/>
    </row>
    <row r="666" spans="1:16" ht="15.75" customHeight="1" x14ac:dyDescent="0.3">
      <c r="A666" s="3"/>
      <c r="B666" s="3"/>
      <c r="O666" s="1"/>
      <c r="P666" s="1"/>
    </row>
    <row r="667" spans="1:16" ht="15.75" customHeight="1" x14ac:dyDescent="0.3">
      <c r="A667" s="3"/>
      <c r="B667" s="3"/>
      <c r="O667" s="1"/>
      <c r="P667" s="1"/>
    </row>
    <row r="668" spans="1:16" ht="15.75" customHeight="1" x14ac:dyDescent="0.3">
      <c r="A668" s="3"/>
      <c r="B668" s="3"/>
      <c r="O668" s="1"/>
      <c r="P668" s="1"/>
    </row>
    <row r="669" spans="1:16" ht="15.75" customHeight="1" x14ac:dyDescent="0.3">
      <c r="A669" s="3"/>
      <c r="B669" s="3"/>
      <c r="O669" s="1"/>
      <c r="P669" s="1"/>
    </row>
    <row r="670" spans="1:16" ht="15.75" customHeight="1" x14ac:dyDescent="0.3">
      <c r="A670" s="3"/>
      <c r="B670" s="3"/>
      <c r="O670" s="1"/>
      <c r="P670" s="1"/>
    </row>
    <row r="671" spans="1:16" ht="15.75" customHeight="1" x14ac:dyDescent="0.3">
      <c r="A671" s="3"/>
      <c r="B671" s="3"/>
      <c r="O671" s="1"/>
      <c r="P671" s="1"/>
    </row>
    <row r="672" spans="1:16" ht="15.75" customHeight="1" x14ac:dyDescent="0.3">
      <c r="A672" s="3"/>
      <c r="B672" s="3"/>
      <c r="O672" s="1"/>
      <c r="P672" s="1"/>
    </row>
    <row r="673" spans="1:16" ht="15.75" customHeight="1" x14ac:dyDescent="0.3">
      <c r="A673" s="3"/>
      <c r="B673" s="3"/>
      <c r="O673" s="1"/>
      <c r="P673" s="1"/>
    </row>
    <row r="674" spans="1:16" ht="15.75" customHeight="1" x14ac:dyDescent="0.3">
      <c r="A674" s="3"/>
      <c r="B674" s="3"/>
      <c r="O674" s="1"/>
      <c r="P674" s="1"/>
    </row>
    <row r="675" spans="1:16" ht="15.75" customHeight="1" x14ac:dyDescent="0.3">
      <c r="A675" s="3"/>
      <c r="B675" s="3"/>
      <c r="O675" s="1"/>
      <c r="P675" s="1"/>
    </row>
    <row r="676" spans="1:16" ht="15.75" customHeight="1" x14ac:dyDescent="0.3">
      <c r="A676" s="3"/>
      <c r="B676" s="3"/>
      <c r="O676" s="1"/>
      <c r="P676" s="1"/>
    </row>
    <row r="677" spans="1:16" ht="15.75" customHeight="1" x14ac:dyDescent="0.3">
      <c r="A677" s="3"/>
      <c r="B677" s="3"/>
      <c r="O677" s="1"/>
      <c r="P677" s="1"/>
    </row>
    <row r="678" spans="1:16" ht="15.75" customHeight="1" x14ac:dyDescent="0.3">
      <c r="A678" s="3"/>
      <c r="B678" s="3"/>
      <c r="O678" s="1"/>
      <c r="P678" s="1"/>
    </row>
    <row r="679" spans="1:16" ht="15.75" customHeight="1" x14ac:dyDescent="0.3">
      <c r="A679" s="3"/>
      <c r="B679" s="3"/>
      <c r="O679" s="1"/>
      <c r="P679" s="1"/>
    </row>
    <row r="680" spans="1:16" ht="15.75" customHeight="1" x14ac:dyDescent="0.3">
      <c r="A680" s="3"/>
      <c r="B680" s="3"/>
      <c r="O680" s="1"/>
      <c r="P680" s="1"/>
    </row>
    <row r="681" spans="1:16" ht="15.75" customHeight="1" x14ac:dyDescent="0.3">
      <c r="A681" s="3"/>
      <c r="B681" s="3"/>
      <c r="O681" s="1"/>
      <c r="P681" s="1"/>
    </row>
    <row r="682" spans="1:16" ht="15.75" customHeight="1" x14ac:dyDescent="0.3">
      <c r="A682" s="3"/>
      <c r="B682" s="3"/>
      <c r="O682" s="1"/>
      <c r="P682" s="1"/>
    </row>
    <row r="683" spans="1:16" ht="15.75" customHeight="1" x14ac:dyDescent="0.3">
      <c r="A683" s="3"/>
      <c r="B683" s="3"/>
      <c r="O683" s="1"/>
      <c r="P683" s="1"/>
    </row>
    <row r="684" spans="1:16" ht="15.75" customHeight="1" x14ac:dyDescent="0.3">
      <c r="A684" s="3"/>
      <c r="B684" s="3"/>
      <c r="O684" s="1"/>
      <c r="P684" s="1"/>
    </row>
    <row r="685" spans="1:16" ht="15.75" customHeight="1" x14ac:dyDescent="0.3">
      <c r="A685" s="3"/>
      <c r="B685" s="3"/>
      <c r="O685" s="1"/>
      <c r="P685" s="1"/>
    </row>
    <row r="686" spans="1:16" ht="15.75" customHeight="1" x14ac:dyDescent="0.3">
      <c r="A686" s="3"/>
      <c r="B686" s="3"/>
      <c r="O686" s="1"/>
      <c r="P686" s="1"/>
    </row>
    <row r="687" spans="1:16" ht="15.75" customHeight="1" x14ac:dyDescent="0.3">
      <c r="A687" s="3"/>
      <c r="B687" s="3"/>
      <c r="O687" s="1"/>
      <c r="P687" s="1"/>
    </row>
    <row r="688" spans="1:16" ht="15.75" customHeight="1" x14ac:dyDescent="0.3">
      <c r="A688" s="3"/>
      <c r="B688" s="3"/>
      <c r="O688" s="1"/>
      <c r="P688" s="1"/>
    </row>
    <row r="689" spans="1:16" ht="15.75" customHeight="1" x14ac:dyDescent="0.3">
      <c r="A689" s="3"/>
      <c r="B689" s="3"/>
      <c r="O689" s="1"/>
      <c r="P689" s="1"/>
    </row>
    <row r="690" spans="1:16" ht="15.75" customHeight="1" x14ac:dyDescent="0.3">
      <c r="A690" s="3"/>
      <c r="B690" s="3"/>
      <c r="O690" s="1"/>
      <c r="P690" s="1"/>
    </row>
    <row r="691" spans="1:16" ht="15.75" customHeight="1" x14ac:dyDescent="0.3">
      <c r="A691" s="3"/>
      <c r="B691" s="3"/>
      <c r="O691" s="1"/>
      <c r="P691" s="1"/>
    </row>
    <row r="692" spans="1:16" ht="15.75" customHeight="1" x14ac:dyDescent="0.3">
      <c r="A692" s="3"/>
      <c r="B692" s="3"/>
      <c r="O692" s="1"/>
      <c r="P692" s="1"/>
    </row>
    <row r="693" spans="1:16" ht="15.75" customHeight="1" x14ac:dyDescent="0.3">
      <c r="A693" s="3"/>
      <c r="B693" s="3"/>
      <c r="O693" s="1"/>
      <c r="P693" s="1"/>
    </row>
    <row r="694" spans="1:16" ht="15.75" customHeight="1" x14ac:dyDescent="0.3">
      <c r="A694" s="3"/>
      <c r="B694" s="3"/>
      <c r="O694" s="1"/>
      <c r="P694" s="1"/>
    </row>
    <row r="695" spans="1:16" ht="15.75" customHeight="1" x14ac:dyDescent="0.3">
      <c r="A695" s="3"/>
      <c r="B695" s="3"/>
      <c r="O695" s="1"/>
      <c r="P695" s="1"/>
    </row>
    <row r="696" spans="1:16" ht="15.75" customHeight="1" x14ac:dyDescent="0.3">
      <c r="A696" s="3"/>
      <c r="B696" s="3"/>
      <c r="O696" s="1"/>
      <c r="P696" s="1"/>
    </row>
    <row r="697" spans="1:16" ht="15.75" customHeight="1" x14ac:dyDescent="0.3">
      <c r="A697" s="3"/>
      <c r="B697" s="3"/>
      <c r="O697" s="1"/>
      <c r="P697" s="1"/>
    </row>
    <row r="698" spans="1:16" ht="15.75" customHeight="1" x14ac:dyDescent="0.3">
      <c r="A698" s="3"/>
      <c r="B698" s="3"/>
      <c r="O698" s="1"/>
      <c r="P698" s="1"/>
    </row>
    <row r="699" spans="1:16" ht="15.75" customHeight="1" x14ac:dyDescent="0.3">
      <c r="A699" s="3"/>
      <c r="B699" s="3"/>
      <c r="O699" s="1"/>
      <c r="P699" s="1"/>
    </row>
    <row r="700" spans="1:16" ht="15.75" customHeight="1" x14ac:dyDescent="0.3">
      <c r="A700" s="3"/>
      <c r="B700" s="3"/>
      <c r="O700" s="1"/>
      <c r="P700" s="1"/>
    </row>
    <row r="701" spans="1:16" ht="15.75" customHeight="1" x14ac:dyDescent="0.3">
      <c r="A701" s="3"/>
      <c r="B701" s="3"/>
      <c r="O701" s="1"/>
      <c r="P701" s="1"/>
    </row>
    <row r="702" spans="1:16" ht="15.75" customHeight="1" x14ac:dyDescent="0.3">
      <c r="A702" s="3"/>
      <c r="B702" s="3"/>
      <c r="O702" s="1"/>
      <c r="P702" s="1"/>
    </row>
    <row r="703" spans="1:16" ht="15.75" customHeight="1" x14ac:dyDescent="0.3">
      <c r="A703" s="3"/>
      <c r="B703" s="3"/>
      <c r="O703" s="1"/>
      <c r="P703" s="1"/>
    </row>
    <row r="704" spans="1:16" ht="15.75" customHeight="1" x14ac:dyDescent="0.3">
      <c r="A704" s="3"/>
      <c r="B704" s="3"/>
      <c r="O704" s="1"/>
      <c r="P704" s="1"/>
    </row>
    <row r="705" spans="1:16" ht="15.75" customHeight="1" x14ac:dyDescent="0.3">
      <c r="A705" s="3"/>
      <c r="B705" s="3"/>
      <c r="O705" s="1"/>
      <c r="P705" s="1"/>
    </row>
    <row r="706" spans="1:16" ht="15.75" customHeight="1" x14ac:dyDescent="0.3">
      <c r="A706" s="3"/>
      <c r="B706" s="3"/>
      <c r="O706" s="1"/>
      <c r="P706" s="1"/>
    </row>
    <row r="707" spans="1:16" ht="15.75" customHeight="1" x14ac:dyDescent="0.3">
      <c r="A707" s="3"/>
      <c r="B707" s="3"/>
      <c r="O707" s="1"/>
      <c r="P707" s="1"/>
    </row>
    <row r="708" spans="1:16" ht="15.75" customHeight="1" x14ac:dyDescent="0.3">
      <c r="A708" s="3"/>
      <c r="B708" s="3"/>
      <c r="O708" s="1"/>
      <c r="P708" s="1"/>
    </row>
    <row r="709" spans="1:16" ht="15.75" customHeight="1" x14ac:dyDescent="0.3">
      <c r="A709" s="3"/>
      <c r="B709" s="3"/>
      <c r="O709" s="1"/>
      <c r="P709" s="1"/>
    </row>
    <row r="710" spans="1:16" ht="15.75" customHeight="1" x14ac:dyDescent="0.3">
      <c r="A710" s="3"/>
      <c r="B710" s="3"/>
      <c r="O710" s="1"/>
      <c r="P710" s="1"/>
    </row>
    <row r="711" spans="1:16" ht="15.75" customHeight="1" x14ac:dyDescent="0.3">
      <c r="A711" s="3"/>
      <c r="B711" s="3"/>
      <c r="O711" s="1"/>
      <c r="P711" s="1"/>
    </row>
    <row r="712" spans="1:16" ht="15.75" customHeight="1" x14ac:dyDescent="0.3">
      <c r="A712" s="3"/>
      <c r="B712" s="3"/>
      <c r="O712" s="1"/>
      <c r="P712" s="1"/>
    </row>
    <row r="713" spans="1:16" ht="15.75" customHeight="1" x14ac:dyDescent="0.3">
      <c r="A713" s="3"/>
      <c r="B713" s="3"/>
      <c r="O713" s="1"/>
      <c r="P713" s="1"/>
    </row>
    <row r="714" spans="1:16" ht="15.75" customHeight="1" x14ac:dyDescent="0.3">
      <c r="A714" s="3"/>
      <c r="B714" s="3"/>
      <c r="O714" s="1"/>
      <c r="P714" s="1"/>
    </row>
    <row r="715" spans="1:16" ht="15.75" customHeight="1" x14ac:dyDescent="0.3">
      <c r="A715" s="3"/>
      <c r="B715" s="3"/>
      <c r="O715" s="1"/>
      <c r="P715" s="1"/>
    </row>
    <row r="716" spans="1:16" ht="15.75" customHeight="1" x14ac:dyDescent="0.3">
      <c r="A716" s="3"/>
      <c r="B716" s="3"/>
      <c r="O716" s="1"/>
      <c r="P716" s="1"/>
    </row>
    <row r="717" spans="1:16" ht="15.75" customHeight="1" x14ac:dyDescent="0.3">
      <c r="A717" s="3"/>
      <c r="B717" s="3"/>
      <c r="O717" s="1"/>
      <c r="P717" s="1"/>
    </row>
    <row r="718" spans="1:16" ht="15.75" customHeight="1" x14ac:dyDescent="0.3">
      <c r="A718" s="3"/>
      <c r="B718" s="3"/>
      <c r="O718" s="1"/>
      <c r="P718" s="1"/>
    </row>
    <row r="719" spans="1:16" ht="15.75" customHeight="1" x14ac:dyDescent="0.3">
      <c r="A719" s="3"/>
      <c r="B719" s="3"/>
      <c r="O719" s="1"/>
      <c r="P719" s="1"/>
    </row>
    <row r="720" spans="1:16" ht="15.75" customHeight="1" x14ac:dyDescent="0.3">
      <c r="A720" s="3"/>
      <c r="B720" s="3"/>
      <c r="O720" s="1"/>
      <c r="P720" s="1"/>
    </row>
    <row r="721" spans="1:16" ht="15.75" customHeight="1" x14ac:dyDescent="0.3">
      <c r="A721" s="3"/>
      <c r="B721" s="3"/>
      <c r="O721" s="1"/>
      <c r="P721" s="1"/>
    </row>
    <row r="722" spans="1:16" ht="15.75" customHeight="1" x14ac:dyDescent="0.3">
      <c r="A722" s="3"/>
      <c r="B722" s="3"/>
      <c r="O722" s="1"/>
      <c r="P722" s="1"/>
    </row>
    <row r="723" spans="1:16" ht="15.75" customHeight="1" x14ac:dyDescent="0.3">
      <c r="A723" s="3"/>
      <c r="B723" s="3"/>
      <c r="O723" s="1"/>
      <c r="P723" s="1"/>
    </row>
    <row r="724" spans="1:16" ht="15.75" customHeight="1" x14ac:dyDescent="0.3">
      <c r="A724" s="3"/>
      <c r="B724" s="3"/>
      <c r="O724" s="1"/>
      <c r="P724" s="1"/>
    </row>
    <row r="725" spans="1:16" ht="15.75" customHeight="1" x14ac:dyDescent="0.3">
      <c r="A725" s="3"/>
      <c r="B725" s="3"/>
      <c r="O725" s="1"/>
      <c r="P725" s="1"/>
    </row>
    <row r="726" spans="1:16" ht="15.75" customHeight="1" x14ac:dyDescent="0.3">
      <c r="A726" s="3"/>
      <c r="B726" s="3"/>
      <c r="O726" s="1"/>
      <c r="P726" s="1"/>
    </row>
    <row r="727" spans="1:16" ht="15.75" customHeight="1" x14ac:dyDescent="0.3">
      <c r="A727" s="3"/>
      <c r="B727" s="3"/>
      <c r="O727" s="1"/>
      <c r="P727" s="1"/>
    </row>
    <row r="728" spans="1:16" ht="15.75" customHeight="1" x14ac:dyDescent="0.3">
      <c r="A728" s="3"/>
      <c r="B728" s="3"/>
      <c r="O728" s="1"/>
      <c r="P728" s="1"/>
    </row>
    <row r="729" spans="1:16" ht="15.75" customHeight="1" x14ac:dyDescent="0.3">
      <c r="A729" s="3"/>
      <c r="B729" s="3"/>
      <c r="O729" s="1"/>
      <c r="P729" s="1"/>
    </row>
    <row r="730" spans="1:16" ht="15.75" customHeight="1" x14ac:dyDescent="0.3">
      <c r="A730" s="3"/>
      <c r="B730" s="3"/>
      <c r="O730" s="1"/>
      <c r="P730" s="1"/>
    </row>
    <row r="731" spans="1:16" ht="15.75" customHeight="1" x14ac:dyDescent="0.3">
      <c r="A731" s="3"/>
      <c r="B731" s="3"/>
      <c r="O731" s="1"/>
      <c r="P731" s="1"/>
    </row>
    <row r="732" spans="1:16" ht="15.75" customHeight="1" x14ac:dyDescent="0.3">
      <c r="A732" s="3"/>
      <c r="B732" s="3"/>
      <c r="O732" s="1"/>
      <c r="P732" s="1"/>
    </row>
    <row r="733" spans="1:16" ht="15.75" customHeight="1" x14ac:dyDescent="0.3">
      <c r="A733" s="3"/>
      <c r="B733" s="3"/>
      <c r="O733" s="1"/>
      <c r="P733" s="1"/>
    </row>
    <row r="734" spans="1:16" ht="15.75" customHeight="1" x14ac:dyDescent="0.3">
      <c r="A734" s="3"/>
      <c r="B734" s="3"/>
      <c r="O734" s="1"/>
      <c r="P734" s="1"/>
    </row>
    <row r="735" spans="1:16" ht="15.75" customHeight="1" x14ac:dyDescent="0.3">
      <c r="A735" s="3"/>
      <c r="B735" s="3"/>
      <c r="O735" s="1"/>
      <c r="P735" s="1"/>
    </row>
    <row r="736" spans="1:16" ht="15.75" customHeight="1" x14ac:dyDescent="0.3">
      <c r="A736" s="3"/>
      <c r="B736" s="3"/>
      <c r="O736" s="1"/>
      <c r="P736" s="1"/>
    </row>
    <row r="737" spans="1:16" ht="15.75" customHeight="1" x14ac:dyDescent="0.3">
      <c r="A737" s="3"/>
      <c r="B737" s="3"/>
      <c r="O737" s="1"/>
      <c r="P737" s="1"/>
    </row>
    <row r="738" spans="1:16" ht="15.75" customHeight="1" x14ac:dyDescent="0.3">
      <c r="A738" s="3"/>
      <c r="B738" s="3"/>
      <c r="O738" s="1"/>
      <c r="P738" s="1"/>
    </row>
    <row r="739" spans="1:16" ht="15.75" customHeight="1" x14ac:dyDescent="0.3">
      <c r="A739" s="3"/>
      <c r="B739" s="3"/>
      <c r="O739" s="1"/>
      <c r="P739" s="1"/>
    </row>
    <row r="740" spans="1:16" ht="15.75" customHeight="1" x14ac:dyDescent="0.3">
      <c r="A740" s="3"/>
      <c r="B740" s="3"/>
      <c r="O740" s="1"/>
      <c r="P740" s="1"/>
    </row>
    <row r="741" spans="1:16" ht="15.75" customHeight="1" x14ac:dyDescent="0.3">
      <c r="A741" s="3"/>
      <c r="B741" s="3"/>
      <c r="O741" s="1"/>
      <c r="P741" s="1"/>
    </row>
    <row r="742" spans="1:16" ht="15.75" customHeight="1" x14ac:dyDescent="0.3">
      <c r="A742" s="3"/>
      <c r="B742" s="3"/>
      <c r="O742" s="1"/>
      <c r="P742" s="1"/>
    </row>
    <row r="743" spans="1:16" ht="15.75" customHeight="1" x14ac:dyDescent="0.3">
      <c r="A743" s="3"/>
      <c r="B743" s="3"/>
      <c r="O743" s="1"/>
      <c r="P743" s="1"/>
    </row>
    <row r="744" spans="1:16" ht="15.75" customHeight="1" x14ac:dyDescent="0.3">
      <c r="A744" s="3"/>
      <c r="B744" s="3"/>
      <c r="O744" s="1"/>
      <c r="P744" s="1"/>
    </row>
    <row r="745" spans="1:16" ht="15.75" customHeight="1" x14ac:dyDescent="0.3">
      <c r="A745" s="3"/>
      <c r="B745" s="3"/>
      <c r="O745" s="1"/>
      <c r="P745" s="1"/>
    </row>
    <row r="746" spans="1:16" ht="15.75" customHeight="1" x14ac:dyDescent="0.3">
      <c r="A746" s="3"/>
      <c r="B746" s="3"/>
      <c r="O746" s="1"/>
      <c r="P746" s="1"/>
    </row>
    <row r="747" spans="1:16" ht="15.75" customHeight="1" x14ac:dyDescent="0.3">
      <c r="A747" s="3"/>
      <c r="B747" s="3"/>
      <c r="O747" s="1"/>
      <c r="P747" s="1"/>
    </row>
    <row r="748" spans="1:16" ht="15.75" customHeight="1" x14ac:dyDescent="0.3">
      <c r="A748" s="3"/>
      <c r="B748" s="3"/>
      <c r="O748" s="1"/>
      <c r="P748" s="1"/>
    </row>
    <row r="749" spans="1:16" ht="15.75" customHeight="1" x14ac:dyDescent="0.3">
      <c r="A749" s="3"/>
      <c r="B749" s="3"/>
      <c r="O749" s="1"/>
      <c r="P749" s="1"/>
    </row>
    <row r="750" spans="1:16" ht="15.75" customHeight="1" x14ac:dyDescent="0.3">
      <c r="A750" s="3"/>
      <c r="B750" s="3"/>
      <c r="O750" s="1"/>
      <c r="P750" s="1"/>
    </row>
    <row r="751" spans="1:16" ht="15.75" customHeight="1" x14ac:dyDescent="0.3">
      <c r="A751" s="3"/>
      <c r="B751" s="3"/>
      <c r="O751" s="1"/>
      <c r="P751" s="1"/>
    </row>
    <row r="752" spans="1:16" ht="15.75" customHeight="1" x14ac:dyDescent="0.3">
      <c r="A752" s="3"/>
      <c r="B752" s="3"/>
      <c r="O752" s="1"/>
      <c r="P752" s="1"/>
    </row>
    <row r="753" spans="1:16" ht="15.75" customHeight="1" x14ac:dyDescent="0.3">
      <c r="A753" s="3"/>
      <c r="B753" s="3"/>
      <c r="O753" s="1"/>
      <c r="P753" s="1"/>
    </row>
    <row r="754" spans="1:16" ht="15.75" customHeight="1" x14ac:dyDescent="0.3">
      <c r="A754" s="3"/>
      <c r="B754" s="3"/>
      <c r="O754" s="1"/>
      <c r="P754" s="1"/>
    </row>
    <row r="755" spans="1:16" ht="15.75" customHeight="1" x14ac:dyDescent="0.3">
      <c r="A755" s="3"/>
      <c r="B755" s="3"/>
      <c r="O755" s="1"/>
      <c r="P755" s="1"/>
    </row>
    <row r="756" spans="1:16" ht="15.75" customHeight="1" x14ac:dyDescent="0.3">
      <c r="A756" s="3"/>
      <c r="B756" s="3"/>
      <c r="O756" s="1"/>
      <c r="P756" s="1"/>
    </row>
    <row r="757" spans="1:16" ht="15.75" customHeight="1" x14ac:dyDescent="0.3">
      <c r="A757" s="3"/>
      <c r="B757" s="3"/>
      <c r="O757" s="1"/>
      <c r="P757" s="1"/>
    </row>
    <row r="758" spans="1:16" ht="15.75" customHeight="1" x14ac:dyDescent="0.3">
      <c r="A758" s="3"/>
      <c r="B758" s="3"/>
      <c r="O758" s="1"/>
      <c r="P758" s="1"/>
    </row>
    <row r="759" spans="1:16" ht="15.75" customHeight="1" x14ac:dyDescent="0.3">
      <c r="A759" s="3"/>
      <c r="B759" s="3"/>
      <c r="O759" s="1"/>
      <c r="P759" s="1"/>
    </row>
    <row r="760" spans="1:16" ht="15.75" customHeight="1" x14ac:dyDescent="0.3">
      <c r="A760" s="3"/>
      <c r="B760" s="3"/>
      <c r="O760" s="1"/>
      <c r="P760" s="1"/>
    </row>
    <row r="761" spans="1:16" ht="15.75" customHeight="1" x14ac:dyDescent="0.3">
      <c r="A761" s="3"/>
      <c r="B761" s="3"/>
      <c r="O761" s="1"/>
      <c r="P761" s="1"/>
    </row>
    <row r="762" spans="1:16" ht="15.75" customHeight="1" x14ac:dyDescent="0.3">
      <c r="A762" s="3"/>
      <c r="B762" s="3"/>
      <c r="O762" s="1"/>
      <c r="P762" s="1"/>
    </row>
    <row r="763" spans="1:16" ht="15.75" customHeight="1" x14ac:dyDescent="0.3">
      <c r="A763" s="3"/>
      <c r="B763" s="3"/>
      <c r="O763" s="1"/>
      <c r="P763" s="1"/>
    </row>
    <row r="764" spans="1:16" ht="15.75" customHeight="1" x14ac:dyDescent="0.3">
      <c r="A764" s="3"/>
      <c r="B764" s="3"/>
      <c r="O764" s="1"/>
      <c r="P764" s="1"/>
    </row>
    <row r="765" spans="1:16" ht="15.75" customHeight="1" x14ac:dyDescent="0.3">
      <c r="A765" s="3"/>
      <c r="B765" s="3"/>
      <c r="O765" s="1"/>
      <c r="P765" s="1"/>
    </row>
    <row r="766" spans="1:16" ht="15.75" customHeight="1" x14ac:dyDescent="0.3">
      <c r="A766" s="3"/>
      <c r="B766" s="3"/>
      <c r="O766" s="1"/>
      <c r="P766" s="1"/>
    </row>
    <row r="767" spans="1:16" ht="15.75" customHeight="1" x14ac:dyDescent="0.3">
      <c r="A767" s="3"/>
      <c r="B767" s="3"/>
      <c r="O767" s="1"/>
      <c r="P767" s="1"/>
    </row>
    <row r="768" spans="1:16" ht="15.75" customHeight="1" x14ac:dyDescent="0.3">
      <c r="A768" s="3"/>
      <c r="B768" s="3"/>
      <c r="O768" s="1"/>
      <c r="P768" s="1"/>
    </row>
    <row r="769" spans="1:16" ht="15.75" customHeight="1" x14ac:dyDescent="0.3">
      <c r="A769" s="3"/>
      <c r="B769" s="3"/>
      <c r="O769" s="1"/>
      <c r="P769" s="1"/>
    </row>
    <row r="770" spans="1:16" ht="15.75" customHeight="1" x14ac:dyDescent="0.3">
      <c r="A770" s="3"/>
      <c r="B770" s="3"/>
      <c r="O770" s="1"/>
      <c r="P770" s="1"/>
    </row>
    <row r="771" spans="1:16" ht="15.75" customHeight="1" x14ac:dyDescent="0.3">
      <c r="A771" s="3"/>
      <c r="B771" s="3"/>
      <c r="O771" s="1"/>
      <c r="P771" s="1"/>
    </row>
    <row r="772" spans="1:16" ht="15.75" customHeight="1" x14ac:dyDescent="0.3">
      <c r="A772" s="3"/>
      <c r="B772" s="3"/>
      <c r="O772" s="1"/>
      <c r="P772" s="1"/>
    </row>
    <row r="773" spans="1:16" ht="15.75" customHeight="1" x14ac:dyDescent="0.3">
      <c r="A773" s="3"/>
      <c r="B773" s="3"/>
      <c r="O773" s="1"/>
      <c r="P773" s="1"/>
    </row>
    <row r="774" spans="1:16" ht="15.75" customHeight="1" x14ac:dyDescent="0.3">
      <c r="A774" s="3"/>
      <c r="B774" s="3"/>
      <c r="O774" s="1"/>
      <c r="P774" s="1"/>
    </row>
    <row r="775" spans="1:16" ht="15.75" customHeight="1" x14ac:dyDescent="0.3">
      <c r="A775" s="3"/>
      <c r="B775" s="3"/>
      <c r="O775" s="1"/>
      <c r="P775" s="1"/>
    </row>
    <row r="776" spans="1:16" ht="15.75" customHeight="1" x14ac:dyDescent="0.3">
      <c r="A776" s="3"/>
      <c r="B776" s="3"/>
      <c r="O776" s="1"/>
      <c r="P776" s="1"/>
    </row>
    <row r="777" spans="1:16" ht="15.75" customHeight="1" x14ac:dyDescent="0.3">
      <c r="A777" s="3"/>
      <c r="B777" s="3"/>
      <c r="O777" s="1"/>
      <c r="P777" s="1"/>
    </row>
    <row r="778" spans="1:16" ht="15.75" customHeight="1" x14ac:dyDescent="0.3">
      <c r="A778" s="3"/>
      <c r="B778" s="3"/>
      <c r="O778" s="1"/>
      <c r="P778" s="1"/>
    </row>
    <row r="779" spans="1:16" ht="15.75" customHeight="1" x14ac:dyDescent="0.3">
      <c r="A779" s="3"/>
      <c r="B779" s="3"/>
      <c r="O779" s="1"/>
      <c r="P779" s="1"/>
    </row>
    <row r="780" spans="1:16" ht="15.75" customHeight="1" x14ac:dyDescent="0.3">
      <c r="A780" s="3"/>
      <c r="B780" s="3"/>
      <c r="O780" s="1"/>
      <c r="P780" s="1"/>
    </row>
    <row r="781" spans="1:16" ht="15.75" customHeight="1" x14ac:dyDescent="0.3">
      <c r="A781" s="3"/>
      <c r="B781" s="3"/>
      <c r="O781" s="1"/>
      <c r="P781" s="1"/>
    </row>
    <row r="782" spans="1:16" ht="15.75" customHeight="1" x14ac:dyDescent="0.3">
      <c r="A782" s="3"/>
      <c r="B782" s="3"/>
      <c r="O782" s="1"/>
      <c r="P782" s="1"/>
    </row>
    <row r="783" spans="1:16" ht="15.75" customHeight="1" x14ac:dyDescent="0.3">
      <c r="A783" s="3"/>
      <c r="B783" s="3"/>
      <c r="O783" s="1"/>
      <c r="P783" s="1"/>
    </row>
    <row r="784" spans="1:16" ht="15.75" customHeight="1" x14ac:dyDescent="0.3">
      <c r="A784" s="3"/>
      <c r="B784" s="3"/>
      <c r="O784" s="1"/>
      <c r="P784" s="1"/>
    </row>
    <row r="785" spans="1:16" ht="15.75" customHeight="1" x14ac:dyDescent="0.3">
      <c r="A785" s="3"/>
      <c r="B785" s="3"/>
      <c r="O785" s="1"/>
      <c r="P785" s="1"/>
    </row>
    <row r="786" spans="1:16" ht="15.75" customHeight="1" x14ac:dyDescent="0.3">
      <c r="A786" s="3"/>
      <c r="B786" s="3"/>
      <c r="O786" s="1"/>
      <c r="P786" s="1"/>
    </row>
    <row r="787" spans="1:16" ht="15.75" customHeight="1" x14ac:dyDescent="0.3">
      <c r="A787" s="3"/>
      <c r="B787" s="3"/>
      <c r="O787" s="1"/>
      <c r="P787" s="1"/>
    </row>
    <row r="788" spans="1:16" ht="15.75" customHeight="1" x14ac:dyDescent="0.3">
      <c r="A788" s="3"/>
      <c r="B788" s="3"/>
      <c r="O788" s="1"/>
      <c r="P788" s="1"/>
    </row>
    <row r="789" spans="1:16" ht="15.75" customHeight="1" x14ac:dyDescent="0.3">
      <c r="A789" s="3"/>
      <c r="B789" s="3"/>
      <c r="O789" s="1"/>
      <c r="P789" s="1"/>
    </row>
    <row r="790" spans="1:16" ht="15.75" customHeight="1" x14ac:dyDescent="0.3">
      <c r="A790" s="3"/>
      <c r="B790" s="3"/>
      <c r="O790" s="1"/>
      <c r="P790" s="1"/>
    </row>
    <row r="791" spans="1:16" ht="15.75" customHeight="1" x14ac:dyDescent="0.3">
      <c r="A791" s="3"/>
      <c r="B791" s="3"/>
      <c r="O791" s="1"/>
      <c r="P791" s="1"/>
    </row>
    <row r="792" spans="1:16" ht="15.75" customHeight="1" x14ac:dyDescent="0.3">
      <c r="A792" s="3"/>
      <c r="B792" s="3"/>
      <c r="O792" s="1"/>
      <c r="P792" s="1"/>
    </row>
    <row r="793" spans="1:16" ht="15.75" customHeight="1" x14ac:dyDescent="0.3">
      <c r="A793" s="3"/>
      <c r="B793" s="3"/>
      <c r="O793" s="1"/>
      <c r="P793" s="1"/>
    </row>
    <row r="794" spans="1:16" ht="15.75" customHeight="1" x14ac:dyDescent="0.3">
      <c r="A794" s="3"/>
      <c r="B794" s="3"/>
      <c r="O794" s="1"/>
      <c r="P794" s="1"/>
    </row>
    <row r="795" spans="1:16" ht="15.75" customHeight="1" x14ac:dyDescent="0.3">
      <c r="A795" s="3"/>
      <c r="B795" s="3"/>
      <c r="O795" s="1"/>
      <c r="P795" s="1"/>
    </row>
    <row r="796" spans="1:16" ht="15.75" customHeight="1" x14ac:dyDescent="0.3">
      <c r="A796" s="3"/>
      <c r="B796" s="3"/>
      <c r="O796" s="1"/>
      <c r="P796" s="1"/>
    </row>
    <row r="797" spans="1:16" ht="15.75" customHeight="1" x14ac:dyDescent="0.3">
      <c r="A797" s="3"/>
      <c r="B797" s="3"/>
      <c r="O797" s="1"/>
      <c r="P797" s="1"/>
    </row>
    <row r="798" spans="1:16" ht="15.75" customHeight="1" x14ac:dyDescent="0.3">
      <c r="A798" s="3"/>
      <c r="B798" s="3"/>
      <c r="O798" s="1"/>
      <c r="P798" s="1"/>
    </row>
    <row r="799" spans="1:16" ht="15.75" customHeight="1" x14ac:dyDescent="0.3">
      <c r="A799" s="3"/>
      <c r="B799" s="3"/>
      <c r="O799" s="1"/>
      <c r="P799" s="1"/>
    </row>
    <row r="800" spans="1:16" ht="15.75" customHeight="1" x14ac:dyDescent="0.3">
      <c r="A800" s="3"/>
      <c r="B800" s="3"/>
      <c r="O800" s="1"/>
      <c r="P800" s="1"/>
    </row>
    <row r="801" spans="1:16" ht="15.75" customHeight="1" x14ac:dyDescent="0.3">
      <c r="A801" s="3"/>
      <c r="B801" s="3"/>
      <c r="O801" s="1"/>
      <c r="P801" s="1"/>
    </row>
    <row r="802" spans="1:16" ht="15.75" customHeight="1" x14ac:dyDescent="0.3">
      <c r="A802" s="3"/>
      <c r="B802" s="3"/>
      <c r="O802" s="1"/>
      <c r="P802" s="1"/>
    </row>
    <row r="803" spans="1:16" ht="15.75" customHeight="1" x14ac:dyDescent="0.3">
      <c r="A803" s="3"/>
      <c r="B803" s="3"/>
      <c r="O803" s="1"/>
      <c r="P803" s="1"/>
    </row>
    <row r="804" spans="1:16" ht="15.75" customHeight="1" x14ac:dyDescent="0.3">
      <c r="A804" s="3"/>
      <c r="B804" s="3"/>
      <c r="O804" s="1"/>
      <c r="P804" s="1"/>
    </row>
    <row r="805" spans="1:16" ht="15.75" customHeight="1" x14ac:dyDescent="0.3">
      <c r="A805" s="3"/>
      <c r="B805" s="3"/>
      <c r="O805" s="1"/>
      <c r="P805" s="1"/>
    </row>
    <row r="806" spans="1:16" ht="15.75" customHeight="1" x14ac:dyDescent="0.3">
      <c r="A806" s="3"/>
      <c r="B806" s="3"/>
      <c r="O806" s="1"/>
      <c r="P806" s="1"/>
    </row>
    <row r="807" spans="1:16" ht="15.75" customHeight="1" x14ac:dyDescent="0.3">
      <c r="A807" s="3"/>
      <c r="B807" s="3"/>
      <c r="O807" s="1"/>
      <c r="P807" s="1"/>
    </row>
    <row r="808" spans="1:16" ht="15.75" customHeight="1" x14ac:dyDescent="0.3">
      <c r="A808" s="3"/>
      <c r="B808" s="3"/>
      <c r="O808" s="1"/>
      <c r="P808" s="1"/>
    </row>
    <row r="809" spans="1:16" ht="15.75" customHeight="1" x14ac:dyDescent="0.3">
      <c r="A809" s="3"/>
      <c r="B809" s="3"/>
      <c r="O809" s="1"/>
      <c r="P809" s="1"/>
    </row>
    <row r="810" spans="1:16" ht="15.75" customHeight="1" x14ac:dyDescent="0.3">
      <c r="A810" s="3"/>
      <c r="B810" s="3"/>
      <c r="O810" s="1"/>
      <c r="P810" s="1"/>
    </row>
    <row r="811" spans="1:16" ht="15.75" customHeight="1" x14ac:dyDescent="0.3">
      <c r="A811" s="3"/>
      <c r="B811" s="3"/>
      <c r="O811" s="1"/>
      <c r="P811" s="1"/>
    </row>
    <row r="812" spans="1:16" ht="15.75" customHeight="1" x14ac:dyDescent="0.3">
      <c r="A812" s="3"/>
      <c r="B812" s="3"/>
      <c r="O812" s="1"/>
      <c r="P812" s="1"/>
    </row>
    <row r="813" spans="1:16" ht="15.75" customHeight="1" x14ac:dyDescent="0.3">
      <c r="A813" s="3"/>
      <c r="B813" s="3"/>
      <c r="O813" s="1"/>
      <c r="P813" s="1"/>
    </row>
    <row r="814" spans="1:16" ht="15.75" customHeight="1" x14ac:dyDescent="0.3">
      <c r="A814" s="3"/>
      <c r="B814" s="3"/>
      <c r="O814" s="1"/>
      <c r="P814" s="1"/>
    </row>
    <row r="815" spans="1:16" ht="15.75" customHeight="1" x14ac:dyDescent="0.3">
      <c r="A815" s="3"/>
      <c r="B815" s="3"/>
      <c r="O815" s="1"/>
      <c r="P815" s="1"/>
    </row>
    <row r="816" spans="1:16" ht="15.75" customHeight="1" x14ac:dyDescent="0.3">
      <c r="A816" s="3"/>
      <c r="B816" s="3"/>
      <c r="O816" s="1"/>
      <c r="P816" s="1"/>
    </row>
    <row r="817" spans="1:16" ht="15.75" customHeight="1" x14ac:dyDescent="0.3">
      <c r="A817" s="3"/>
      <c r="B817" s="3"/>
      <c r="O817" s="1"/>
      <c r="P817" s="1"/>
    </row>
    <row r="818" spans="1:16" ht="15.75" customHeight="1" x14ac:dyDescent="0.3">
      <c r="A818" s="3"/>
      <c r="B818" s="3"/>
      <c r="O818" s="1"/>
      <c r="P818" s="1"/>
    </row>
    <row r="819" spans="1:16" ht="15.75" customHeight="1" x14ac:dyDescent="0.3">
      <c r="A819" s="3"/>
      <c r="B819" s="3"/>
      <c r="O819" s="1"/>
      <c r="P819" s="1"/>
    </row>
    <row r="820" spans="1:16" ht="15.75" customHeight="1" x14ac:dyDescent="0.3">
      <c r="A820" s="3"/>
      <c r="B820" s="3"/>
      <c r="O820" s="1"/>
      <c r="P820" s="1"/>
    </row>
    <row r="821" spans="1:16" ht="15.75" customHeight="1" x14ac:dyDescent="0.3">
      <c r="A821" s="3"/>
      <c r="B821" s="3"/>
      <c r="O821" s="1"/>
      <c r="P821" s="1"/>
    </row>
    <row r="822" spans="1:16" ht="15.75" customHeight="1" x14ac:dyDescent="0.3">
      <c r="A822" s="3"/>
      <c r="B822" s="3"/>
      <c r="O822" s="1"/>
      <c r="P822" s="1"/>
    </row>
    <row r="823" spans="1:16" ht="15.75" customHeight="1" x14ac:dyDescent="0.3">
      <c r="A823" s="3"/>
      <c r="B823" s="3"/>
      <c r="O823" s="1"/>
      <c r="P823" s="1"/>
    </row>
    <row r="824" spans="1:16" ht="15.75" customHeight="1" x14ac:dyDescent="0.3">
      <c r="A824" s="3"/>
      <c r="B824" s="3"/>
      <c r="O824" s="1"/>
      <c r="P824" s="1"/>
    </row>
    <row r="825" spans="1:16" ht="15.75" customHeight="1" x14ac:dyDescent="0.3">
      <c r="A825" s="3"/>
      <c r="B825" s="3"/>
      <c r="O825" s="1"/>
      <c r="P825" s="1"/>
    </row>
    <row r="826" spans="1:16" ht="15.75" customHeight="1" x14ac:dyDescent="0.3">
      <c r="A826" s="3"/>
      <c r="B826" s="3"/>
      <c r="O826" s="1"/>
      <c r="P826" s="1"/>
    </row>
    <row r="827" spans="1:16" ht="15.75" customHeight="1" x14ac:dyDescent="0.3">
      <c r="A827" s="3"/>
      <c r="B827" s="3"/>
      <c r="O827" s="1"/>
      <c r="P827" s="1"/>
    </row>
    <row r="828" spans="1:16" ht="15.75" customHeight="1" x14ac:dyDescent="0.3">
      <c r="A828" s="3"/>
      <c r="B828" s="3"/>
      <c r="O828" s="1"/>
      <c r="P828" s="1"/>
    </row>
    <row r="829" spans="1:16" ht="15.75" customHeight="1" x14ac:dyDescent="0.3">
      <c r="A829" s="3"/>
      <c r="B829" s="3"/>
      <c r="O829" s="1"/>
      <c r="P829" s="1"/>
    </row>
    <row r="830" spans="1:16" ht="15.75" customHeight="1" x14ac:dyDescent="0.3">
      <c r="A830" s="3"/>
      <c r="B830" s="3"/>
      <c r="O830" s="1"/>
      <c r="P830" s="1"/>
    </row>
    <row r="831" spans="1:16" ht="15.75" customHeight="1" x14ac:dyDescent="0.3">
      <c r="A831" s="3"/>
      <c r="B831" s="3"/>
      <c r="O831" s="1"/>
      <c r="P831" s="1"/>
    </row>
    <row r="832" spans="1:16" ht="15.75" customHeight="1" x14ac:dyDescent="0.3">
      <c r="A832" s="3"/>
      <c r="B832" s="3"/>
      <c r="O832" s="1"/>
      <c r="P832" s="1"/>
    </row>
    <row r="833" spans="1:16" ht="15.75" customHeight="1" x14ac:dyDescent="0.3">
      <c r="A833" s="3"/>
      <c r="B833" s="3"/>
      <c r="O833" s="1"/>
      <c r="P833" s="1"/>
    </row>
    <row r="834" spans="1:16" ht="15.75" customHeight="1" x14ac:dyDescent="0.3">
      <c r="A834" s="3"/>
      <c r="B834" s="3"/>
      <c r="O834" s="1"/>
      <c r="P834" s="1"/>
    </row>
    <row r="835" spans="1:16" ht="15.75" customHeight="1" x14ac:dyDescent="0.3">
      <c r="A835" s="3"/>
      <c r="B835" s="3"/>
      <c r="O835" s="1"/>
      <c r="P835" s="1"/>
    </row>
    <row r="836" spans="1:16" ht="15.75" customHeight="1" x14ac:dyDescent="0.3">
      <c r="A836" s="3"/>
      <c r="B836" s="3"/>
      <c r="O836" s="1"/>
      <c r="P836" s="1"/>
    </row>
    <row r="837" spans="1:16" ht="15.75" customHeight="1" x14ac:dyDescent="0.3">
      <c r="A837" s="3"/>
      <c r="B837" s="3"/>
      <c r="O837" s="1"/>
      <c r="P837" s="1"/>
    </row>
    <row r="838" spans="1:16" ht="15.75" customHeight="1" x14ac:dyDescent="0.3">
      <c r="A838" s="3"/>
      <c r="B838" s="3"/>
      <c r="O838" s="1"/>
      <c r="P838" s="1"/>
    </row>
    <row r="839" spans="1:16" ht="15.75" customHeight="1" x14ac:dyDescent="0.3">
      <c r="A839" s="3"/>
      <c r="B839" s="3"/>
      <c r="O839" s="1"/>
      <c r="P839" s="1"/>
    </row>
    <row r="840" spans="1:16" ht="15.75" customHeight="1" x14ac:dyDescent="0.3">
      <c r="A840" s="3"/>
      <c r="B840" s="3"/>
      <c r="O840" s="1"/>
      <c r="P840" s="1"/>
    </row>
    <row r="841" spans="1:16" ht="15.75" customHeight="1" x14ac:dyDescent="0.3">
      <c r="A841" s="3"/>
      <c r="B841" s="3"/>
      <c r="O841" s="1"/>
      <c r="P841" s="1"/>
    </row>
    <row r="842" spans="1:16" ht="15.75" customHeight="1" x14ac:dyDescent="0.3">
      <c r="A842" s="3"/>
      <c r="B842" s="3"/>
      <c r="O842" s="1"/>
      <c r="P842" s="1"/>
    </row>
    <row r="843" spans="1:16" ht="15.75" customHeight="1" x14ac:dyDescent="0.3">
      <c r="A843" s="3"/>
      <c r="B843" s="3"/>
      <c r="O843" s="1"/>
      <c r="P843" s="1"/>
    </row>
    <row r="844" spans="1:16" ht="15.75" customHeight="1" x14ac:dyDescent="0.3">
      <c r="A844" s="3"/>
      <c r="B844" s="3"/>
      <c r="O844" s="1"/>
      <c r="P844" s="1"/>
    </row>
    <row r="845" spans="1:16" ht="15.75" customHeight="1" x14ac:dyDescent="0.3">
      <c r="A845" s="3"/>
      <c r="B845" s="3"/>
      <c r="O845" s="1"/>
      <c r="P845" s="1"/>
    </row>
    <row r="846" spans="1:16" ht="15.75" customHeight="1" x14ac:dyDescent="0.3">
      <c r="A846" s="3"/>
      <c r="B846" s="3"/>
      <c r="O846" s="1"/>
      <c r="P846" s="1"/>
    </row>
    <row r="847" spans="1:16" ht="15.75" customHeight="1" x14ac:dyDescent="0.3">
      <c r="A847" s="3"/>
      <c r="B847" s="3"/>
      <c r="O847" s="1"/>
      <c r="P847" s="1"/>
    </row>
    <row r="848" spans="1:16" ht="15.75" customHeight="1" x14ac:dyDescent="0.3">
      <c r="A848" s="3"/>
      <c r="B848" s="3"/>
      <c r="O848" s="1"/>
      <c r="P848" s="1"/>
    </row>
    <row r="849" spans="1:16" ht="15.75" customHeight="1" x14ac:dyDescent="0.3">
      <c r="A849" s="3"/>
      <c r="B849" s="3"/>
      <c r="O849" s="1"/>
      <c r="P849" s="1"/>
    </row>
    <row r="850" spans="1:16" ht="15.75" customHeight="1" x14ac:dyDescent="0.3">
      <c r="A850" s="3"/>
      <c r="B850" s="3"/>
      <c r="O850" s="1"/>
      <c r="P850" s="1"/>
    </row>
    <row r="851" spans="1:16" ht="15.75" customHeight="1" x14ac:dyDescent="0.3">
      <c r="A851" s="3"/>
      <c r="B851" s="3"/>
      <c r="O851" s="1"/>
      <c r="P851" s="1"/>
    </row>
    <row r="852" spans="1:16" ht="15.75" customHeight="1" x14ac:dyDescent="0.3">
      <c r="A852" s="3"/>
      <c r="B852" s="3"/>
      <c r="O852" s="1"/>
      <c r="P852" s="1"/>
    </row>
    <row r="853" spans="1:16" ht="15.75" customHeight="1" x14ac:dyDescent="0.3">
      <c r="A853" s="3"/>
      <c r="B853" s="3"/>
      <c r="O853" s="1"/>
      <c r="P853" s="1"/>
    </row>
    <row r="854" spans="1:16" ht="15.75" customHeight="1" x14ac:dyDescent="0.3">
      <c r="A854" s="3"/>
      <c r="B854" s="3"/>
      <c r="O854" s="1"/>
      <c r="P854" s="1"/>
    </row>
    <row r="855" spans="1:16" ht="15.75" customHeight="1" x14ac:dyDescent="0.3">
      <c r="A855" s="3"/>
      <c r="B855" s="3"/>
      <c r="O855" s="1"/>
      <c r="P855" s="1"/>
    </row>
    <row r="856" spans="1:16" ht="15.75" customHeight="1" x14ac:dyDescent="0.3">
      <c r="A856" s="3"/>
      <c r="B856" s="3"/>
      <c r="O856" s="1"/>
      <c r="P856" s="1"/>
    </row>
    <row r="857" spans="1:16" ht="15.75" customHeight="1" x14ac:dyDescent="0.3">
      <c r="A857" s="3"/>
      <c r="B857" s="3"/>
      <c r="O857" s="1"/>
      <c r="P857" s="1"/>
    </row>
    <row r="858" spans="1:16" ht="15.75" customHeight="1" x14ac:dyDescent="0.3">
      <c r="A858" s="3"/>
      <c r="B858" s="3"/>
      <c r="O858" s="1"/>
      <c r="P858" s="1"/>
    </row>
    <row r="859" spans="1:16" ht="15.75" customHeight="1" x14ac:dyDescent="0.3">
      <c r="A859" s="3"/>
      <c r="B859" s="3"/>
      <c r="O859" s="1"/>
      <c r="P859" s="1"/>
    </row>
    <row r="860" spans="1:16" ht="15.75" customHeight="1" x14ac:dyDescent="0.3">
      <c r="A860" s="3"/>
      <c r="B860" s="3"/>
      <c r="O860" s="1"/>
      <c r="P860" s="1"/>
    </row>
    <row r="861" spans="1:16" ht="15.75" customHeight="1" x14ac:dyDescent="0.3">
      <c r="A861" s="3"/>
      <c r="B861" s="3"/>
      <c r="O861" s="1"/>
      <c r="P861" s="1"/>
    </row>
    <row r="862" spans="1:16" ht="15.75" customHeight="1" x14ac:dyDescent="0.3">
      <c r="A862" s="3"/>
      <c r="B862" s="3"/>
      <c r="O862" s="1"/>
      <c r="P862" s="1"/>
    </row>
    <row r="863" spans="1:16" ht="15.75" customHeight="1" x14ac:dyDescent="0.3">
      <c r="A863" s="3"/>
      <c r="B863" s="3"/>
      <c r="O863" s="1"/>
      <c r="P863" s="1"/>
    </row>
    <row r="864" spans="1:16" ht="15.75" customHeight="1" x14ac:dyDescent="0.3">
      <c r="A864" s="3"/>
      <c r="B864" s="3"/>
      <c r="O864" s="1"/>
      <c r="P864" s="1"/>
    </row>
    <row r="865" spans="1:16" ht="15.75" customHeight="1" x14ac:dyDescent="0.3">
      <c r="A865" s="3"/>
      <c r="B865" s="3"/>
      <c r="O865" s="1"/>
      <c r="P865" s="1"/>
    </row>
    <row r="866" spans="1:16" ht="15.75" customHeight="1" x14ac:dyDescent="0.3">
      <c r="A866" s="3"/>
      <c r="B866" s="3"/>
      <c r="O866" s="1"/>
      <c r="P866" s="1"/>
    </row>
    <row r="867" spans="1:16" ht="15.75" customHeight="1" x14ac:dyDescent="0.3">
      <c r="A867" s="3"/>
      <c r="B867" s="3"/>
      <c r="O867" s="1"/>
      <c r="P867" s="1"/>
    </row>
    <row r="868" spans="1:16" ht="15.75" customHeight="1" x14ac:dyDescent="0.3">
      <c r="A868" s="3"/>
      <c r="B868" s="3"/>
      <c r="O868" s="1"/>
      <c r="P868" s="1"/>
    </row>
    <row r="869" spans="1:16" ht="15.75" customHeight="1" x14ac:dyDescent="0.3">
      <c r="A869" s="3"/>
      <c r="B869" s="3"/>
      <c r="O869" s="1"/>
      <c r="P869" s="1"/>
    </row>
    <row r="870" spans="1:16" ht="15.75" customHeight="1" x14ac:dyDescent="0.3">
      <c r="A870" s="3"/>
      <c r="B870" s="3"/>
      <c r="O870" s="1"/>
      <c r="P870" s="1"/>
    </row>
    <row r="871" spans="1:16" ht="15.75" customHeight="1" x14ac:dyDescent="0.3">
      <c r="A871" s="3"/>
      <c r="B871" s="3"/>
      <c r="O871" s="1"/>
      <c r="P871" s="1"/>
    </row>
    <row r="872" spans="1:16" ht="15.75" customHeight="1" x14ac:dyDescent="0.3">
      <c r="A872" s="3"/>
      <c r="B872" s="3"/>
      <c r="O872" s="1"/>
      <c r="P872" s="1"/>
    </row>
    <row r="873" spans="1:16" ht="15.75" customHeight="1" x14ac:dyDescent="0.3">
      <c r="A873" s="3"/>
      <c r="B873" s="3"/>
      <c r="O873" s="1"/>
      <c r="P873" s="1"/>
    </row>
    <row r="874" spans="1:16" ht="15.75" customHeight="1" x14ac:dyDescent="0.3">
      <c r="A874" s="3"/>
      <c r="B874" s="3"/>
      <c r="O874" s="1"/>
      <c r="P874" s="1"/>
    </row>
    <row r="875" spans="1:16" ht="15.75" customHeight="1" x14ac:dyDescent="0.3">
      <c r="A875" s="3"/>
      <c r="B875" s="3"/>
      <c r="O875" s="1"/>
      <c r="P875" s="1"/>
    </row>
    <row r="876" spans="1:16" ht="15.75" customHeight="1" x14ac:dyDescent="0.3">
      <c r="A876" s="3"/>
      <c r="B876" s="3"/>
      <c r="O876" s="1"/>
      <c r="P876" s="1"/>
    </row>
    <row r="877" spans="1:16" ht="15.75" customHeight="1" x14ac:dyDescent="0.3">
      <c r="A877" s="3"/>
      <c r="B877" s="3"/>
      <c r="O877" s="1"/>
      <c r="P877" s="1"/>
    </row>
    <row r="878" spans="1:16" ht="15.75" customHeight="1" x14ac:dyDescent="0.3">
      <c r="A878" s="3"/>
      <c r="B878" s="3"/>
      <c r="O878" s="1"/>
      <c r="P878" s="1"/>
    </row>
    <row r="879" spans="1:16" ht="15.75" customHeight="1" x14ac:dyDescent="0.3">
      <c r="A879" s="3"/>
      <c r="B879" s="3"/>
      <c r="O879" s="1"/>
      <c r="P879" s="1"/>
    </row>
    <row r="880" spans="1:16" ht="15.75" customHeight="1" x14ac:dyDescent="0.3">
      <c r="A880" s="3"/>
      <c r="B880" s="3"/>
      <c r="O880" s="1"/>
      <c r="P880" s="1"/>
    </row>
    <row r="881" spans="1:16" ht="15.75" customHeight="1" x14ac:dyDescent="0.3">
      <c r="A881" s="3"/>
      <c r="B881" s="3"/>
      <c r="O881" s="1"/>
      <c r="P881" s="1"/>
    </row>
    <row r="882" spans="1:16" ht="15.75" customHeight="1" x14ac:dyDescent="0.3">
      <c r="A882" s="3"/>
      <c r="B882" s="3"/>
      <c r="O882" s="1"/>
      <c r="P882" s="1"/>
    </row>
    <row r="883" spans="1:16" ht="15.75" customHeight="1" x14ac:dyDescent="0.3">
      <c r="A883" s="3"/>
      <c r="B883" s="3"/>
      <c r="O883" s="1"/>
      <c r="P883" s="1"/>
    </row>
    <row r="884" spans="1:16" ht="15.75" customHeight="1" x14ac:dyDescent="0.3">
      <c r="A884" s="3"/>
      <c r="B884" s="3"/>
      <c r="O884" s="1"/>
      <c r="P884" s="1"/>
    </row>
    <row r="885" spans="1:16" ht="15.75" customHeight="1" x14ac:dyDescent="0.3">
      <c r="A885" s="3"/>
      <c r="B885" s="3"/>
      <c r="O885" s="1"/>
      <c r="P885" s="1"/>
    </row>
    <row r="886" spans="1:16" ht="15.75" customHeight="1" x14ac:dyDescent="0.3">
      <c r="A886" s="3"/>
      <c r="B886" s="3"/>
      <c r="O886" s="1"/>
      <c r="P886" s="1"/>
    </row>
    <row r="887" spans="1:16" ht="15.75" customHeight="1" x14ac:dyDescent="0.3">
      <c r="A887" s="3"/>
      <c r="B887" s="3"/>
      <c r="O887" s="1"/>
      <c r="P887" s="1"/>
    </row>
    <row r="888" spans="1:16" ht="15.75" customHeight="1" x14ac:dyDescent="0.3">
      <c r="A888" s="3"/>
      <c r="B888" s="3"/>
      <c r="O888" s="1"/>
      <c r="P888" s="1"/>
    </row>
    <row r="889" spans="1:16" ht="15.75" customHeight="1" x14ac:dyDescent="0.3">
      <c r="A889" s="3"/>
      <c r="B889" s="3"/>
      <c r="O889" s="1"/>
      <c r="P889" s="1"/>
    </row>
    <row r="890" spans="1:16" ht="15.75" customHeight="1" x14ac:dyDescent="0.3">
      <c r="A890" s="3"/>
      <c r="B890" s="3"/>
      <c r="O890" s="1"/>
      <c r="P890" s="1"/>
    </row>
    <row r="891" spans="1:16" ht="15.75" customHeight="1" x14ac:dyDescent="0.3">
      <c r="A891" s="3"/>
      <c r="B891" s="3"/>
      <c r="O891" s="1"/>
      <c r="P891" s="1"/>
    </row>
    <row r="892" spans="1:16" ht="15.75" customHeight="1" x14ac:dyDescent="0.3">
      <c r="A892" s="3"/>
      <c r="B892" s="3"/>
      <c r="O892" s="1"/>
      <c r="P892" s="1"/>
    </row>
    <row r="893" spans="1:16" ht="15.75" customHeight="1" x14ac:dyDescent="0.3">
      <c r="A893" s="3"/>
      <c r="B893" s="3"/>
      <c r="O893" s="1"/>
      <c r="P893" s="1"/>
    </row>
    <row r="894" spans="1:16" ht="15.75" customHeight="1" x14ac:dyDescent="0.3">
      <c r="A894" s="3"/>
      <c r="B894" s="3"/>
      <c r="O894" s="1"/>
      <c r="P894" s="1"/>
    </row>
    <row r="895" spans="1:16" ht="15.75" customHeight="1" x14ac:dyDescent="0.3">
      <c r="A895" s="3"/>
      <c r="B895" s="3"/>
      <c r="O895" s="1"/>
      <c r="P895" s="1"/>
    </row>
    <row r="896" spans="1:16" ht="15.75" customHeight="1" x14ac:dyDescent="0.3">
      <c r="A896" s="3"/>
      <c r="B896" s="3"/>
      <c r="O896" s="1"/>
      <c r="P896" s="1"/>
    </row>
    <row r="897" spans="1:16" ht="15.75" customHeight="1" x14ac:dyDescent="0.3">
      <c r="A897" s="3"/>
      <c r="B897" s="3"/>
      <c r="O897" s="1"/>
      <c r="P897" s="1"/>
    </row>
    <row r="898" spans="1:16" ht="15.75" customHeight="1" x14ac:dyDescent="0.3">
      <c r="A898" s="3"/>
      <c r="B898" s="3"/>
      <c r="O898" s="1"/>
      <c r="P898" s="1"/>
    </row>
    <row r="899" spans="1:16" ht="15.75" customHeight="1" x14ac:dyDescent="0.3">
      <c r="A899" s="3"/>
      <c r="B899" s="3"/>
      <c r="O899" s="1"/>
      <c r="P899" s="1"/>
    </row>
    <row r="900" spans="1:16" ht="15.75" customHeight="1" x14ac:dyDescent="0.3">
      <c r="A900" s="3"/>
      <c r="B900" s="3"/>
      <c r="O900" s="1"/>
      <c r="P900" s="1"/>
    </row>
    <row r="901" spans="1:16" ht="15.75" customHeight="1" x14ac:dyDescent="0.3">
      <c r="A901" s="3"/>
      <c r="B901" s="3"/>
      <c r="O901" s="1"/>
      <c r="P901" s="1"/>
    </row>
    <row r="902" spans="1:16" ht="15.75" customHeight="1" x14ac:dyDescent="0.3">
      <c r="A902" s="3"/>
      <c r="B902" s="3"/>
      <c r="O902" s="1"/>
      <c r="P902" s="1"/>
    </row>
    <row r="903" spans="1:16" ht="15.75" customHeight="1" x14ac:dyDescent="0.3">
      <c r="A903" s="3"/>
      <c r="B903" s="3"/>
      <c r="O903" s="1"/>
      <c r="P903" s="1"/>
    </row>
    <row r="904" spans="1:16" ht="15.75" customHeight="1" x14ac:dyDescent="0.3">
      <c r="A904" s="3"/>
      <c r="B904" s="3"/>
      <c r="O904" s="1"/>
      <c r="P904" s="1"/>
    </row>
    <row r="905" spans="1:16" ht="15.75" customHeight="1" x14ac:dyDescent="0.3">
      <c r="A905" s="3"/>
      <c r="B905" s="3"/>
      <c r="O905" s="1"/>
      <c r="P905" s="1"/>
    </row>
    <row r="906" spans="1:16" ht="15.75" customHeight="1" x14ac:dyDescent="0.3">
      <c r="A906" s="3"/>
      <c r="B906" s="3"/>
      <c r="O906" s="1"/>
      <c r="P906" s="1"/>
    </row>
    <row r="907" spans="1:16" ht="15.75" customHeight="1" x14ac:dyDescent="0.3">
      <c r="A907" s="3"/>
      <c r="B907" s="3"/>
      <c r="O907" s="1"/>
      <c r="P907" s="1"/>
    </row>
    <row r="908" spans="1:16" ht="15.75" customHeight="1" x14ac:dyDescent="0.3">
      <c r="A908" s="3"/>
      <c r="B908" s="3"/>
      <c r="O908" s="1"/>
      <c r="P908" s="1"/>
    </row>
    <row r="909" spans="1:16" ht="15.75" customHeight="1" x14ac:dyDescent="0.3">
      <c r="A909" s="3"/>
      <c r="B909" s="3"/>
      <c r="O909" s="1"/>
      <c r="P909" s="1"/>
    </row>
    <row r="910" spans="1:16" ht="15.75" customHeight="1" x14ac:dyDescent="0.3">
      <c r="A910" s="3"/>
      <c r="B910" s="3"/>
      <c r="O910" s="1"/>
      <c r="P910" s="1"/>
    </row>
    <row r="911" spans="1:16" ht="15.75" customHeight="1" x14ac:dyDescent="0.3">
      <c r="A911" s="3"/>
      <c r="B911" s="3"/>
      <c r="O911" s="1"/>
      <c r="P911" s="1"/>
    </row>
    <row r="912" spans="1:16" ht="15.75" customHeight="1" x14ac:dyDescent="0.3">
      <c r="A912" s="3"/>
      <c r="B912" s="3"/>
      <c r="O912" s="1"/>
      <c r="P912" s="1"/>
    </row>
    <row r="913" spans="1:16" ht="15.75" customHeight="1" x14ac:dyDescent="0.3">
      <c r="A913" s="3"/>
      <c r="B913" s="3"/>
      <c r="O913" s="1"/>
      <c r="P913" s="1"/>
    </row>
    <row r="914" spans="1:16" ht="15.75" customHeight="1" x14ac:dyDescent="0.3">
      <c r="A914" s="3"/>
      <c r="B914" s="3"/>
      <c r="O914" s="1"/>
      <c r="P914" s="1"/>
    </row>
    <row r="915" spans="1:16" ht="15.75" customHeight="1" x14ac:dyDescent="0.3">
      <c r="A915" s="3"/>
      <c r="B915" s="3"/>
      <c r="O915" s="1"/>
      <c r="P915" s="1"/>
    </row>
    <row r="916" spans="1:16" ht="15.75" customHeight="1" x14ac:dyDescent="0.3">
      <c r="A916" s="3"/>
      <c r="B916" s="3"/>
      <c r="O916" s="1"/>
      <c r="P916" s="1"/>
    </row>
    <row r="917" spans="1:16" ht="15.75" customHeight="1" x14ac:dyDescent="0.3">
      <c r="A917" s="3"/>
      <c r="B917" s="3"/>
      <c r="O917" s="1"/>
      <c r="P917" s="1"/>
    </row>
    <row r="918" spans="1:16" ht="15.75" customHeight="1" x14ac:dyDescent="0.3">
      <c r="A918" s="3"/>
      <c r="B918" s="3"/>
      <c r="O918" s="1"/>
      <c r="P918" s="1"/>
    </row>
    <row r="919" spans="1:16" ht="15.75" customHeight="1" x14ac:dyDescent="0.3">
      <c r="A919" s="3"/>
      <c r="B919" s="3"/>
      <c r="O919" s="1"/>
      <c r="P919" s="1"/>
    </row>
    <row r="920" spans="1:16" ht="15.75" customHeight="1" x14ac:dyDescent="0.3">
      <c r="A920" s="3"/>
      <c r="B920" s="3"/>
      <c r="O920" s="1"/>
      <c r="P920" s="1"/>
    </row>
    <row r="921" spans="1:16" ht="15.75" customHeight="1" x14ac:dyDescent="0.3">
      <c r="A921" s="3"/>
      <c r="B921" s="3"/>
      <c r="O921" s="1"/>
      <c r="P921" s="1"/>
    </row>
    <row r="922" spans="1:16" ht="15.75" customHeight="1" x14ac:dyDescent="0.3">
      <c r="A922" s="3"/>
      <c r="B922" s="3"/>
      <c r="O922" s="1"/>
      <c r="P922" s="1"/>
    </row>
    <row r="923" spans="1:16" ht="15.75" customHeight="1" x14ac:dyDescent="0.3">
      <c r="A923" s="3"/>
      <c r="B923" s="3"/>
      <c r="O923" s="1"/>
      <c r="P923" s="1"/>
    </row>
    <row r="924" spans="1:16" ht="15.75" customHeight="1" x14ac:dyDescent="0.3">
      <c r="A924" s="3"/>
      <c r="B924" s="3"/>
      <c r="O924" s="1"/>
      <c r="P924" s="1"/>
    </row>
    <row r="925" spans="1:16" ht="15.75" customHeight="1" x14ac:dyDescent="0.3">
      <c r="A925" s="3"/>
      <c r="B925" s="3"/>
      <c r="O925" s="1"/>
      <c r="P925" s="1"/>
    </row>
    <row r="926" spans="1:16" ht="15.75" customHeight="1" x14ac:dyDescent="0.3">
      <c r="A926" s="3"/>
      <c r="B926" s="3"/>
      <c r="O926" s="1"/>
      <c r="P926" s="1"/>
    </row>
    <row r="927" spans="1:16" ht="15.75" customHeight="1" x14ac:dyDescent="0.3">
      <c r="A927" s="3"/>
      <c r="B927" s="3"/>
      <c r="O927" s="1"/>
      <c r="P927" s="1"/>
    </row>
    <row r="928" spans="1:16" ht="15.75" customHeight="1" x14ac:dyDescent="0.3">
      <c r="A928" s="3"/>
      <c r="B928" s="3"/>
      <c r="O928" s="1"/>
      <c r="P928" s="1"/>
    </row>
    <row r="929" spans="1:16" ht="15.75" customHeight="1" x14ac:dyDescent="0.3">
      <c r="A929" s="3"/>
      <c r="B929" s="3"/>
      <c r="O929" s="1"/>
      <c r="P929" s="1"/>
    </row>
    <row r="930" spans="1:16" ht="15.75" customHeight="1" x14ac:dyDescent="0.3">
      <c r="A930" s="3"/>
      <c r="B930" s="3"/>
      <c r="O930" s="1"/>
      <c r="P930" s="1"/>
    </row>
    <row r="931" spans="1:16" ht="15.75" customHeight="1" x14ac:dyDescent="0.3">
      <c r="A931" s="3"/>
      <c r="B931" s="3"/>
      <c r="O931" s="1"/>
      <c r="P931" s="1"/>
    </row>
    <row r="932" spans="1:16" ht="15.75" customHeight="1" x14ac:dyDescent="0.3">
      <c r="A932" s="3"/>
      <c r="B932" s="3"/>
      <c r="O932" s="1"/>
      <c r="P932" s="1"/>
    </row>
    <row r="933" spans="1:16" ht="15.75" customHeight="1" x14ac:dyDescent="0.3">
      <c r="A933" s="3"/>
      <c r="B933" s="3"/>
      <c r="O933" s="1"/>
      <c r="P933" s="1"/>
    </row>
    <row r="934" spans="1:16" ht="15.75" customHeight="1" x14ac:dyDescent="0.3">
      <c r="A934" s="3"/>
      <c r="B934" s="3"/>
      <c r="O934" s="1"/>
      <c r="P934" s="1"/>
    </row>
    <row r="935" spans="1:16" ht="15.75" customHeight="1" x14ac:dyDescent="0.3">
      <c r="A935" s="3"/>
      <c r="B935" s="3"/>
      <c r="O935" s="1"/>
      <c r="P935" s="1"/>
    </row>
    <row r="936" spans="1:16" ht="15.75" customHeight="1" x14ac:dyDescent="0.3">
      <c r="A936" s="3"/>
      <c r="B936" s="3"/>
      <c r="O936" s="1"/>
      <c r="P936" s="1"/>
    </row>
    <row r="937" spans="1:16" ht="15.75" customHeight="1" x14ac:dyDescent="0.3">
      <c r="A937" s="3"/>
      <c r="B937" s="3"/>
      <c r="O937" s="1"/>
      <c r="P937" s="1"/>
    </row>
    <row r="938" spans="1:16" ht="15.75" customHeight="1" x14ac:dyDescent="0.3">
      <c r="A938" s="3"/>
      <c r="B938" s="3"/>
      <c r="O938" s="1"/>
      <c r="P938" s="1"/>
    </row>
    <row r="939" spans="1:16" ht="15.75" customHeight="1" x14ac:dyDescent="0.3">
      <c r="A939" s="3"/>
      <c r="B939" s="3"/>
      <c r="O939" s="1"/>
      <c r="P939" s="1"/>
    </row>
    <row r="940" spans="1:16" ht="15.75" customHeight="1" x14ac:dyDescent="0.3">
      <c r="A940" s="3"/>
      <c r="B940" s="3"/>
      <c r="O940" s="1"/>
      <c r="P940" s="1"/>
    </row>
    <row r="941" spans="1:16" ht="15.75" customHeight="1" x14ac:dyDescent="0.3">
      <c r="A941" s="3"/>
      <c r="B941" s="3"/>
      <c r="O941" s="1"/>
      <c r="P941" s="1"/>
    </row>
    <row r="942" spans="1:16" ht="15.75" customHeight="1" x14ac:dyDescent="0.3">
      <c r="A942" s="3"/>
      <c r="B942" s="3"/>
      <c r="O942" s="1"/>
      <c r="P942" s="1"/>
    </row>
    <row r="943" spans="1:16" ht="15.75" customHeight="1" x14ac:dyDescent="0.3">
      <c r="A943" s="3"/>
      <c r="B943" s="3"/>
      <c r="O943" s="1"/>
      <c r="P943" s="1"/>
    </row>
    <row r="944" spans="1:16" ht="15.75" customHeight="1" x14ac:dyDescent="0.3">
      <c r="A944" s="3"/>
      <c r="B944" s="3"/>
      <c r="O944" s="1"/>
      <c r="P944" s="1"/>
    </row>
    <row r="945" spans="1:16" ht="15.75" customHeight="1" x14ac:dyDescent="0.3">
      <c r="A945" s="3"/>
      <c r="B945" s="3"/>
      <c r="O945" s="1"/>
      <c r="P945" s="1"/>
    </row>
    <row r="946" spans="1:16" ht="15.75" customHeight="1" x14ac:dyDescent="0.3">
      <c r="A946" s="3"/>
      <c r="B946" s="3"/>
      <c r="O946" s="1"/>
      <c r="P946" s="1"/>
    </row>
    <row r="947" spans="1:16" ht="15.75" customHeight="1" x14ac:dyDescent="0.3">
      <c r="A947" s="3"/>
      <c r="B947" s="3"/>
      <c r="O947" s="1"/>
      <c r="P947" s="1"/>
    </row>
    <row r="948" spans="1:16" ht="15.75" customHeight="1" x14ac:dyDescent="0.3">
      <c r="A948" s="3"/>
      <c r="B948" s="3"/>
      <c r="O948" s="1"/>
      <c r="P948" s="1"/>
    </row>
    <row r="949" spans="1:16" ht="15.75" customHeight="1" x14ac:dyDescent="0.3">
      <c r="A949" s="3"/>
      <c r="B949" s="3"/>
      <c r="O949" s="1"/>
      <c r="P949" s="1"/>
    </row>
    <row r="950" spans="1:16" ht="15.75" customHeight="1" x14ac:dyDescent="0.3">
      <c r="A950" s="3"/>
      <c r="B950" s="3"/>
      <c r="O950" s="1"/>
      <c r="P950" s="1"/>
    </row>
    <row r="951" spans="1:16" ht="15.75" customHeight="1" x14ac:dyDescent="0.3">
      <c r="A951" s="3"/>
      <c r="B951" s="3"/>
      <c r="O951" s="1"/>
      <c r="P951" s="1"/>
    </row>
    <row r="952" spans="1:16" ht="15.75" customHeight="1" x14ac:dyDescent="0.3">
      <c r="A952" s="3"/>
      <c r="B952" s="3"/>
      <c r="O952" s="1"/>
      <c r="P952" s="1"/>
    </row>
    <row r="953" spans="1:16" ht="15.75" customHeight="1" x14ac:dyDescent="0.3">
      <c r="A953" s="3"/>
      <c r="B953" s="3"/>
      <c r="O953" s="1"/>
      <c r="P953" s="1"/>
    </row>
    <row r="954" spans="1:16" ht="15.75" customHeight="1" x14ac:dyDescent="0.3">
      <c r="A954" s="3"/>
      <c r="B954" s="3"/>
      <c r="O954" s="1"/>
      <c r="P954" s="1"/>
    </row>
    <row r="955" spans="1:16" ht="15.75" customHeight="1" x14ac:dyDescent="0.3">
      <c r="A955" s="3"/>
      <c r="B955" s="3"/>
      <c r="O955" s="1"/>
      <c r="P955" s="1"/>
    </row>
    <row r="956" spans="1:16" ht="15.75" customHeight="1" x14ac:dyDescent="0.3">
      <c r="A956" s="3"/>
      <c r="B956" s="3"/>
      <c r="O956" s="1"/>
      <c r="P956" s="1"/>
    </row>
    <row r="957" spans="1:16" ht="15.75" customHeight="1" x14ac:dyDescent="0.3">
      <c r="A957" s="3"/>
      <c r="B957" s="3"/>
      <c r="O957" s="1"/>
      <c r="P957" s="1"/>
    </row>
    <row r="958" spans="1:16" ht="15.75" customHeight="1" x14ac:dyDescent="0.3">
      <c r="A958" s="3"/>
      <c r="B958" s="3"/>
      <c r="O958" s="1"/>
      <c r="P958" s="1"/>
    </row>
    <row r="959" spans="1:16" ht="15.75" customHeight="1" x14ac:dyDescent="0.3">
      <c r="A959" s="3"/>
      <c r="B959" s="3"/>
      <c r="O959" s="1"/>
      <c r="P959" s="1"/>
    </row>
    <row r="960" spans="1:16" ht="15.75" customHeight="1" x14ac:dyDescent="0.3">
      <c r="A960" s="3"/>
      <c r="B960" s="3"/>
      <c r="O960" s="1"/>
      <c r="P960" s="1"/>
    </row>
    <row r="961" spans="1:16" ht="15.75" customHeight="1" x14ac:dyDescent="0.3">
      <c r="A961" s="3"/>
      <c r="B961" s="3"/>
      <c r="O961" s="1"/>
      <c r="P961" s="1"/>
    </row>
    <row r="962" spans="1:16" ht="15.75" customHeight="1" x14ac:dyDescent="0.3">
      <c r="A962" s="3"/>
      <c r="B962" s="3"/>
      <c r="O962" s="1"/>
      <c r="P962" s="1"/>
    </row>
    <row r="963" spans="1:16" ht="15.75" customHeight="1" x14ac:dyDescent="0.3">
      <c r="A963" s="3"/>
      <c r="B963" s="3"/>
      <c r="O963" s="1"/>
      <c r="P963" s="1"/>
    </row>
    <row r="964" spans="1:16" ht="15.75" customHeight="1" x14ac:dyDescent="0.3">
      <c r="A964" s="3"/>
      <c r="B964" s="3"/>
      <c r="O964" s="1"/>
      <c r="P964" s="1"/>
    </row>
    <row r="965" spans="1:16" ht="15.75" customHeight="1" x14ac:dyDescent="0.3">
      <c r="A965" s="3"/>
      <c r="B965" s="3"/>
      <c r="O965" s="1"/>
      <c r="P965" s="1"/>
    </row>
    <row r="966" spans="1:16" ht="15.75" customHeight="1" x14ac:dyDescent="0.3">
      <c r="A966" s="3"/>
      <c r="B966" s="3"/>
      <c r="O966" s="1"/>
      <c r="P966" s="1"/>
    </row>
    <row r="967" spans="1:16" ht="15.75" customHeight="1" x14ac:dyDescent="0.3">
      <c r="A967" s="3"/>
      <c r="B967" s="3"/>
      <c r="O967" s="1"/>
      <c r="P967" s="1"/>
    </row>
    <row r="968" spans="1:16" ht="15.75" customHeight="1" x14ac:dyDescent="0.3">
      <c r="A968" s="3"/>
      <c r="B968" s="3"/>
      <c r="O968" s="1"/>
      <c r="P968" s="1"/>
    </row>
    <row r="969" spans="1:16" ht="15.75" customHeight="1" x14ac:dyDescent="0.3">
      <c r="A969" s="3"/>
      <c r="B969" s="3"/>
      <c r="O969" s="1"/>
      <c r="P969" s="1"/>
    </row>
    <row r="970" spans="1:16" ht="15.75" customHeight="1" x14ac:dyDescent="0.3">
      <c r="A970" s="3"/>
      <c r="B970" s="3"/>
      <c r="O970" s="1"/>
      <c r="P970" s="1"/>
    </row>
    <row r="971" spans="1:16" ht="15.75" customHeight="1" x14ac:dyDescent="0.3">
      <c r="A971" s="3"/>
      <c r="B971" s="3"/>
      <c r="O971" s="1"/>
      <c r="P971" s="1"/>
    </row>
    <row r="972" spans="1:16" ht="15.75" customHeight="1" x14ac:dyDescent="0.3">
      <c r="A972" s="3"/>
      <c r="B972" s="3"/>
      <c r="O972" s="1"/>
      <c r="P972" s="1"/>
    </row>
    <row r="973" spans="1:16" ht="15.75" customHeight="1" x14ac:dyDescent="0.3">
      <c r="A973" s="3"/>
      <c r="B973" s="3"/>
      <c r="O973" s="1"/>
      <c r="P973" s="1"/>
    </row>
    <row r="974" spans="1:16" ht="15.75" customHeight="1" x14ac:dyDescent="0.3">
      <c r="A974" s="3"/>
      <c r="B974" s="3"/>
      <c r="O974" s="1"/>
      <c r="P974" s="1"/>
    </row>
    <row r="975" spans="1:16" ht="15.75" customHeight="1" x14ac:dyDescent="0.3">
      <c r="A975" s="3"/>
      <c r="B975" s="3"/>
      <c r="O975" s="1"/>
      <c r="P975" s="1"/>
    </row>
    <row r="976" spans="1:16" ht="15.75" customHeight="1" x14ac:dyDescent="0.3">
      <c r="A976" s="3"/>
      <c r="B976" s="3"/>
      <c r="O976" s="1"/>
      <c r="P976" s="1"/>
    </row>
    <row r="977" spans="1:16" ht="15.75" customHeight="1" x14ac:dyDescent="0.3">
      <c r="A977" s="3"/>
      <c r="B977" s="3"/>
      <c r="O977" s="1"/>
      <c r="P977" s="1"/>
    </row>
    <row r="978" spans="1:16" ht="15.75" customHeight="1" x14ac:dyDescent="0.3">
      <c r="A978" s="3"/>
      <c r="B978" s="3"/>
      <c r="O978" s="1"/>
      <c r="P978" s="1"/>
    </row>
    <row r="979" spans="1:16" ht="15.75" customHeight="1" x14ac:dyDescent="0.3">
      <c r="A979" s="3"/>
      <c r="B979" s="3"/>
      <c r="O979" s="1"/>
      <c r="P979" s="1"/>
    </row>
    <row r="980" spans="1:16" ht="15.75" customHeight="1" x14ac:dyDescent="0.3">
      <c r="A980" s="3"/>
      <c r="B980" s="3"/>
      <c r="O980" s="1"/>
      <c r="P980" s="1"/>
    </row>
    <row r="981" spans="1:16" ht="15.75" customHeight="1" x14ac:dyDescent="0.3">
      <c r="A981" s="3"/>
      <c r="B981" s="3"/>
      <c r="O981" s="1"/>
      <c r="P981" s="1"/>
    </row>
    <row r="982" spans="1:16" ht="15.75" customHeight="1" x14ac:dyDescent="0.3">
      <c r="A982" s="3"/>
      <c r="B982" s="3"/>
      <c r="O982" s="1"/>
      <c r="P982" s="1"/>
    </row>
    <row r="983" spans="1:16" ht="15.75" customHeight="1" x14ac:dyDescent="0.3">
      <c r="A983" s="3"/>
      <c r="B983" s="3"/>
      <c r="O983" s="1"/>
      <c r="P983" s="1"/>
    </row>
    <row r="984" spans="1:16" ht="15.75" customHeight="1" x14ac:dyDescent="0.3">
      <c r="A984" s="3"/>
      <c r="B984" s="3"/>
      <c r="O984" s="1"/>
      <c r="P984" s="1"/>
    </row>
    <row r="985" spans="1:16" ht="15.75" customHeight="1" x14ac:dyDescent="0.3">
      <c r="A985" s="3"/>
      <c r="B985" s="3"/>
      <c r="O985" s="1"/>
      <c r="P985" s="1"/>
    </row>
    <row r="986" spans="1:16" ht="15.75" customHeight="1" x14ac:dyDescent="0.3">
      <c r="A986" s="3"/>
      <c r="B986" s="3"/>
      <c r="O986" s="1"/>
      <c r="P986" s="1"/>
    </row>
    <row r="987" spans="1:16" ht="15.75" customHeight="1" x14ac:dyDescent="0.3">
      <c r="A987" s="3"/>
      <c r="B987" s="3"/>
      <c r="O987" s="1"/>
      <c r="P987" s="1"/>
    </row>
    <row r="988" spans="1:16" ht="15.75" customHeight="1" x14ac:dyDescent="0.3">
      <c r="A988" s="3"/>
      <c r="B988" s="3"/>
      <c r="O988" s="1"/>
      <c r="P988" s="1"/>
    </row>
    <row r="989" spans="1:16" ht="15.75" customHeight="1" x14ac:dyDescent="0.3">
      <c r="A989" s="3"/>
      <c r="B989" s="3"/>
      <c r="O989" s="1"/>
      <c r="P989" s="1"/>
    </row>
    <row r="990" spans="1:16" ht="15.75" customHeight="1" x14ac:dyDescent="0.3">
      <c r="A990" s="3"/>
      <c r="B990" s="3"/>
      <c r="O990" s="1"/>
      <c r="P990" s="1"/>
    </row>
    <row r="991" spans="1:16" ht="15.75" customHeight="1" x14ac:dyDescent="0.3">
      <c r="A991" s="3"/>
      <c r="B991" s="3"/>
      <c r="O991" s="1"/>
      <c r="P991" s="1"/>
    </row>
    <row r="992" spans="1:16" ht="15.75" customHeight="1" x14ac:dyDescent="0.3">
      <c r="A992" s="3"/>
      <c r="B992" s="3"/>
      <c r="O992" s="1"/>
      <c r="P992" s="1"/>
    </row>
    <row r="993" spans="1:16" ht="15.75" customHeight="1" x14ac:dyDescent="0.3">
      <c r="A993" s="3"/>
      <c r="B993" s="3"/>
      <c r="O993" s="1"/>
      <c r="P993" s="1"/>
    </row>
    <row r="994" spans="1:16" ht="15.75" customHeight="1" x14ac:dyDescent="0.3">
      <c r="A994" s="3"/>
      <c r="B994" s="3"/>
      <c r="O994" s="1"/>
      <c r="P994" s="1"/>
    </row>
    <row r="995" spans="1:16" ht="15.75" customHeight="1" x14ac:dyDescent="0.3">
      <c r="A995" s="3"/>
      <c r="B995" s="3"/>
      <c r="O995" s="1"/>
      <c r="P995" s="1"/>
    </row>
    <row r="996" spans="1:16" ht="15.75" customHeight="1" x14ac:dyDescent="0.3">
      <c r="A996" s="3"/>
      <c r="B996" s="3"/>
      <c r="O996" s="1"/>
      <c r="P996" s="1"/>
    </row>
    <row r="997" spans="1:16" ht="15.75" customHeight="1" x14ac:dyDescent="0.3">
      <c r="A997" s="3"/>
      <c r="B997" s="3"/>
      <c r="O997" s="1"/>
      <c r="P997" s="1"/>
    </row>
    <row r="998" spans="1:16" ht="15.75" customHeight="1" x14ac:dyDescent="0.3">
      <c r="A998" s="3"/>
      <c r="B998" s="3"/>
      <c r="O998" s="1"/>
      <c r="P998" s="1"/>
    </row>
    <row r="999" spans="1:16" ht="15.75" customHeight="1" x14ac:dyDescent="0.3">
      <c r="A999" s="3"/>
      <c r="B999" s="3"/>
      <c r="O999" s="1"/>
      <c r="P999" s="1"/>
    </row>
    <row r="1000" spans="1:16" ht="15.75" customHeight="1" x14ac:dyDescent="0.3">
      <c r="A1000" s="3"/>
      <c r="B1000" s="3"/>
      <c r="O1000" s="1"/>
      <c r="P1000" s="1"/>
    </row>
  </sheetData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showGridLines="0" topLeftCell="A6" zoomScale="88" workbookViewId="0">
      <selection activeCell="A26" sqref="A26:XFD26"/>
    </sheetView>
  </sheetViews>
  <sheetFormatPr baseColWidth="10" defaultColWidth="14.44140625" defaultRowHeight="15" customHeight="1" x14ac:dyDescent="0.3"/>
  <cols>
    <col min="1" max="1" width="11.44140625" customWidth="1"/>
    <col min="2" max="2" width="9.44140625" customWidth="1"/>
    <col min="3" max="3" width="19.6640625" customWidth="1"/>
    <col min="4" max="4" width="10.6640625" customWidth="1"/>
    <col min="5" max="5" width="17.6640625" customWidth="1"/>
    <col min="6" max="6" width="5.6640625" customWidth="1"/>
    <col min="7" max="7" width="19.6640625" customWidth="1"/>
    <col min="8" max="8" width="10.6640625" customWidth="1"/>
    <col min="9" max="9" width="17.6640625" customWidth="1"/>
    <col min="10" max="10" width="5.6640625" customWidth="1"/>
    <col min="11" max="11" width="19.6640625" customWidth="1"/>
    <col min="12" max="12" width="10.6640625" customWidth="1"/>
    <col min="13" max="13" width="17.6640625" customWidth="1"/>
    <col min="14" max="14" width="11.44140625" customWidth="1"/>
    <col min="15" max="15" width="11.5546875" customWidth="1"/>
    <col min="16" max="26" width="10" customWidth="1"/>
  </cols>
  <sheetData>
    <row r="1" spans="1:26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4"/>
      <c r="B2" s="4"/>
      <c r="C2" s="416">
        <f>Técnico!C2</f>
        <v>0</v>
      </c>
      <c r="D2" s="394"/>
      <c r="E2" s="394"/>
      <c r="F2" s="394"/>
      <c r="G2" s="394"/>
      <c r="H2" s="394"/>
      <c r="I2" s="394"/>
      <c r="J2" s="394"/>
      <c r="K2" s="394"/>
      <c r="L2" s="394"/>
      <c r="M2" s="39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6" x14ac:dyDescent="0.3">
      <c r="A3" s="4"/>
      <c r="B3" s="4"/>
      <c r="C3" s="450" t="s">
        <v>211</v>
      </c>
      <c r="D3" s="394"/>
      <c r="E3" s="394"/>
      <c r="F3" s="394"/>
      <c r="G3" s="394"/>
      <c r="H3" s="394"/>
      <c r="I3" s="394"/>
      <c r="J3" s="394"/>
      <c r="K3" s="394"/>
      <c r="L3" s="394"/>
      <c r="M3" s="395"/>
      <c r="N3" s="4" t="s">
        <v>212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4" x14ac:dyDescent="0.3">
      <c r="A4" s="4"/>
      <c r="B4" s="4"/>
      <c r="C4" s="403" t="s">
        <v>213</v>
      </c>
      <c r="D4" s="394"/>
      <c r="E4" s="395"/>
      <c r="F4" s="4"/>
      <c r="G4" s="403" t="s">
        <v>214</v>
      </c>
      <c r="H4" s="394"/>
      <c r="I4" s="395"/>
      <c r="J4" s="4"/>
      <c r="K4" s="403" t="s">
        <v>215</v>
      </c>
      <c r="L4" s="394"/>
      <c r="M4" s="395"/>
      <c r="N4" s="4">
        <v>290000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4"/>
      <c r="B5" s="4"/>
      <c r="C5" s="403" t="s">
        <v>216</v>
      </c>
      <c r="D5" s="395"/>
      <c r="E5" s="185">
        <v>3000000</v>
      </c>
      <c r="F5" s="4"/>
      <c r="G5" s="403" t="s">
        <v>216</v>
      </c>
      <c r="H5" s="395"/>
      <c r="I5" s="185">
        <v>1423500</v>
      </c>
      <c r="J5" s="4"/>
      <c r="K5" s="403" t="s">
        <v>216</v>
      </c>
      <c r="L5" s="395"/>
      <c r="M5" s="185">
        <v>1423500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4"/>
      <c r="B6" s="4"/>
      <c r="C6" s="45" t="s">
        <v>118</v>
      </c>
      <c r="D6" s="45" t="s">
        <v>217</v>
      </c>
      <c r="E6" s="186" t="s">
        <v>218</v>
      </c>
      <c r="F6" s="4"/>
      <c r="G6" s="45" t="s">
        <v>118</v>
      </c>
      <c r="H6" s="45" t="s">
        <v>217</v>
      </c>
      <c r="I6" s="186" t="s">
        <v>218</v>
      </c>
      <c r="J6" s="4"/>
      <c r="K6" s="45" t="s">
        <v>118</v>
      </c>
      <c r="L6" s="45" t="s">
        <v>217</v>
      </c>
      <c r="M6" s="186" t="s">
        <v>218</v>
      </c>
      <c r="N6" s="4" t="s">
        <v>219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.75" customHeight="1" x14ac:dyDescent="0.3">
      <c r="A7" s="4"/>
      <c r="B7" s="4"/>
      <c r="C7" s="187"/>
      <c r="D7" s="187"/>
      <c r="E7" s="188"/>
      <c r="F7" s="4"/>
      <c r="G7" s="187"/>
      <c r="H7" s="187"/>
      <c r="I7" s="188"/>
      <c r="J7" s="4"/>
      <c r="K7" s="187"/>
      <c r="L7" s="187"/>
      <c r="M7" s="188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4" x14ac:dyDescent="0.3">
      <c r="A8" s="4"/>
      <c r="B8" s="4"/>
      <c r="C8" s="461" t="s">
        <v>220</v>
      </c>
      <c r="D8" s="394"/>
      <c r="E8" s="395"/>
      <c r="F8" s="4"/>
      <c r="G8" s="461" t="s">
        <v>220</v>
      </c>
      <c r="H8" s="394"/>
      <c r="I8" s="395"/>
      <c r="J8" s="4"/>
      <c r="K8" s="461" t="s">
        <v>220</v>
      </c>
      <c r="L8" s="394"/>
      <c r="M8" s="395"/>
      <c r="N8" s="4">
        <v>260000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4"/>
      <c r="B9" s="4"/>
      <c r="C9" s="189" t="s">
        <v>221</v>
      </c>
      <c r="D9" s="190">
        <v>8.5000000000000006E-2</v>
      </c>
      <c r="E9" s="191">
        <f t="shared" ref="E9:E10" si="0">$E$5*D9</f>
        <v>255000.00000000003</v>
      </c>
      <c r="F9" s="4"/>
      <c r="G9" s="189" t="s">
        <v>221</v>
      </c>
      <c r="H9" s="190">
        <v>8.5000000000000006E-2</v>
      </c>
      <c r="I9" s="191">
        <f t="shared" ref="I9:I10" si="1">$I$5*H9</f>
        <v>120997.50000000001</v>
      </c>
      <c r="J9" s="4"/>
      <c r="K9" s="189" t="s">
        <v>221</v>
      </c>
      <c r="L9" s="190">
        <v>8.5000000000000006E-2</v>
      </c>
      <c r="M9" s="191">
        <f t="shared" ref="M9:M10" si="2">$M$5*L9</f>
        <v>120997.50000000001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4"/>
      <c r="B10" s="4"/>
      <c r="C10" s="189" t="s">
        <v>222</v>
      </c>
      <c r="D10" s="192">
        <v>0.12</v>
      </c>
      <c r="E10" s="191">
        <f t="shared" si="0"/>
        <v>360000</v>
      </c>
      <c r="F10" s="4"/>
      <c r="G10" s="189" t="s">
        <v>222</v>
      </c>
      <c r="H10" s="192">
        <v>0.12</v>
      </c>
      <c r="I10" s="191">
        <f t="shared" si="1"/>
        <v>170820</v>
      </c>
      <c r="J10" s="4"/>
      <c r="K10" s="189" t="s">
        <v>222</v>
      </c>
      <c r="L10" s="192">
        <v>0.12</v>
      </c>
      <c r="M10" s="191">
        <f t="shared" si="2"/>
        <v>170820</v>
      </c>
      <c r="N10" s="4" t="s">
        <v>223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4"/>
      <c r="B11" s="4"/>
      <c r="C11" s="189" t="s">
        <v>224</v>
      </c>
      <c r="D11" s="193" t="s">
        <v>225</v>
      </c>
      <c r="E11" s="194">
        <f>IF(D11="I",Q14,IF(D11="II",Q15,IF(D11="III",Q16,IF(D11="IV",Q17,Q18))))</f>
        <v>6786</v>
      </c>
      <c r="F11" s="4"/>
      <c r="G11" s="189" t="s">
        <v>224</v>
      </c>
      <c r="H11" s="193" t="s">
        <v>225</v>
      </c>
      <c r="I11" s="194">
        <f>IF(H11="I",Q14,IF(H11="II",Q15,IF(H11="III",Q16,IF(H11="IV",Q17,Q18))))</f>
        <v>6786</v>
      </c>
      <c r="J11" s="4"/>
      <c r="K11" s="189" t="s">
        <v>224</v>
      </c>
      <c r="L11" s="193" t="s">
        <v>225</v>
      </c>
      <c r="M11" s="194">
        <f>IF(L11="I",Q14,IF(L11="II",Q15,IF(L11="III",Q16,IF(L11="IV",Q17,Q18))))</f>
        <v>6786</v>
      </c>
      <c r="N11" s="4">
        <v>260000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4" x14ac:dyDescent="0.3">
      <c r="A12" s="4"/>
      <c r="B12" s="4"/>
      <c r="C12" s="461" t="s">
        <v>226</v>
      </c>
      <c r="D12" s="394"/>
      <c r="E12" s="395"/>
      <c r="F12" s="4"/>
      <c r="G12" s="461" t="s">
        <v>226</v>
      </c>
      <c r="H12" s="394"/>
      <c r="I12" s="395"/>
      <c r="J12" s="4"/>
      <c r="K12" s="461" t="s">
        <v>226</v>
      </c>
      <c r="L12" s="394"/>
      <c r="M12" s="395"/>
      <c r="N12" s="4"/>
      <c r="O12" s="414"/>
      <c r="P12" s="391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">
      <c r="A13" s="4"/>
      <c r="B13" s="4"/>
      <c r="C13" s="189" t="s">
        <v>227</v>
      </c>
      <c r="D13" s="192">
        <v>0.04</v>
      </c>
      <c r="E13" s="191">
        <f t="shared" ref="E13:E15" si="3">$E$5*D13</f>
        <v>120000</v>
      </c>
      <c r="F13" s="4"/>
      <c r="G13" s="189" t="s">
        <v>227</v>
      </c>
      <c r="H13" s="192">
        <v>0.04</v>
      </c>
      <c r="I13" s="191">
        <f t="shared" ref="I13:I15" si="4">$I$5*H13</f>
        <v>56940</v>
      </c>
      <c r="J13" s="4"/>
      <c r="K13" s="189" t="s">
        <v>227</v>
      </c>
      <c r="L13" s="192">
        <v>0.04</v>
      </c>
      <c r="M13" s="191">
        <f t="shared" ref="M13:M15" si="5">$M$5*L13</f>
        <v>56940</v>
      </c>
      <c r="N13" s="4" t="s">
        <v>228</v>
      </c>
      <c r="O13" s="38" t="s">
        <v>229</v>
      </c>
      <c r="P13" s="38"/>
      <c r="Q13" s="38" t="s">
        <v>230</v>
      </c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">
      <c r="A14" s="4"/>
      <c r="B14" s="4"/>
      <c r="C14" s="189" t="s">
        <v>231</v>
      </c>
      <c r="D14" s="192">
        <v>0.02</v>
      </c>
      <c r="E14" s="191">
        <f t="shared" si="3"/>
        <v>60000</v>
      </c>
      <c r="F14" s="4"/>
      <c r="G14" s="189" t="s">
        <v>231</v>
      </c>
      <c r="H14" s="192">
        <v>0.02</v>
      </c>
      <c r="I14" s="191">
        <f t="shared" si="4"/>
        <v>28470</v>
      </c>
      <c r="J14" s="4"/>
      <c r="K14" s="189" t="s">
        <v>231</v>
      </c>
      <c r="L14" s="192">
        <v>0.02</v>
      </c>
      <c r="M14" s="191">
        <f t="shared" si="5"/>
        <v>28470</v>
      </c>
      <c r="N14" s="4">
        <v>360000</v>
      </c>
      <c r="O14" s="39" t="s">
        <v>225</v>
      </c>
      <c r="P14" s="38"/>
      <c r="Q14" s="64">
        <v>6786</v>
      </c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">
      <c r="A15" s="4"/>
      <c r="B15" s="4"/>
      <c r="C15" s="189" t="s">
        <v>232</v>
      </c>
      <c r="D15" s="192">
        <v>0.03</v>
      </c>
      <c r="E15" s="191">
        <f t="shared" si="3"/>
        <v>90000</v>
      </c>
      <c r="F15" s="4"/>
      <c r="G15" s="189" t="s">
        <v>232</v>
      </c>
      <c r="H15" s="192">
        <v>0.03</v>
      </c>
      <c r="I15" s="191">
        <f t="shared" si="4"/>
        <v>42705</v>
      </c>
      <c r="J15" s="4"/>
      <c r="K15" s="189" t="s">
        <v>232</v>
      </c>
      <c r="L15" s="192">
        <v>0.03</v>
      </c>
      <c r="M15" s="191">
        <f t="shared" si="5"/>
        <v>42705</v>
      </c>
      <c r="N15" s="4"/>
      <c r="O15" s="39" t="s">
        <v>233</v>
      </c>
      <c r="P15" s="38"/>
      <c r="Q15" s="64">
        <v>13572</v>
      </c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">
      <c r="A16" s="4"/>
      <c r="B16" s="4"/>
      <c r="C16" s="461" t="s">
        <v>234</v>
      </c>
      <c r="D16" s="394"/>
      <c r="E16" s="395"/>
      <c r="F16" s="4"/>
      <c r="G16" s="461" t="s">
        <v>234</v>
      </c>
      <c r="H16" s="394"/>
      <c r="I16" s="395"/>
      <c r="J16" s="4"/>
      <c r="K16" s="461" t="s">
        <v>234</v>
      </c>
      <c r="L16" s="394"/>
      <c r="M16" s="395"/>
      <c r="N16" s="4" t="s">
        <v>235</v>
      </c>
      <c r="O16" s="39" t="s">
        <v>236</v>
      </c>
      <c r="P16" s="38"/>
      <c r="Q16" s="64">
        <v>31668</v>
      </c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4"/>
      <c r="B17" s="4"/>
      <c r="C17" s="189" t="s">
        <v>237</v>
      </c>
      <c r="D17" s="190">
        <v>8.3299999999999999E-2</v>
      </c>
      <c r="E17" s="191">
        <f>(($E$5+E23)/12)</f>
        <v>263500</v>
      </c>
      <c r="F17" s="4"/>
      <c r="G17" s="189" t="s">
        <v>237</v>
      </c>
      <c r="H17" s="190">
        <v>8.3299999999999999E-2</v>
      </c>
      <c r="I17" s="191">
        <f>(($I$5+I23)/12)</f>
        <v>132125</v>
      </c>
      <c r="J17" s="4"/>
      <c r="K17" s="189" t="s">
        <v>237</v>
      </c>
      <c r="L17" s="190">
        <v>8.3299999999999999E-2</v>
      </c>
      <c r="M17" s="191">
        <f>(($M$5+M23)/12)</f>
        <v>132125</v>
      </c>
      <c r="N17" s="4">
        <v>360000</v>
      </c>
      <c r="O17" s="39" t="s">
        <v>238</v>
      </c>
      <c r="P17" s="38"/>
      <c r="Q17" s="64">
        <v>56550</v>
      </c>
      <c r="R17" s="4"/>
      <c r="S17" s="4"/>
      <c r="T17" s="4"/>
      <c r="U17" s="4"/>
      <c r="V17" s="4"/>
      <c r="W17" s="4"/>
      <c r="X17" s="4"/>
      <c r="Y17" s="4"/>
      <c r="Z17" s="4"/>
    </row>
    <row r="18" spans="1:26" ht="15.6" x14ac:dyDescent="0.3">
      <c r="A18" s="4"/>
      <c r="B18" s="4"/>
      <c r="C18" s="189" t="s">
        <v>239</v>
      </c>
      <c r="D18" s="190">
        <v>8.3299999999999999E-2</v>
      </c>
      <c r="E18" s="191">
        <f>(($E$5+E23)/12)</f>
        <v>263500</v>
      </c>
      <c r="F18" s="4"/>
      <c r="G18" s="189" t="s">
        <v>239</v>
      </c>
      <c r="H18" s="190">
        <v>8.3299999999999999E-2</v>
      </c>
      <c r="I18" s="191">
        <f>($I$5+I23)/12</f>
        <v>132125</v>
      </c>
      <c r="J18" s="4"/>
      <c r="K18" s="189" t="s">
        <v>239</v>
      </c>
      <c r="L18" s="190">
        <v>8.3299999999999999E-2</v>
      </c>
      <c r="M18" s="191">
        <f>($M$5+M23)/12</f>
        <v>132125</v>
      </c>
      <c r="N18" s="4"/>
      <c r="O18" s="39" t="s">
        <v>240</v>
      </c>
      <c r="P18" s="38"/>
      <c r="Q18" s="64">
        <v>90480</v>
      </c>
      <c r="R18" s="4"/>
      <c r="S18" s="4"/>
      <c r="T18" s="4"/>
      <c r="U18" s="4"/>
      <c r="V18" s="4"/>
      <c r="W18" s="4"/>
      <c r="X18" s="4"/>
      <c r="Y18" s="4"/>
      <c r="Z18" s="4"/>
    </row>
    <row r="19" spans="1:26" ht="15.6" x14ac:dyDescent="0.3">
      <c r="A19" s="4"/>
      <c r="B19" s="4"/>
      <c r="C19" s="189" t="s">
        <v>241</v>
      </c>
      <c r="D19" s="192">
        <v>0.12</v>
      </c>
      <c r="E19" s="191">
        <f>(($E$5+E23)*(12%))/12</f>
        <v>31620</v>
      </c>
      <c r="F19" s="4"/>
      <c r="G19" s="189" t="s">
        <v>241</v>
      </c>
      <c r="H19" s="192">
        <v>0.12</v>
      </c>
      <c r="I19" s="191">
        <f>(($I$5+I23)*(12%))/12</f>
        <v>15855</v>
      </c>
      <c r="J19" s="4"/>
      <c r="K19" s="189" t="s">
        <v>241</v>
      </c>
      <c r="L19" s="192">
        <v>0.12</v>
      </c>
      <c r="M19" s="191">
        <f>(($M$5+M23)*(12%))/12</f>
        <v>15855</v>
      </c>
      <c r="N19" s="4" t="s">
        <v>242</v>
      </c>
      <c r="O19" s="38"/>
      <c r="P19" s="38"/>
      <c r="Q19" s="38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4"/>
      <c r="B20" s="4"/>
      <c r="C20" s="189" t="s">
        <v>243</v>
      </c>
      <c r="D20" s="190">
        <v>4.2000000000000003E-2</v>
      </c>
      <c r="E20" s="191">
        <f>(($E$5/2)/12)</f>
        <v>125000</v>
      </c>
      <c r="F20" s="4"/>
      <c r="G20" s="189" t="s">
        <v>243</v>
      </c>
      <c r="H20" s="190">
        <v>4.2000000000000003E-2</v>
      </c>
      <c r="I20" s="191">
        <f>($I$5/2)/12</f>
        <v>59312.5</v>
      </c>
      <c r="J20" s="4"/>
      <c r="K20" s="189" t="s">
        <v>243</v>
      </c>
      <c r="L20" s="190">
        <v>4.2000000000000003E-2</v>
      </c>
      <c r="M20" s="191">
        <f>($M$5/2)/12</f>
        <v>59312.5</v>
      </c>
      <c r="N20" s="4">
        <v>260000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61" t="s">
        <v>244</v>
      </c>
      <c r="D21" s="394"/>
      <c r="E21" s="395"/>
      <c r="F21" s="4"/>
      <c r="G21" s="461" t="s">
        <v>244</v>
      </c>
      <c r="H21" s="394"/>
      <c r="I21" s="395"/>
      <c r="J21" s="4"/>
      <c r="K21" s="461" t="s">
        <v>244</v>
      </c>
      <c r="L21" s="394"/>
      <c r="M21" s="395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189" t="s">
        <v>245</v>
      </c>
      <c r="D22" s="192">
        <v>0.35</v>
      </c>
      <c r="E22" s="191">
        <f>$E$5*D22/12</f>
        <v>87500</v>
      </c>
      <c r="F22" s="4"/>
      <c r="G22" s="189" t="s">
        <v>245</v>
      </c>
      <c r="H22" s="192">
        <v>0.35</v>
      </c>
      <c r="I22" s="191">
        <f>$I$5*H22/12</f>
        <v>41518.749999999993</v>
      </c>
      <c r="J22" s="4"/>
      <c r="K22" s="189" t="s">
        <v>245</v>
      </c>
      <c r="L22" s="192">
        <v>0.35</v>
      </c>
      <c r="M22" s="191">
        <f>$M$5*L22/12</f>
        <v>41518.749999999993</v>
      </c>
      <c r="N22" s="4">
        <f>N4+N8+N11+N14+N17+N20</f>
        <v>1790000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189" t="s">
        <v>246</v>
      </c>
      <c r="D23" s="192"/>
      <c r="E23" s="191">
        <v>162000</v>
      </c>
      <c r="F23" s="4"/>
      <c r="G23" s="189" t="s">
        <v>246</v>
      </c>
      <c r="H23" s="192"/>
      <c r="I23" s="191">
        <v>162000</v>
      </c>
      <c r="J23" s="4"/>
      <c r="K23" s="189" t="s">
        <v>246</v>
      </c>
      <c r="L23" s="192"/>
      <c r="M23" s="191">
        <v>162000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195" t="s">
        <v>176</v>
      </c>
      <c r="D24" s="196">
        <f>SUM(D9:D22)</f>
        <v>0.97360000000000002</v>
      </c>
      <c r="E24" s="126">
        <f>E5+E9+E10+E11+E13+E14+E15+E17+E18+E19+E20+E22+E23</f>
        <v>4824906</v>
      </c>
      <c r="F24" s="4"/>
      <c r="G24" s="195" t="s">
        <v>176</v>
      </c>
      <c r="H24" s="196">
        <f>SUM(H9:H22)</f>
        <v>0.97360000000000002</v>
      </c>
      <c r="I24" s="126">
        <f>I5+I9+I10+I11+I13+I14+I15+I17+I18+I19+I20+I22+I23</f>
        <v>2393154.75</v>
      </c>
      <c r="J24" s="4"/>
      <c r="K24" s="195" t="s">
        <v>176</v>
      </c>
      <c r="L24" s="196">
        <f>SUM(L9:L22)</f>
        <v>0.97360000000000002</v>
      </c>
      <c r="M24" s="126">
        <f>M5+M9+M10+M11+M13+M14+M15+M17+M18+M19+M20+M22+M23</f>
        <v>2393154.75</v>
      </c>
      <c r="N24" s="4" t="s">
        <v>247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>
        <v>298500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62" t="s">
        <v>248</v>
      </c>
      <c r="D26" s="395"/>
      <c r="E26" s="197">
        <f>E24/192</f>
        <v>25129.71875</v>
      </c>
      <c r="F26" s="4"/>
      <c r="G26" s="462" t="s">
        <v>248</v>
      </c>
      <c r="H26" s="395"/>
      <c r="I26" s="197">
        <f>I24/192</f>
        <v>12464.34765625</v>
      </c>
      <c r="J26" s="4"/>
      <c r="K26" s="462" t="s">
        <v>248</v>
      </c>
      <c r="L26" s="395"/>
      <c r="M26" s="197">
        <f>M24/192</f>
        <v>12464.34765625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62" t="s">
        <v>249</v>
      </c>
      <c r="D27" s="395"/>
      <c r="E27" s="198">
        <v>48</v>
      </c>
      <c r="F27" s="4"/>
      <c r="G27" s="462" t="s">
        <v>249</v>
      </c>
      <c r="H27" s="395"/>
      <c r="I27" s="198">
        <v>48</v>
      </c>
      <c r="J27" s="4"/>
      <c r="K27" s="462" t="s">
        <v>249</v>
      </c>
      <c r="L27" s="395"/>
      <c r="M27" s="198">
        <v>48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63" t="s">
        <v>250</v>
      </c>
      <c r="D28" s="395"/>
      <c r="E28" s="198">
        <v>4</v>
      </c>
      <c r="F28" s="4"/>
      <c r="G28" s="463" t="s">
        <v>250</v>
      </c>
      <c r="H28" s="395"/>
      <c r="I28" s="198">
        <v>4</v>
      </c>
      <c r="J28" s="4"/>
      <c r="K28" s="463" t="s">
        <v>250</v>
      </c>
      <c r="L28" s="395"/>
      <c r="M28" s="198">
        <v>4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64"/>
      <c r="D29" s="391"/>
      <c r="E29" s="20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63" t="s">
        <v>251</v>
      </c>
      <c r="D30" s="395"/>
      <c r="E30" s="201">
        <v>3000000</v>
      </c>
      <c r="F30" s="4"/>
      <c r="G30" s="463" t="s">
        <v>251</v>
      </c>
      <c r="H30" s="395"/>
      <c r="I30" s="201">
        <v>1194000</v>
      </c>
      <c r="J30" s="4"/>
      <c r="K30" s="463" t="s">
        <v>251</v>
      </c>
      <c r="L30" s="395"/>
      <c r="M30" s="201">
        <v>1500000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4">
    <mergeCell ref="K30:L30"/>
    <mergeCell ref="C29:D29"/>
    <mergeCell ref="C30:D30"/>
    <mergeCell ref="G30:H30"/>
    <mergeCell ref="C26:D26"/>
    <mergeCell ref="G26:H26"/>
    <mergeCell ref="K26:L26"/>
    <mergeCell ref="C27:D27"/>
    <mergeCell ref="G27:H27"/>
    <mergeCell ref="C28:D28"/>
    <mergeCell ref="G28:H28"/>
    <mergeCell ref="C21:E21"/>
    <mergeCell ref="G21:I21"/>
    <mergeCell ref="K21:M21"/>
    <mergeCell ref="K27:L27"/>
    <mergeCell ref="K28:L28"/>
    <mergeCell ref="G12:I12"/>
    <mergeCell ref="K12:M12"/>
    <mergeCell ref="O12:P12"/>
    <mergeCell ref="C12:E12"/>
    <mergeCell ref="C16:E16"/>
    <mergeCell ref="G16:I16"/>
    <mergeCell ref="K16:M16"/>
    <mergeCell ref="G5:H5"/>
    <mergeCell ref="K5:L5"/>
    <mergeCell ref="C5:D5"/>
    <mergeCell ref="C8:E8"/>
    <mergeCell ref="G8:I8"/>
    <mergeCell ref="K8:M8"/>
    <mergeCell ref="C2:M2"/>
    <mergeCell ref="C3:M3"/>
    <mergeCell ref="C4:E4"/>
    <mergeCell ref="G4:I4"/>
    <mergeCell ref="K4:M4"/>
  </mergeCells>
  <dataValidations disablePrompts="1" count="2">
    <dataValidation type="list" allowBlank="1" showInputMessage="1" showErrorMessage="1" prompt=" - " sqref="D11" xr:uid="{00000000-0002-0000-0900-000000000000}">
      <formula1>$O$14:$O$18</formula1>
    </dataValidation>
    <dataValidation type="list" allowBlank="1" showInputMessage="1" showErrorMessage="1" prompt=" - " sqref="H11 L11" xr:uid="{00000000-0002-0000-0900-000001000000}">
      <formula1>Categoria</formula1>
    </dataValidation>
  </dataValidations>
  <pageMargins left="0.7" right="0.7" top="0.75" bottom="0.75" header="0" footer="0"/>
  <pageSetup orientation="landscape"/>
  <drawing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A1:Z1000"/>
  <sheetViews>
    <sheetView showGridLines="0" topLeftCell="A2" workbookViewId="0">
      <selection activeCell="I10" sqref="I10:J10"/>
    </sheetView>
  </sheetViews>
  <sheetFormatPr baseColWidth="10" defaultColWidth="14.44140625" defaultRowHeight="15" customHeight="1" x14ac:dyDescent="0.3"/>
  <cols>
    <col min="1" max="2" width="6.44140625" customWidth="1"/>
    <col min="3" max="3" width="7.109375" customWidth="1"/>
    <col min="4" max="4" width="26" customWidth="1"/>
    <col min="5" max="5" width="11.33203125" customWidth="1"/>
    <col min="6" max="6" width="0.88671875" customWidth="1"/>
    <col min="7" max="7" width="20.5546875" customWidth="1"/>
    <col min="8" max="10" width="20.6640625" customWidth="1"/>
    <col min="11" max="12" width="21.88671875" customWidth="1"/>
    <col min="13" max="18" width="25.6640625" customWidth="1"/>
    <col min="19" max="19" width="7.109375" customWidth="1"/>
    <col min="20" max="26" width="10" customWidth="1"/>
  </cols>
  <sheetData>
    <row r="1" spans="1:26" ht="15" customHeight="1" x14ac:dyDescent="0.3">
      <c r="A1" s="202"/>
      <c r="B1" s="202"/>
      <c r="C1" s="202"/>
      <c r="D1" s="202"/>
      <c r="E1" s="202"/>
      <c r="F1" s="203"/>
      <c r="G1" s="202"/>
      <c r="H1" s="202"/>
      <c r="I1" s="202"/>
      <c r="J1" s="202"/>
      <c r="K1" s="202"/>
      <c r="L1" s="203"/>
      <c r="M1" s="202"/>
      <c r="N1" s="202"/>
      <c r="O1" s="202"/>
      <c r="P1" s="202"/>
      <c r="Q1" s="202"/>
      <c r="R1" s="202"/>
      <c r="S1" s="143"/>
      <c r="T1" s="143"/>
      <c r="U1" s="143"/>
      <c r="V1" s="143"/>
      <c r="W1" s="143"/>
      <c r="X1" s="143"/>
      <c r="Y1" s="143"/>
      <c r="Z1" s="143"/>
    </row>
    <row r="2" spans="1:26" ht="18.75" customHeight="1" x14ac:dyDescent="0.3">
      <c r="A2" s="204"/>
      <c r="B2" s="204"/>
      <c r="C2" s="204"/>
      <c r="D2" s="465">
        <f>[1]TECNICO!C2</f>
        <v>0</v>
      </c>
      <c r="E2" s="394"/>
      <c r="F2" s="394"/>
      <c r="G2" s="394"/>
      <c r="H2" s="394"/>
      <c r="I2" s="394"/>
      <c r="J2" s="394"/>
      <c r="K2" s="395"/>
      <c r="L2" s="205"/>
      <c r="M2" s="206"/>
      <c r="N2" s="206"/>
      <c r="O2" s="206"/>
      <c r="P2" s="206"/>
      <c r="Q2" s="206"/>
      <c r="R2" s="206"/>
      <c r="S2" s="143"/>
      <c r="T2" s="143"/>
      <c r="U2" s="143"/>
      <c r="V2" s="143"/>
      <c r="W2" s="143"/>
      <c r="X2" s="143"/>
      <c r="Y2" s="143"/>
      <c r="Z2" s="143"/>
    </row>
    <row r="3" spans="1:26" ht="15.75" customHeight="1" x14ac:dyDescent="0.3">
      <c r="A3" s="202"/>
      <c r="B3" s="202"/>
      <c r="C3" s="202"/>
      <c r="D3" s="466" t="s">
        <v>252</v>
      </c>
      <c r="E3" s="394"/>
      <c r="F3" s="394"/>
      <c r="G3" s="394"/>
      <c r="H3" s="394"/>
      <c r="I3" s="394"/>
      <c r="J3" s="394"/>
      <c r="K3" s="395"/>
      <c r="L3" s="207"/>
      <c r="M3" s="208"/>
      <c r="N3" s="208"/>
      <c r="O3" s="208"/>
      <c r="P3" s="208"/>
      <c r="Q3" s="208"/>
      <c r="R3" s="208"/>
      <c r="S3" s="143"/>
      <c r="T3" s="143"/>
      <c r="U3" s="143"/>
      <c r="V3" s="143"/>
      <c r="W3" s="143"/>
      <c r="X3" s="143"/>
      <c r="Y3" s="143"/>
      <c r="Z3" s="143"/>
    </row>
    <row r="4" spans="1:26" ht="15" customHeight="1" x14ac:dyDescent="0.3">
      <c r="A4" s="202"/>
      <c r="B4" s="202"/>
      <c r="C4" s="202"/>
      <c r="D4" s="209"/>
      <c r="E4" s="209"/>
      <c r="F4" s="210"/>
      <c r="G4" s="209"/>
      <c r="H4" s="211"/>
      <c r="I4" s="211"/>
      <c r="J4" s="211"/>
      <c r="K4" s="202"/>
      <c r="L4" s="203"/>
      <c r="M4" s="212" t="s">
        <v>253</v>
      </c>
      <c r="N4" s="212"/>
      <c r="O4" s="212" t="s">
        <v>254</v>
      </c>
      <c r="P4" s="212"/>
      <c r="Q4" s="213" t="s">
        <v>255</v>
      </c>
      <c r="R4" s="213"/>
      <c r="S4" s="143"/>
      <c r="T4" s="143"/>
      <c r="U4" s="143"/>
      <c r="V4" s="143"/>
      <c r="W4" s="143"/>
      <c r="X4" s="143"/>
      <c r="Y4" s="143"/>
      <c r="Z4" s="143"/>
    </row>
    <row r="5" spans="1:26" ht="15.75" customHeight="1" x14ac:dyDescent="0.3">
      <c r="A5" s="202"/>
      <c r="B5" s="202"/>
      <c r="C5" s="202"/>
      <c r="D5" s="9" t="s">
        <v>256</v>
      </c>
      <c r="E5" s="9" t="s">
        <v>257</v>
      </c>
      <c r="F5" s="8"/>
      <c r="G5" s="9" t="s">
        <v>258</v>
      </c>
      <c r="H5" s="9" t="s">
        <v>259</v>
      </c>
      <c r="I5" s="9" t="s">
        <v>260</v>
      </c>
      <c r="J5" s="95" t="s">
        <v>261</v>
      </c>
      <c r="K5" s="143"/>
      <c r="L5" s="214"/>
      <c r="M5" s="118" t="s">
        <v>262</v>
      </c>
      <c r="N5" s="118"/>
      <c r="O5" s="215">
        <f>'Salarios Proyecto'!E26*'Salarios Proyecto'!E27*'Salarios Proyecto'!E28</f>
        <v>4824906</v>
      </c>
      <c r="P5" s="215"/>
      <c r="Q5" s="215">
        <f>'Salarios Proyecto'!E30</f>
        <v>3000000</v>
      </c>
      <c r="R5" s="215"/>
      <c r="S5" s="143"/>
      <c r="T5" s="143"/>
      <c r="U5" s="143"/>
      <c r="V5" s="143"/>
      <c r="W5" s="143"/>
      <c r="X5" s="143"/>
      <c r="Y5" s="143"/>
      <c r="Z5" s="143"/>
    </row>
    <row r="6" spans="1:26" ht="15.75" customHeight="1" x14ac:dyDescent="0.3">
      <c r="A6" s="202"/>
      <c r="B6" s="202"/>
      <c r="C6" s="202"/>
      <c r="D6" s="195" t="s">
        <v>262</v>
      </c>
      <c r="E6" s="13">
        <v>1</v>
      </c>
      <c r="F6" s="79"/>
      <c r="G6" s="216" t="s">
        <v>254</v>
      </c>
      <c r="H6" s="194">
        <f>IF(G6="Salario",O5,Q5)</f>
        <v>4824906</v>
      </c>
      <c r="I6" s="194">
        <f t="shared" ref="I6:I9" si="0">E6*H6</f>
        <v>4824906</v>
      </c>
      <c r="J6" s="217">
        <f t="shared" ref="J6:J9" si="1">I6*12</f>
        <v>57898872</v>
      </c>
      <c r="K6" s="143"/>
      <c r="L6" s="214"/>
      <c r="M6" s="118" t="s">
        <v>263</v>
      </c>
      <c r="N6" s="118"/>
      <c r="O6" s="215">
        <f>'Salarios Proyecto'!I26*'Salarios Proyecto'!I27*'Salarios Proyecto'!I28</f>
        <v>2393154.75</v>
      </c>
      <c r="P6" s="215"/>
      <c r="Q6" s="215">
        <f>'Salarios Proyecto'!I30</f>
        <v>1194000</v>
      </c>
      <c r="R6" s="215"/>
      <c r="S6" s="143"/>
      <c r="T6" s="143"/>
      <c r="U6" s="143"/>
      <c r="V6" s="143"/>
      <c r="W6" s="143"/>
      <c r="X6" s="143"/>
      <c r="Y6" s="143"/>
      <c r="Z6" s="143"/>
    </row>
    <row r="7" spans="1:26" ht="15.75" customHeight="1" x14ac:dyDescent="0.3">
      <c r="A7" s="202"/>
      <c r="B7" s="202"/>
      <c r="C7" s="202"/>
      <c r="D7" s="195" t="s">
        <v>263</v>
      </c>
      <c r="E7" s="13">
        <v>7</v>
      </c>
      <c r="F7" s="79"/>
      <c r="G7" s="216" t="s">
        <v>264</v>
      </c>
      <c r="H7" s="194">
        <f>IF(G7="Salario",O6,Q6)</f>
        <v>1194000</v>
      </c>
      <c r="I7" s="194">
        <f t="shared" si="0"/>
        <v>8358000</v>
      </c>
      <c r="J7" s="217">
        <f t="shared" si="1"/>
        <v>100296000</v>
      </c>
      <c r="K7" s="143"/>
      <c r="L7" s="214"/>
      <c r="M7" s="118" t="s">
        <v>265</v>
      </c>
      <c r="N7" s="118"/>
      <c r="O7" s="215">
        <f>'Salarios Proyecto'!M26*'Salarios Proyecto'!M27*'Salarios Proyecto'!M28</f>
        <v>2393154.75</v>
      </c>
      <c r="P7" s="215"/>
      <c r="Q7" s="215">
        <f>'Salarios Proyecto'!M30</f>
        <v>1500000</v>
      </c>
      <c r="R7" s="215"/>
      <c r="S7" s="143"/>
      <c r="T7" s="143"/>
      <c r="U7" s="143"/>
      <c r="V7" s="143"/>
      <c r="W7" s="143"/>
      <c r="X7" s="143"/>
      <c r="Y7" s="143"/>
      <c r="Z7" s="143"/>
    </row>
    <row r="8" spans="1:26" ht="15.75" customHeight="1" x14ac:dyDescent="0.3">
      <c r="A8" s="202"/>
      <c r="B8" s="202"/>
      <c r="C8" s="202"/>
      <c r="D8" s="195" t="s">
        <v>265</v>
      </c>
      <c r="E8" s="13">
        <v>1</v>
      </c>
      <c r="F8" s="79"/>
      <c r="G8" s="216" t="s">
        <v>264</v>
      </c>
      <c r="H8" s="194">
        <f t="shared" ref="H8" si="2">IF(G8="Salario",O7,Q7)</f>
        <v>1500000</v>
      </c>
      <c r="I8" s="194">
        <f t="shared" si="0"/>
        <v>1500000</v>
      </c>
      <c r="J8" s="217">
        <f t="shared" si="1"/>
        <v>18000000</v>
      </c>
      <c r="K8" s="143"/>
      <c r="L8" s="214"/>
      <c r="M8" s="118"/>
      <c r="N8" s="118"/>
      <c r="O8" s="118"/>
      <c r="P8" s="118"/>
      <c r="Q8" s="118"/>
      <c r="R8" s="118"/>
      <c r="S8" s="143"/>
      <c r="T8" s="143"/>
      <c r="U8" s="143"/>
      <c r="V8" s="143"/>
      <c r="W8" s="143"/>
      <c r="X8" s="143"/>
      <c r="Y8" s="143"/>
      <c r="Z8" s="143"/>
    </row>
    <row r="9" spans="1:26" ht="15.75" customHeight="1" x14ac:dyDescent="0.3">
      <c r="A9" s="202"/>
      <c r="B9" s="202"/>
      <c r="C9" s="202"/>
      <c r="D9" s="195" t="s">
        <v>266</v>
      </c>
      <c r="E9" s="13"/>
      <c r="F9" s="79"/>
      <c r="G9" s="218"/>
      <c r="H9" s="194">
        <f>G9</f>
        <v>0</v>
      </c>
      <c r="I9" s="194">
        <f t="shared" si="0"/>
        <v>0</v>
      </c>
      <c r="J9" s="217">
        <f t="shared" si="1"/>
        <v>0</v>
      </c>
      <c r="K9" s="143"/>
      <c r="L9" s="214"/>
      <c r="M9" s="118"/>
      <c r="N9" s="118"/>
      <c r="O9" s="118"/>
      <c r="P9" s="118"/>
      <c r="Q9" s="118"/>
      <c r="R9" s="118"/>
      <c r="S9" s="143"/>
      <c r="T9" s="143"/>
      <c r="U9" s="143"/>
      <c r="V9" s="143"/>
      <c r="W9" s="143"/>
      <c r="X9" s="143"/>
      <c r="Y9" s="143"/>
      <c r="Z9" s="143"/>
    </row>
    <row r="10" spans="1:26" ht="18.75" customHeight="1" x14ac:dyDescent="0.35">
      <c r="A10" s="202"/>
      <c r="B10" s="202"/>
      <c r="C10" s="202"/>
      <c r="D10" s="219" t="s">
        <v>267</v>
      </c>
      <c r="E10" s="219"/>
      <c r="F10" s="220"/>
      <c r="G10" s="219"/>
      <c r="H10" s="219"/>
      <c r="I10" s="221">
        <f t="shared" ref="I10:J10" si="3">SUM(I6:I9)</f>
        <v>14682906</v>
      </c>
      <c r="J10" s="222">
        <f t="shared" si="3"/>
        <v>176194872</v>
      </c>
      <c r="K10" s="143"/>
      <c r="L10" s="214"/>
      <c r="M10" s="223" t="s">
        <v>268</v>
      </c>
      <c r="N10" s="223"/>
      <c r="O10" s="223" t="s">
        <v>268</v>
      </c>
      <c r="P10" s="223"/>
      <c r="Q10" s="212" t="s">
        <v>254</v>
      </c>
      <c r="R10" s="213" t="s">
        <v>255</v>
      </c>
      <c r="S10" s="143"/>
      <c r="T10" s="143"/>
      <c r="U10" s="143"/>
      <c r="V10" s="143"/>
      <c r="W10" s="143"/>
      <c r="X10" s="143"/>
      <c r="Y10" s="143"/>
      <c r="Z10" s="143"/>
    </row>
    <row r="11" spans="1:26" ht="15" customHeight="1" x14ac:dyDescent="0.3">
      <c r="A11" s="202"/>
      <c r="B11" s="202"/>
      <c r="C11" s="202"/>
      <c r="D11" s="202"/>
      <c r="E11" s="202"/>
      <c r="F11" s="203"/>
      <c r="G11" s="202"/>
      <c r="H11" s="202"/>
      <c r="I11" s="202"/>
      <c r="J11" s="202"/>
      <c r="K11" s="202"/>
      <c r="L11" s="203"/>
      <c r="M11" s="224" t="s">
        <v>254</v>
      </c>
      <c r="N11" s="224"/>
      <c r="O11" s="224" t="s">
        <v>254</v>
      </c>
      <c r="P11" s="224"/>
      <c r="Q11" s="215">
        <f>'[1]Salarios Proyecto'!E19*'[1]Salarios Proyecto'!E20*'[1]Salarios Proyecto'!E21</f>
        <v>3171825</v>
      </c>
      <c r="R11" s="215">
        <f>'[1]Salarios Proyecto'!E23</f>
        <v>500000</v>
      </c>
      <c r="S11" s="143"/>
      <c r="T11" s="143"/>
      <c r="U11" s="143"/>
      <c r="V11" s="143"/>
      <c r="W11" s="143"/>
      <c r="X11" s="143"/>
      <c r="Y11" s="143"/>
      <c r="Z11" s="143"/>
    </row>
    <row r="12" spans="1:26" ht="15.75" customHeight="1" x14ac:dyDescent="0.3">
      <c r="A12" s="202"/>
      <c r="B12" s="202"/>
      <c r="C12" s="202"/>
      <c r="D12" s="467" t="s">
        <v>269</v>
      </c>
      <c r="E12" s="394"/>
      <c r="F12" s="394"/>
      <c r="G12" s="394"/>
      <c r="H12" s="394"/>
      <c r="I12" s="394"/>
      <c r="J12" s="394"/>
      <c r="K12" s="395"/>
      <c r="L12" s="225"/>
      <c r="M12" s="226" t="s">
        <v>264</v>
      </c>
      <c r="N12" s="226"/>
      <c r="O12" s="226" t="s">
        <v>264</v>
      </c>
      <c r="P12" s="226"/>
      <c r="Q12" s="215">
        <f>'[1]Salarios Proyecto'!I19*'[1]Salarios Proyecto'!I20*'[1]Salarios Proyecto'!I21</f>
        <v>1057275</v>
      </c>
      <c r="R12" s="215">
        <f>'[1]Salarios Proyecto'!I23</f>
        <v>500000</v>
      </c>
      <c r="S12" s="143"/>
      <c r="T12" s="143"/>
      <c r="U12" s="143"/>
      <c r="V12" s="143"/>
      <c r="W12" s="143"/>
      <c r="X12" s="143"/>
      <c r="Y12" s="143"/>
      <c r="Z12" s="143"/>
    </row>
    <row r="13" spans="1:26" ht="31.5" customHeight="1" x14ac:dyDescent="0.3">
      <c r="A13" s="202"/>
      <c r="B13" s="202"/>
      <c r="C13" s="202"/>
      <c r="D13" s="416" t="s">
        <v>118</v>
      </c>
      <c r="E13" s="395"/>
      <c r="F13" s="8"/>
      <c r="G13" s="227" t="s">
        <v>270</v>
      </c>
      <c r="H13" s="227" t="s">
        <v>271</v>
      </c>
      <c r="I13" s="227" t="s">
        <v>272</v>
      </c>
      <c r="J13" s="227" t="s">
        <v>273</v>
      </c>
      <c r="K13" s="227" t="s">
        <v>274</v>
      </c>
      <c r="L13" s="228"/>
      <c r="M13" s="229"/>
      <c r="N13" s="229"/>
      <c r="O13" s="118"/>
      <c r="P13" s="229"/>
      <c r="Q13" s="215">
        <f>'[1]Salarios Proyecto'!M19*'[1]Salarios Proyecto'!M20*'[1]Salarios Proyecto'!M21</f>
        <v>2326005</v>
      </c>
      <c r="R13" s="215">
        <f>'[1]Salarios Proyecto'!M23</f>
        <v>500000</v>
      </c>
      <c r="S13" s="143"/>
      <c r="T13" s="143"/>
      <c r="U13" s="143"/>
      <c r="V13" s="143"/>
      <c r="W13" s="143"/>
      <c r="X13" s="143"/>
      <c r="Y13" s="143"/>
      <c r="Z13" s="143"/>
    </row>
    <row r="14" spans="1:26" ht="18.75" customHeight="1" x14ac:dyDescent="0.3">
      <c r="A14" s="202"/>
      <c r="B14" s="202"/>
      <c r="C14" s="202"/>
      <c r="D14" s="468" t="s">
        <v>275</v>
      </c>
      <c r="E14" s="395"/>
      <c r="F14" s="230"/>
      <c r="G14" s="231">
        <f>J7</f>
        <v>100296000</v>
      </c>
      <c r="H14" s="231">
        <f>G14*[1]TECNICO!E20+G14</f>
        <v>103405176</v>
      </c>
      <c r="I14" s="231">
        <f>H14*[1]TECNICO!E21+H14</f>
        <v>106507331.28</v>
      </c>
      <c r="J14" s="231">
        <f>I14*[1]TECNICO!E22+I14</f>
        <v>109702551.2184</v>
      </c>
      <c r="K14" s="231">
        <f>J14*[1]TECNICO!E23+J14</f>
        <v>112993627.754952</v>
      </c>
      <c r="L14" s="232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ht="15.75" customHeight="1" x14ac:dyDescent="0.3">
      <c r="A15" s="202"/>
      <c r="B15" s="202"/>
      <c r="C15" s="202"/>
      <c r="D15" s="469"/>
      <c r="E15" s="395"/>
      <c r="F15" s="128"/>
      <c r="G15" s="233"/>
      <c r="H15" s="234"/>
      <c r="I15" s="234"/>
      <c r="J15" s="234"/>
      <c r="K15" s="234"/>
      <c r="L15" s="234"/>
      <c r="M15" s="235" t="s">
        <v>276</v>
      </c>
      <c r="N15" s="235"/>
      <c r="O15" s="235" t="s">
        <v>277</v>
      </c>
      <c r="P15" s="235"/>
      <c r="Q15" s="235" t="s">
        <v>278</v>
      </c>
      <c r="R15" s="235"/>
      <c r="S15" s="117"/>
      <c r="T15" s="143"/>
      <c r="U15" s="143"/>
      <c r="V15" s="143"/>
      <c r="W15" s="143"/>
      <c r="X15" s="143"/>
      <c r="Y15" s="143"/>
      <c r="Z15" s="143"/>
    </row>
    <row r="16" spans="1:26" ht="15.75" customHeight="1" x14ac:dyDescent="0.3">
      <c r="A16" s="236"/>
      <c r="B16" s="236"/>
      <c r="C16" s="236"/>
      <c r="D16" s="464" t="s">
        <v>279</v>
      </c>
      <c r="E16" s="391"/>
      <c r="F16" s="391"/>
      <c r="G16" s="391"/>
      <c r="H16" s="391"/>
      <c r="I16" s="391"/>
      <c r="J16" s="391"/>
      <c r="K16" s="391"/>
      <c r="L16" s="225"/>
      <c r="M16" s="237" t="s">
        <v>254</v>
      </c>
      <c r="N16" s="238"/>
      <c r="O16" s="238">
        <f>'[1]Salarios Proyecto'!E19*'[1]Salarios Proyecto'!E20*'[1]Salarios Proyecto'!E21</f>
        <v>3171825</v>
      </c>
      <c r="P16" s="238"/>
      <c r="Q16" s="238">
        <f>'[1]Salarios Proyecto'!E23</f>
        <v>500000</v>
      </c>
      <c r="R16" s="238"/>
      <c r="S16" s="117"/>
      <c r="T16" s="143"/>
      <c r="U16" s="143"/>
      <c r="V16" s="143"/>
      <c r="W16" s="143"/>
      <c r="X16" s="143"/>
      <c r="Y16" s="143"/>
      <c r="Z16" s="143"/>
    </row>
    <row r="17" spans="1:26" ht="31.5" customHeight="1" x14ac:dyDescent="0.3">
      <c r="A17" s="143"/>
      <c r="B17" s="143"/>
      <c r="C17" s="143"/>
      <c r="D17" s="416" t="s">
        <v>280</v>
      </c>
      <c r="E17" s="395"/>
      <c r="F17" s="8"/>
      <c r="G17" s="227" t="s">
        <v>270</v>
      </c>
      <c r="H17" s="227" t="s">
        <v>271</v>
      </c>
      <c r="I17" s="227" t="s">
        <v>272</v>
      </c>
      <c r="J17" s="227" t="s">
        <v>273</v>
      </c>
      <c r="K17" s="227" t="s">
        <v>274</v>
      </c>
      <c r="L17" s="228"/>
      <c r="M17" s="239" t="s">
        <v>264</v>
      </c>
      <c r="N17" s="239"/>
      <c r="O17" s="240"/>
      <c r="P17" s="240"/>
      <c r="Q17" s="239"/>
      <c r="R17" s="239"/>
      <c r="S17" s="117"/>
      <c r="T17" s="143"/>
      <c r="U17" s="143"/>
      <c r="V17" s="143"/>
      <c r="W17" s="143"/>
      <c r="X17" s="143"/>
      <c r="Y17" s="143"/>
      <c r="Z17" s="143"/>
    </row>
    <row r="18" spans="1:26" ht="15.75" customHeight="1" x14ac:dyDescent="0.3">
      <c r="A18" s="143"/>
      <c r="B18" s="143"/>
      <c r="C18" s="143"/>
      <c r="D18" s="424" t="str">
        <f>D6</f>
        <v xml:space="preserve">Gerente </v>
      </c>
      <c r="E18" s="395"/>
      <c r="F18" s="241"/>
      <c r="G18" s="242">
        <f>J6</f>
        <v>57898872</v>
      </c>
      <c r="H18" s="242">
        <f>G18*[1]TECNICO!E20+G18</f>
        <v>59693737.031999998</v>
      </c>
      <c r="I18" s="242">
        <f>H18*[1]TECNICO!E21+H18</f>
        <v>61484549.142959997</v>
      </c>
      <c r="J18" s="242">
        <f>I18*[1]TECNICO!E22+I18</f>
        <v>63329085.617248796</v>
      </c>
      <c r="K18" s="242">
        <f>J18*[1]TECNICO!E23+J18</f>
        <v>65228958.185766257</v>
      </c>
      <c r="L18" s="242"/>
      <c r="M18" s="243"/>
      <c r="N18" s="243"/>
      <c r="O18" s="244"/>
      <c r="P18" s="244"/>
      <c r="Q18" s="243"/>
      <c r="R18" s="243"/>
      <c r="S18" s="117"/>
      <c r="T18" s="143"/>
      <c r="U18" s="143"/>
      <c r="V18" s="143"/>
      <c r="W18" s="143"/>
      <c r="X18" s="143"/>
      <c r="Y18" s="143"/>
      <c r="Z18" s="143"/>
    </row>
    <row r="19" spans="1:26" ht="15.75" customHeight="1" x14ac:dyDescent="0.3">
      <c r="A19" s="143"/>
      <c r="B19" s="143"/>
      <c r="C19" s="143"/>
      <c r="D19" s="424" t="s">
        <v>265</v>
      </c>
      <c r="E19" s="395"/>
      <c r="F19" s="241"/>
      <c r="G19" s="242">
        <f t="shared" ref="G19:G20" si="4">J8</f>
        <v>18000000</v>
      </c>
      <c r="H19" s="242">
        <f>G19*[1]TECNICO!E20+G19</f>
        <v>18558000</v>
      </c>
      <c r="I19" s="242">
        <f>H19*[1]TECNICO!E21+H19</f>
        <v>19114740</v>
      </c>
      <c r="J19" s="242">
        <f>I19*[1]TECNICO!E22+I19</f>
        <v>19688182.199999999</v>
      </c>
      <c r="K19" s="242">
        <f>J19*[1]TECNICO!E23+J19</f>
        <v>20278827.665999997</v>
      </c>
      <c r="L19" s="242"/>
      <c r="M19" s="239" t="s">
        <v>281</v>
      </c>
      <c r="N19" s="245"/>
      <c r="O19" s="245" t="s">
        <v>282</v>
      </c>
      <c r="P19" s="245"/>
      <c r="Q19" s="245" t="s">
        <v>283</v>
      </c>
      <c r="R19" s="245"/>
      <c r="S19" s="117"/>
      <c r="T19" s="143"/>
      <c r="U19" s="143"/>
      <c r="V19" s="143"/>
      <c r="W19" s="143"/>
      <c r="X19" s="143"/>
      <c r="Y19" s="143"/>
      <c r="Z19" s="143"/>
    </row>
    <row r="20" spans="1:26" ht="15.75" customHeight="1" x14ac:dyDescent="0.3">
      <c r="A20" s="143"/>
      <c r="B20" s="143"/>
      <c r="C20" s="143"/>
      <c r="D20" s="424" t="s">
        <v>266</v>
      </c>
      <c r="E20" s="395"/>
      <c r="F20" s="241"/>
      <c r="G20" s="242">
        <f t="shared" si="4"/>
        <v>0</v>
      </c>
      <c r="H20" s="242">
        <f>G20*[1]TECNICO!E20+G20</f>
        <v>0</v>
      </c>
      <c r="I20" s="242">
        <f>H20*[1]TECNICO!E21+H20</f>
        <v>0</v>
      </c>
      <c r="J20" s="242">
        <f>I20*[1]TECNICO!E22+I20</f>
        <v>0</v>
      </c>
      <c r="K20" s="242">
        <f>J20*[1]TECNICO!E23+J20</f>
        <v>0</v>
      </c>
      <c r="L20" s="242"/>
      <c r="M20" s="246" t="s">
        <v>254</v>
      </c>
      <c r="N20" s="245"/>
      <c r="O20" s="245">
        <f>'[1]Salarios Proyecto'!I19*'[1]Salarios Proyecto'!I20*'[1]Salarios Proyecto'!I21</f>
        <v>1057275</v>
      </c>
      <c r="P20" s="245"/>
      <c r="Q20" s="245">
        <f>'[1]Salarios Proyecto'!I23</f>
        <v>500000</v>
      </c>
      <c r="R20" s="245"/>
      <c r="S20" s="117"/>
      <c r="T20" s="143"/>
      <c r="U20" s="143"/>
      <c r="V20" s="143"/>
      <c r="W20" s="143"/>
      <c r="X20" s="143"/>
      <c r="Y20" s="143"/>
      <c r="Z20" s="143"/>
    </row>
    <row r="21" spans="1:26" ht="18.75" customHeight="1" x14ac:dyDescent="0.3">
      <c r="A21" s="143"/>
      <c r="B21" s="143"/>
      <c r="C21" s="143"/>
      <c r="D21" s="471" t="s">
        <v>10</v>
      </c>
      <c r="E21" s="395"/>
      <c r="F21" s="60"/>
      <c r="G21" s="247">
        <f t="shared" ref="G21:K21" si="5">SUM(G18:G20)</f>
        <v>75898872</v>
      </c>
      <c r="H21" s="231">
        <f t="shared" si="5"/>
        <v>78251737.032000005</v>
      </c>
      <c r="I21" s="231">
        <f t="shared" si="5"/>
        <v>80599289.142959997</v>
      </c>
      <c r="J21" s="231">
        <f t="shared" si="5"/>
        <v>83017267.817248791</v>
      </c>
      <c r="K21" s="231">
        <f t="shared" si="5"/>
        <v>85507785.851766258</v>
      </c>
      <c r="L21" s="232"/>
      <c r="M21" s="246" t="s">
        <v>264</v>
      </c>
      <c r="N21" s="245"/>
      <c r="O21" s="245"/>
      <c r="P21" s="245"/>
      <c r="Q21" s="245"/>
      <c r="R21" s="245"/>
      <c r="S21" s="117"/>
      <c r="T21" s="143"/>
      <c r="U21" s="143"/>
      <c r="V21" s="143"/>
      <c r="W21" s="143"/>
      <c r="X21" s="143"/>
      <c r="Y21" s="143"/>
      <c r="Z21" s="143"/>
    </row>
    <row r="22" spans="1:26" ht="15" customHeight="1" x14ac:dyDescent="0.3">
      <c r="A22" s="143"/>
      <c r="B22" s="143"/>
      <c r="C22" s="143"/>
      <c r="D22" s="248"/>
      <c r="E22" s="248"/>
      <c r="F22" s="249"/>
      <c r="G22" s="248"/>
      <c r="H22" s="248"/>
      <c r="I22" s="248"/>
      <c r="J22" s="248"/>
      <c r="K22" s="248"/>
      <c r="L22" s="249"/>
      <c r="M22" s="245"/>
      <c r="N22" s="235"/>
      <c r="O22" s="235"/>
      <c r="P22" s="235"/>
      <c r="Q22" s="235"/>
      <c r="R22" s="235"/>
      <c r="S22" s="117"/>
      <c r="T22" s="143"/>
      <c r="U22" s="143"/>
      <c r="V22" s="143"/>
      <c r="W22" s="143"/>
      <c r="X22" s="143"/>
      <c r="Y22" s="143"/>
      <c r="Z22" s="143"/>
    </row>
    <row r="23" spans="1:26" ht="15.75" customHeight="1" x14ac:dyDescent="0.3">
      <c r="A23" s="143"/>
      <c r="B23" s="143"/>
      <c r="C23" s="143"/>
      <c r="D23" s="467" t="s">
        <v>284</v>
      </c>
      <c r="E23" s="394"/>
      <c r="F23" s="394"/>
      <c r="G23" s="394"/>
      <c r="H23" s="394"/>
      <c r="I23" s="394"/>
      <c r="J23" s="394"/>
      <c r="K23" s="395"/>
      <c r="L23" s="225"/>
      <c r="M23" s="4" t="s">
        <v>285</v>
      </c>
      <c r="N23" s="117"/>
      <c r="O23" s="4" t="s">
        <v>286</v>
      </c>
      <c r="P23" s="4"/>
      <c r="Q23" s="4" t="s">
        <v>287</v>
      </c>
      <c r="R23" s="4"/>
      <c r="S23" s="117"/>
      <c r="T23" s="143"/>
      <c r="U23" s="143"/>
      <c r="V23" s="143"/>
      <c r="W23" s="143"/>
      <c r="X23" s="143"/>
      <c r="Y23" s="143"/>
      <c r="Z23" s="143"/>
    </row>
    <row r="24" spans="1:26" ht="31.5" customHeight="1" x14ac:dyDescent="0.3">
      <c r="A24" s="143"/>
      <c r="B24" s="143"/>
      <c r="C24" s="143"/>
      <c r="D24" s="416" t="s">
        <v>118</v>
      </c>
      <c r="E24" s="395"/>
      <c r="F24" s="8"/>
      <c r="G24" s="227" t="s">
        <v>270</v>
      </c>
      <c r="H24" s="227" t="s">
        <v>271</v>
      </c>
      <c r="I24" s="227" t="s">
        <v>272</v>
      </c>
      <c r="J24" s="227" t="s">
        <v>273</v>
      </c>
      <c r="K24" s="227" t="s">
        <v>274</v>
      </c>
      <c r="L24" s="228"/>
      <c r="M24" s="250" t="s">
        <v>254</v>
      </c>
      <c r="N24" s="239"/>
      <c r="O24" s="251">
        <f>'[1]Salarios Proyecto'!M19*'[1]Salarios Proyecto'!M20*'[1]Salarios Proyecto'!M21</f>
        <v>2326005</v>
      </c>
      <c r="P24" s="251"/>
      <c r="Q24" s="251">
        <f>'[1]Salarios Proyecto'!M23</f>
        <v>500000</v>
      </c>
      <c r="R24" s="251"/>
      <c r="S24" s="117"/>
      <c r="T24" s="143"/>
      <c r="U24" s="143"/>
      <c r="V24" s="143"/>
      <c r="W24" s="143"/>
      <c r="X24" s="143"/>
      <c r="Y24" s="143"/>
      <c r="Z24" s="143"/>
    </row>
    <row r="25" spans="1:26" ht="18.75" customHeight="1" x14ac:dyDescent="0.3">
      <c r="A25" s="143"/>
      <c r="B25" s="143"/>
      <c r="C25" s="143"/>
      <c r="D25" s="470" t="s">
        <v>288</v>
      </c>
      <c r="E25" s="395"/>
      <c r="F25" s="252"/>
      <c r="G25" s="253">
        <f>IFERROR(G14/Ventas!D98,"")</f>
        <v>5643.1923073069693</v>
      </c>
      <c r="H25" s="253">
        <f>IFERROR(H14/Ventas!E98,"")</f>
        <v>5541.0773988890332</v>
      </c>
      <c r="I25" s="253">
        <f>IFERROR(I14/Ventas!F98,"")</f>
        <v>5435.5330674816259</v>
      </c>
      <c r="J25" s="253">
        <f>IFERROR(J14/Ventas!G98,"")</f>
        <v>5331.9991042914999</v>
      </c>
      <c r="K25" s="253">
        <f>IFERROR(K14/Ventas!H98,"")</f>
        <v>5230.437216590708</v>
      </c>
      <c r="L25" s="254"/>
      <c r="M25" s="255" t="s">
        <v>264</v>
      </c>
      <c r="N25" s="256"/>
      <c r="O25" s="257"/>
      <c r="P25" s="257"/>
      <c r="Q25" s="256"/>
      <c r="R25" s="256"/>
      <c r="S25" s="117"/>
      <c r="T25" s="143"/>
      <c r="U25" s="143"/>
      <c r="V25" s="143"/>
      <c r="W25" s="143"/>
      <c r="X25" s="143"/>
      <c r="Y25" s="143"/>
      <c r="Z25" s="143"/>
    </row>
    <row r="26" spans="1:26" ht="14.25" customHeight="1" x14ac:dyDescent="0.3">
      <c r="A26" s="143"/>
      <c r="B26" s="143"/>
      <c r="C26" s="143"/>
      <c r="D26" s="143"/>
      <c r="E26" s="143"/>
      <c r="F26" s="214"/>
      <c r="G26" s="143"/>
      <c r="H26" s="143"/>
      <c r="I26" s="143"/>
      <c r="J26" s="143"/>
      <c r="K26" s="143"/>
      <c r="L26" s="214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 ht="15.75" customHeight="1" x14ac:dyDescent="0.3">
      <c r="A27" s="143"/>
      <c r="B27" s="143"/>
      <c r="C27" s="143"/>
      <c r="D27" s="467" t="s">
        <v>289</v>
      </c>
      <c r="E27" s="394"/>
      <c r="F27" s="394"/>
      <c r="G27" s="394"/>
      <c r="H27" s="394"/>
      <c r="I27" s="394"/>
      <c r="J27" s="394"/>
      <c r="K27" s="395"/>
      <c r="L27" s="225"/>
      <c r="M27" s="199"/>
      <c r="N27" s="199"/>
      <c r="O27" s="199"/>
      <c r="P27" s="199"/>
      <c r="Q27" s="199"/>
      <c r="R27" s="199"/>
      <c r="S27" s="143"/>
      <c r="T27" s="143"/>
      <c r="U27" s="143"/>
      <c r="V27" s="143"/>
      <c r="W27" s="143"/>
      <c r="X27" s="143"/>
      <c r="Y27" s="143"/>
      <c r="Z27" s="143"/>
    </row>
    <row r="28" spans="1:26" ht="31.5" customHeight="1" x14ac:dyDescent="0.3">
      <c r="A28" s="143"/>
      <c r="B28" s="143"/>
      <c r="C28" s="143"/>
      <c r="D28" s="416" t="s">
        <v>118</v>
      </c>
      <c r="E28" s="395"/>
      <c r="F28" s="8"/>
      <c r="G28" s="227" t="s">
        <v>270</v>
      </c>
      <c r="H28" s="227" t="s">
        <v>271</v>
      </c>
      <c r="I28" s="227" t="s">
        <v>272</v>
      </c>
      <c r="J28" s="227" t="s">
        <v>273</v>
      </c>
      <c r="K28" s="227" t="s">
        <v>274</v>
      </c>
      <c r="L28" s="228"/>
      <c r="M28" s="258"/>
      <c r="N28" s="258"/>
      <c r="O28" s="258"/>
      <c r="P28" s="258"/>
      <c r="Q28" s="258"/>
      <c r="R28" s="258"/>
      <c r="S28" s="143"/>
      <c r="T28" s="143"/>
      <c r="U28" s="143"/>
      <c r="V28" s="143"/>
      <c r="W28" s="143"/>
      <c r="X28" s="143"/>
      <c r="Y28" s="143"/>
      <c r="Z28" s="143"/>
    </row>
    <row r="29" spans="1:26" ht="18.75" customHeight="1" x14ac:dyDescent="0.3">
      <c r="A29" s="143"/>
      <c r="B29" s="143"/>
      <c r="C29" s="143"/>
      <c r="D29" s="470" t="s">
        <v>288</v>
      </c>
      <c r="E29" s="395"/>
      <c r="F29" s="252"/>
      <c r="G29" s="247">
        <f>IFERROR(G21/Ventas!D98,"")</f>
        <v>4270.478689116977</v>
      </c>
      <c r="H29" s="247">
        <f>IFERROR(H21/Ventas!E98,"")</f>
        <v>4193.203360456765</v>
      </c>
      <c r="I29" s="247">
        <f>IFERROR(I21/Ventas!F98,"")</f>
        <v>4113.3328202575904</v>
      </c>
      <c r="J29" s="247">
        <f>IFERROR(J21/Ventas!G98,"")</f>
        <v>4034.9836236812548</v>
      </c>
      <c r="K29" s="247">
        <f>IFERROR(K21/Ventas!H98,"")</f>
        <v>3958.1267927539925</v>
      </c>
      <c r="L29" s="259"/>
      <c r="M29" s="260"/>
      <c r="N29" s="260"/>
      <c r="O29" s="260"/>
      <c r="P29" s="260"/>
      <c r="Q29" s="260"/>
      <c r="R29" s="260"/>
      <c r="S29" s="143"/>
      <c r="T29" s="143"/>
      <c r="U29" s="143"/>
      <c r="V29" s="143"/>
      <c r="W29" s="143"/>
      <c r="X29" s="143"/>
      <c r="Y29" s="143"/>
      <c r="Z29" s="143"/>
    </row>
    <row r="30" spans="1:26" ht="14.25" customHeight="1" x14ac:dyDescent="0.3">
      <c r="A30" s="143"/>
      <c r="B30" s="143"/>
      <c r="C30" s="143"/>
      <c r="D30" s="143"/>
      <c r="E30" s="143"/>
      <c r="F30" s="214"/>
      <c r="G30" s="143"/>
      <c r="H30" s="143"/>
      <c r="I30" s="143"/>
      <c r="J30" s="143"/>
      <c r="K30" s="143"/>
      <c r="L30" s="214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6" ht="14.25" customHeight="1" x14ac:dyDescent="0.3">
      <c r="A31" s="143"/>
      <c r="B31" s="143"/>
      <c r="C31" s="143"/>
      <c r="D31" s="143"/>
      <c r="E31" s="143"/>
      <c r="F31" s="214"/>
      <c r="G31" s="143"/>
      <c r="H31" s="143"/>
      <c r="I31" s="143"/>
      <c r="J31" s="143"/>
      <c r="K31" s="143"/>
      <c r="L31" s="214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</row>
    <row r="32" spans="1:26" ht="14.25" customHeight="1" x14ac:dyDescent="0.3">
      <c r="A32" s="143"/>
      <c r="B32" s="143"/>
      <c r="C32" s="143"/>
      <c r="D32" s="143"/>
      <c r="E32" s="143"/>
      <c r="F32" s="214"/>
      <c r="G32" s="143"/>
      <c r="H32" s="143"/>
      <c r="I32" s="143"/>
      <c r="J32" s="143"/>
      <c r="K32" s="143"/>
      <c r="L32" s="214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</row>
    <row r="33" spans="1:26" ht="14.25" customHeight="1" x14ac:dyDescent="0.3">
      <c r="A33" s="143"/>
      <c r="B33" s="143"/>
      <c r="C33" s="143"/>
      <c r="D33" s="143"/>
      <c r="E33" s="143"/>
      <c r="F33" s="214"/>
      <c r="G33" s="143"/>
      <c r="H33" s="143"/>
      <c r="I33" s="143"/>
      <c r="J33" s="143"/>
      <c r="K33" s="143"/>
      <c r="L33" s="214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</row>
    <row r="34" spans="1:26" ht="14.25" customHeight="1" x14ac:dyDescent="0.3">
      <c r="A34" s="143"/>
      <c r="B34" s="143"/>
      <c r="C34" s="143"/>
      <c r="D34" s="143"/>
      <c r="E34" s="143"/>
      <c r="F34" s="214"/>
      <c r="G34" s="143"/>
      <c r="H34" s="143"/>
      <c r="I34" s="143"/>
      <c r="J34" s="143"/>
      <c r="K34" s="143"/>
      <c r="L34" s="214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</row>
    <row r="35" spans="1:26" ht="14.25" customHeight="1" x14ac:dyDescent="0.3">
      <c r="A35" s="143"/>
      <c r="B35" s="143"/>
      <c r="C35" s="143"/>
      <c r="D35" s="143"/>
      <c r="E35" s="143"/>
      <c r="F35" s="214"/>
      <c r="G35" s="143"/>
      <c r="H35" s="143"/>
      <c r="I35" s="143"/>
      <c r="J35" s="143"/>
      <c r="K35" s="143"/>
      <c r="L35" s="214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</row>
    <row r="36" spans="1:26" ht="14.25" customHeight="1" x14ac:dyDescent="0.3">
      <c r="A36" s="143"/>
      <c r="B36" s="143"/>
      <c r="C36" s="143"/>
      <c r="D36" s="143"/>
      <c r="E36" s="143"/>
      <c r="F36" s="214"/>
      <c r="G36" s="143"/>
      <c r="H36" s="143"/>
      <c r="I36" s="143"/>
      <c r="J36" s="143"/>
      <c r="K36" s="143"/>
      <c r="L36" s="214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1:26" ht="14.25" customHeight="1" x14ac:dyDescent="0.3">
      <c r="A37" s="143"/>
      <c r="B37" s="143"/>
      <c r="C37" s="143"/>
      <c r="D37" s="143"/>
      <c r="E37" s="143"/>
      <c r="F37" s="214"/>
      <c r="G37" s="143"/>
      <c r="H37" s="143"/>
      <c r="I37" s="143"/>
      <c r="J37" s="143"/>
      <c r="K37" s="143"/>
      <c r="L37" s="214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</row>
    <row r="38" spans="1:26" ht="14.25" customHeight="1" x14ac:dyDescent="0.3">
      <c r="A38" s="143"/>
      <c r="B38" s="143"/>
      <c r="C38" s="143"/>
      <c r="D38" s="143"/>
      <c r="E38" s="143"/>
      <c r="F38" s="214"/>
      <c r="G38" s="143"/>
      <c r="H38" s="143"/>
      <c r="I38" s="143"/>
      <c r="J38" s="143"/>
      <c r="K38" s="143"/>
      <c r="L38" s="214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</row>
    <row r="39" spans="1:26" ht="14.25" customHeight="1" x14ac:dyDescent="0.3">
      <c r="A39" s="143"/>
      <c r="B39" s="143"/>
      <c r="C39" s="143"/>
      <c r="D39" s="143"/>
      <c r="E39" s="143"/>
      <c r="F39" s="214"/>
      <c r="G39" s="143"/>
      <c r="H39" s="143"/>
      <c r="I39" s="143"/>
      <c r="J39" s="143"/>
      <c r="K39" s="143"/>
      <c r="L39" s="214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</row>
    <row r="40" spans="1:26" ht="14.25" customHeight="1" x14ac:dyDescent="0.3">
      <c r="A40" s="143"/>
      <c r="B40" s="143"/>
      <c r="C40" s="143"/>
      <c r="D40" s="143"/>
      <c r="E40" s="143"/>
      <c r="F40" s="214"/>
      <c r="G40" s="143"/>
      <c r="H40" s="143"/>
      <c r="I40" s="143"/>
      <c r="J40" s="143"/>
      <c r="K40" s="143"/>
      <c r="L40" s="214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</row>
    <row r="41" spans="1:26" ht="14.25" customHeight="1" x14ac:dyDescent="0.3">
      <c r="A41" s="143"/>
      <c r="B41" s="143"/>
      <c r="C41" s="143"/>
      <c r="D41" s="143"/>
      <c r="E41" s="143"/>
      <c r="F41" s="214"/>
      <c r="G41" s="143"/>
      <c r="H41" s="143"/>
      <c r="I41" s="143"/>
      <c r="J41" s="143"/>
      <c r="K41" s="143"/>
      <c r="L41" s="214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</row>
    <row r="42" spans="1:26" ht="14.25" customHeight="1" x14ac:dyDescent="0.3">
      <c r="A42" s="143"/>
      <c r="B42" s="143"/>
      <c r="C42" s="143"/>
      <c r="D42" s="143"/>
      <c r="E42" s="143"/>
      <c r="F42" s="214"/>
      <c r="G42" s="143"/>
      <c r="H42" s="143"/>
      <c r="I42" s="143"/>
      <c r="J42" s="143"/>
      <c r="K42" s="143"/>
      <c r="L42" s="214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</row>
    <row r="43" spans="1:26" ht="14.25" customHeight="1" x14ac:dyDescent="0.3">
      <c r="A43" s="143"/>
      <c r="B43" s="143"/>
      <c r="C43" s="143"/>
      <c r="D43" s="143"/>
      <c r="E43" s="143"/>
      <c r="F43" s="214"/>
      <c r="G43" s="143"/>
      <c r="H43" s="143"/>
      <c r="I43" s="143"/>
      <c r="J43" s="143"/>
      <c r="K43" s="143"/>
      <c r="L43" s="214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</row>
    <row r="44" spans="1:26" ht="14.25" customHeight="1" x14ac:dyDescent="0.3">
      <c r="A44" s="143"/>
      <c r="B44" s="143"/>
      <c r="C44" s="143"/>
      <c r="D44" s="143"/>
      <c r="E44" s="143"/>
      <c r="F44" s="214"/>
      <c r="G44" s="143"/>
      <c r="H44" s="143"/>
      <c r="I44" s="143"/>
      <c r="J44" s="143"/>
      <c r="K44" s="143"/>
      <c r="L44" s="214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</row>
    <row r="45" spans="1:26" ht="14.25" customHeight="1" x14ac:dyDescent="0.3">
      <c r="A45" s="143"/>
      <c r="B45" s="143"/>
      <c r="C45" s="143"/>
      <c r="D45" s="143"/>
      <c r="E45" s="143"/>
      <c r="F45" s="214"/>
      <c r="G45" s="143"/>
      <c r="H45" s="143"/>
      <c r="I45" s="143"/>
      <c r="J45" s="143"/>
      <c r="K45" s="143"/>
      <c r="L45" s="214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</row>
    <row r="46" spans="1:26" ht="14.25" customHeight="1" x14ac:dyDescent="0.3">
      <c r="A46" s="143"/>
      <c r="B46" s="143"/>
      <c r="C46" s="143"/>
      <c r="D46" s="143"/>
      <c r="E46" s="143"/>
      <c r="F46" s="214"/>
      <c r="G46" s="143"/>
      <c r="H46" s="143"/>
      <c r="I46" s="143"/>
      <c r="J46" s="143"/>
      <c r="K46" s="143"/>
      <c r="L46" s="214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</row>
    <row r="47" spans="1:26" ht="14.25" customHeight="1" x14ac:dyDescent="0.3">
      <c r="A47" s="143"/>
      <c r="B47" s="143"/>
      <c r="C47" s="143"/>
      <c r="D47" s="143"/>
      <c r="E47" s="143"/>
      <c r="F47" s="214"/>
      <c r="G47" s="143"/>
      <c r="H47" s="143"/>
      <c r="I47" s="143"/>
      <c r="J47" s="143"/>
      <c r="K47" s="143"/>
      <c r="L47" s="214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spans="1:26" ht="14.25" customHeight="1" x14ac:dyDescent="0.3">
      <c r="A48" s="143"/>
      <c r="B48" s="143"/>
      <c r="C48" s="143"/>
      <c r="D48" s="143"/>
      <c r="E48" s="143"/>
      <c r="F48" s="214"/>
      <c r="G48" s="143"/>
      <c r="H48" s="143"/>
      <c r="I48" s="143"/>
      <c r="J48" s="143"/>
      <c r="K48" s="143"/>
      <c r="L48" s="214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spans="1:26" ht="14.25" customHeight="1" x14ac:dyDescent="0.3">
      <c r="A49" s="143"/>
      <c r="B49" s="143"/>
      <c r="C49" s="143"/>
      <c r="D49" s="143"/>
      <c r="E49" s="143"/>
      <c r="F49" s="214"/>
      <c r="G49" s="143"/>
      <c r="H49" s="143"/>
      <c r="I49" s="143"/>
      <c r="J49" s="143"/>
      <c r="K49" s="143"/>
      <c r="L49" s="214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spans="1:26" ht="14.25" customHeight="1" x14ac:dyDescent="0.3">
      <c r="A50" s="143"/>
      <c r="B50" s="143"/>
      <c r="C50" s="143"/>
      <c r="D50" s="143"/>
      <c r="E50" s="143"/>
      <c r="F50" s="214"/>
      <c r="G50" s="143"/>
      <c r="H50" s="143"/>
      <c r="I50" s="143"/>
      <c r="J50" s="143"/>
      <c r="K50" s="143"/>
      <c r="L50" s="214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  <row r="51" spans="1:26" ht="14.25" customHeight="1" x14ac:dyDescent="0.3">
      <c r="A51" s="143"/>
      <c r="B51" s="143"/>
      <c r="C51" s="143"/>
      <c r="D51" s="143"/>
      <c r="E51" s="143"/>
      <c r="F51" s="214"/>
      <c r="G51" s="143"/>
      <c r="H51" s="143"/>
      <c r="I51" s="143"/>
      <c r="J51" s="143"/>
      <c r="K51" s="143"/>
      <c r="L51" s="214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</row>
    <row r="52" spans="1:26" ht="14.25" customHeight="1" x14ac:dyDescent="0.3">
      <c r="A52" s="143"/>
      <c r="B52" s="143"/>
      <c r="C52" s="143"/>
      <c r="D52" s="143"/>
      <c r="E52" s="143"/>
      <c r="F52" s="214"/>
      <c r="G52" s="143"/>
      <c r="H52" s="143"/>
      <c r="I52" s="143"/>
      <c r="J52" s="143"/>
      <c r="K52" s="143"/>
      <c r="L52" s="214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</row>
    <row r="53" spans="1:26" ht="14.25" customHeight="1" x14ac:dyDescent="0.3">
      <c r="A53" s="143"/>
      <c r="B53" s="143"/>
      <c r="C53" s="143"/>
      <c r="D53" s="143"/>
      <c r="E53" s="143"/>
      <c r="F53" s="214"/>
      <c r="G53" s="143"/>
      <c r="H53" s="143"/>
      <c r="I53" s="143"/>
      <c r="J53" s="143"/>
      <c r="K53" s="143"/>
      <c r="L53" s="214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</row>
    <row r="54" spans="1:26" ht="14.25" customHeight="1" x14ac:dyDescent="0.3">
      <c r="A54" s="143"/>
      <c r="B54" s="143"/>
      <c r="C54" s="143"/>
      <c r="D54" s="143"/>
      <c r="E54" s="143"/>
      <c r="F54" s="214"/>
      <c r="G54" s="143"/>
      <c r="H54" s="143"/>
      <c r="I54" s="143"/>
      <c r="J54" s="143"/>
      <c r="K54" s="143"/>
      <c r="L54" s="214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</row>
    <row r="55" spans="1:26" ht="14.25" customHeight="1" x14ac:dyDescent="0.3">
      <c r="A55" s="143"/>
      <c r="B55" s="143"/>
      <c r="C55" s="143"/>
      <c r="D55" s="143"/>
      <c r="E55" s="143"/>
      <c r="F55" s="214"/>
      <c r="G55" s="143"/>
      <c r="H55" s="143"/>
      <c r="I55" s="143"/>
      <c r="J55" s="143"/>
      <c r="K55" s="143"/>
      <c r="L55" s="214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</row>
    <row r="56" spans="1:26" ht="14.25" customHeight="1" x14ac:dyDescent="0.3">
      <c r="A56" s="143"/>
      <c r="B56" s="143"/>
      <c r="C56" s="143"/>
      <c r="D56" s="143"/>
      <c r="E56" s="143"/>
      <c r="F56" s="214"/>
      <c r="G56" s="143"/>
      <c r="H56" s="143"/>
      <c r="I56" s="143"/>
      <c r="J56" s="143"/>
      <c r="K56" s="143"/>
      <c r="L56" s="214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</row>
    <row r="57" spans="1:26" ht="14.25" customHeight="1" x14ac:dyDescent="0.3">
      <c r="A57" s="143"/>
      <c r="B57" s="143"/>
      <c r="C57" s="143"/>
      <c r="D57" s="143"/>
      <c r="E57" s="143"/>
      <c r="F57" s="214"/>
      <c r="G57" s="143"/>
      <c r="H57" s="143"/>
      <c r="I57" s="143"/>
      <c r="J57" s="143"/>
      <c r="K57" s="143"/>
      <c r="L57" s="214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</row>
    <row r="58" spans="1:26" ht="14.25" customHeight="1" x14ac:dyDescent="0.3">
      <c r="A58" s="143"/>
      <c r="B58" s="143"/>
      <c r="C58" s="143"/>
      <c r="D58" s="143"/>
      <c r="E58" s="143"/>
      <c r="F58" s="214"/>
      <c r="G58" s="143"/>
      <c r="H58" s="143"/>
      <c r="I58" s="143"/>
      <c r="J58" s="143"/>
      <c r="K58" s="143"/>
      <c r="L58" s="214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</row>
    <row r="59" spans="1:26" ht="14.25" customHeight="1" x14ac:dyDescent="0.3">
      <c r="A59" s="143"/>
      <c r="B59" s="143"/>
      <c r="C59" s="143"/>
      <c r="D59" s="143"/>
      <c r="E59" s="143"/>
      <c r="F59" s="214"/>
      <c r="G59" s="143"/>
      <c r="H59" s="143"/>
      <c r="I59" s="143"/>
      <c r="J59" s="143"/>
      <c r="K59" s="143"/>
      <c r="L59" s="214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</row>
    <row r="60" spans="1:26" ht="14.25" customHeight="1" x14ac:dyDescent="0.3">
      <c r="A60" s="143"/>
      <c r="B60" s="143"/>
      <c r="C60" s="143"/>
      <c r="D60" s="143"/>
      <c r="E60" s="143"/>
      <c r="F60" s="214"/>
      <c r="G60" s="143"/>
      <c r="H60" s="143"/>
      <c r="I60" s="143"/>
      <c r="J60" s="143"/>
      <c r="K60" s="143"/>
      <c r="L60" s="214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</row>
    <row r="61" spans="1:26" ht="14.25" customHeight="1" x14ac:dyDescent="0.3">
      <c r="A61" s="143"/>
      <c r="B61" s="143"/>
      <c r="C61" s="143"/>
      <c r="D61" s="143"/>
      <c r="E61" s="143"/>
      <c r="F61" s="214"/>
      <c r="G61" s="143"/>
      <c r="H61" s="143"/>
      <c r="I61" s="143"/>
      <c r="J61" s="143"/>
      <c r="K61" s="143"/>
      <c r="L61" s="214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</row>
    <row r="62" spans="1:26" ht="14.25" customHeight="1" x14ac:dyDescent="0.3">
      <c r="A62" s="143"/>
      <c r="B62" s="143"/>
      <c r="C62" s="143"/>
      <c r="D62" s="143"/>
      <c r="E62" s="143"/>
      <c r="F62" s="214"/>
      <c r="G62" s="143"/>
      <c r="H62" s="143"/>
      <c r="I62" s="143"/>
      <c r="J62" s="143"/>
      <c r="K62" s="143"/>
      <c r="L62" s="214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</row>
    <row r="63" spans="1:26" ht="14.25" customHeight="1" x14ac:dyDescent="0.3">
      <c r="A63" s="143"/>
      <c r="B63" s="143"/>
      <c r="C63" s="143"/>
      <c r="D63" s="143"/>
      <c r="E63" s="143"/>
      <c r="F63" s="214"/>
      <c r="G63" s="143"/>
      <c r="H63" s="143"/>
      <c r="I63" s="143"/>
      <c r="J63" s="143"/>
      <c r="K63" s="143"/>
      <c r="L63" s="214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</row>
    <row r="64" spans="1:26" ht="14.25" customHeight="1" x14ac:dyDescent="0.3">
      <c r="A64" s="143"/>
      <c r="B64" s="143"/>
      <c r="C64" s="143"/>
      <c r="D64" s="143"/>
      <c r="E64" s="143"/>
      <c r="F64" s="214"/>
      <c r="G64" s="143"/>
      <c r="H64" s="143"/>
      <c r="I64" s="143"/>
      <c r="J64" s="143"/>
      <c r="K64" s="143"/>
      <c r="L64" s="214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</row>
    <row r="65" spans="1:26" ht="14.25" customHeight="1" x14ac:dyDescent="0.3">
      <c r="A65" s="143"/>
      <c r="B65" s="143"/>
      <c r="C65" s="143"/>
      <c r="D65" s="143"/>
      <c r="E65" s="143"/>
      <c r="F65" s="214"/>
      <c r="G65" s="143"/>
      <c r="H65" s="143"/>
      <c r="I65" s="143"/>
      <c r="J65" s="143"/>
      <c r="K65" s="143"/>
      <c r="L65" s="214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</row>
    <row r="66" spans="1:26" ht="14.25" customHeight="1" x14ac:dyDescent="0.3">
      <c r="A66" s="143"/>
      <c r="B66" s="143"/>
      <c r="C66" s="143"/>
      <c r="D66" s="143"/>
      <c r="E66" s="143"/>
      <c r="F66" s="214"/>
      <c r="G66" s="143"/>
      <c r="H66" s="143"/>
      <c r="I66" s="143"/>
      <c r="J66" s="143"/>
      <c r="K66" s="143"/>
      <c r="L66" s="214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</row>
    <row r="67" spans="1:26" ht="14.25" customHeight="1" x14ac:dyDescent="0.3">
      <c r="A67" s="143"/>
      <c r="B67" s="143"/>
      <c r="C67" s="143"/>
      <c r="D67" s="143"/>
      <c r="E67" s="143"/>
      <c r="F67" s="214"/>
      <c r="G67" s="143"/>
      <c r="H67" s="143"/>
      <c r="I67" s="143"/>
      <c r="J67" s="143"/>
      <c r="K67" s="143"/>
      <c r="L67" s="214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</row>
    <row r="68" spans="1:26" ht="14.25" customHeight="1" x14ac:dyDescent="0.3">
      <c r="A68" s="143"/>
      <c r="B68" s="143"/>
      <c r="C68" s="143"/>
      <c r="D68" s="143"/>
      <c r="E68" s="143"/>
      <c r="F68" s="214"/>
      <c r="G68" s="143"/>
      <c r="H68" s="143"/>
      <c r="I68" s="143"/>
      <c r="J68" s="143"/>
      <c r="K68" s="143"/>
      <c r="L68" s="214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</row>
    <row r="69" spans="1:26" ht="14.25" customHeight="1" x14ac:dyDescent="0.3">
      <c r="A69" s="143"/>
      <c r="B69" s="143"/>
      <c r="C69" s="143"/>
      <c r="D69" s="143"/>
      <c r="E69" s="143"/>
      <c r="F69" s="214"/>
      <c r="G69" s="143"/>
      <c r="H69" s="143"/>
      <c r="I69" s="143"/>
      <c r="J69" s="143"/>
      <c r="K69" s="143"/>
      <c r="L69" s="214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</row>
    <row r="70" spans="1:26" ht="14.25" customHeight="1" x14ac:dyDescent="0.3">
      <c r="A70" s="143"/>
      <c r="B70" s="143"/>
      <c r="C70" s="143"/>
      <c r="D70" s="143"/>
      <c r="E70" s="143"/>
      <c r="F70" s="214"/>
      <c r="G70" s="143"/>
      <c r="H70" s="143"/>
      <c r="I70" s="143"/>
      <c r="J70" s="143"/>
      <c r="K70" s="143"/>
      <c r="L70" s="214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</row>
    <row r="71" spans="1:26" ht="14.25" customHeight="1" x14ac:dyDescent="0.3">
      <c r="A71" s="143"/>
      <c r="B71" s="143"/>
      <c r="C71" s="143"/>
      <c r="D71" s="143"/>
      <c r="E71" s="143"/>
      <c r="F71" s="214"/>
      <c r="G71" s="143"/>
      <c r="H71" s="143"/>
      <c r="I71" s="143"/>
      <c r="J71" s="143"/>
      <c r="K71" s="143"/>
      <c r="L71" s="214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</row>
    <row r="72" spans="1:26" ht="14.25" customHeight="1" x14ac:dyDescent="0.3">
      <c r="A72" s="143"/>
      <c r="B72" s="143"/>
      <c r="C72" s="143"/>
      <c r="D72" s="143"/>
      <c r="E72" s="143"/>
      <c r="F72" s="214"/>
      <c r="G72" s="143"/>
      <c r="H72" s="143"/>
      <c r="I72" s="143"/>
      <c r="J72" s="143"/>
      <c r="K72" s="143"/>
      <c r="L72" s="214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</row>
    <row r="73" spans="1:26" ht="14.25" customHeight="1" x14ac:dyDescent="0.3">
      <c r="A73" s="143"/>
      <c r="B73" s="143"/>
      <c r="C73" s="143"/>
      <c r="D73" s="143"/>
      <c r="E73" s="143"/>
      <c r="F73" s="214"/>
      <c r="G73" s="143"/>
      <c r="H73" s="143"/>
      <c r="I73" s="143"/>
      <c r="J73" s="143"/>
      <c r="K73" s="143"/>
      <c r="L73" s="214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</row>
    <row r="74" spans="1:26" ht="14.25" customHeight="1" x14ac:dyDescent="0.3">
      <c r="A74" s="143"/>
      <c r="B74" s="143"/>
      <c r="C74" s="143"/>
      <c r="D74" s="143"/>
      <c r="E74" s="143"/>
      <c r="F74" s="214"/>
      <c r="G74" s="143"/>
      <c r="H74" s="143"/>
      <c r="I74" s="143"/>
      <c r="J74" s="143"/>
      <c r="K74" s="143"/>
      <c r="L74" s="214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</row>
    <row r="75" spans="1:26" ht="14.25" customHeight="1" x14ac:dyDescent="0.3">
      <c r="A75" s="143"/>
      <c r="B75" s="143"/>
      <c r="C75" s="143"/>
      <c r="D75" s="143"/>
      <c r="E75" s="143"/>
      <c r="F75" s="214"/>
      <c r="G75" s="143"/>
      <c r="H75" s="143"/>
      <c r="I75" s="143"/>
      <c r="J75" s="143"/>
      <c r="K75" s="143"/>
      <c r="L75" s="214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</row>
    <row r="76" spans="1:26" ht="14.25" customHeight="1" x14ac:dyDescent="0.3">
      <c r="A76" s="143"/>
      <c r="B76" s="143"/>
      <c r="C76" s="143"/>
      <c r="D76" s="143"/>
      <c r="E76" s="143"/>
      <c r="F76" s="214"/>
      <c r="G76" s="143"/>
      <c r="H76" s="143"/>
      <c r="I76" s="143"/>
      <c r="J76" s="143"/>
      <c r="K76" s="143"/>
      <c r="L76" s="214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</row>
    <row r="77" spans="1:26" ht="14.25" customHeight="1" x14ac:dyDescent="0.3">
      <c r="A77" s="143"/>
      <c r="B77" s="143"/>
      <c r="C77" s="143"/>
      <c r="D77" s="143"/>
      <c r="E77" s="143"/>
      <c r="F77" s="214"/>
      <c r="G77" s="143"/>
      <c r="H77" s="143"/>
      <c r="I77" s="143"/>
      <c r="J77" s="143"/>
      <c r="K77" s="143"/>
      <c r="L77" s="214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</row>
    <row r="78" spans="1:26" ht="14.25" customHeight="1" x14ac:dyDescent="0.3">
      <c r="A78" s="143"/>
      <c r="B78" s="143"/>
      <c r="C78" s="143"/>
      <c r="D78" s="143"/>
      <c r="E78" s="143"/>
      <c r="F78" s="214"/>
      <c r="G78" s="143"/>
      <c r="H78" s="143"/>
      <c r="I78" s="143"/>
      <c r="J78" s="143"/>
      <c r="K78" s="143"/>
      <c r="L78" s="214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</row>
    <row r="79" spans="1:26" ht="14.25" customHeight="1" x14ac:dyDescent="0.3">
      <c r="A79" s="143"/>
      <c r="B79" s="143"/>
      <c r="C79" s="143"/>
      <c r="D79" s="143"/>
      <c r="E79" s="143"/>
      <c r="F79" s="214"/>
      <c r="G79" s="143"/>
      <c r="H79" s="143"/>
      <c r="I79" s="143"/>
      <c r="J79" s="143"/>
      <c r="K79" s="143"/>
      <c r="L79" s="214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</row>
    <row r="80" spans="1:26" ht="14.25" customHeight="1" x14ac:dyDescent="0.3">
      <c r="A80" s="143"/>
      <c r="B80" s="143"/>
      <c r="C80" s="143"/>
      <c r="D80" s="143"/>
      <c r="E80" s="143"/>
      <c r="F80" s="214"/>
      <c r="G80" s="143"/>
      <c r="H80" s="143"/>
      <c r="I80" s="143"/>
      <c r="J80" s="143"/>
      <c r="K80" s="143"/>
      <c r="L80" s="214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</row>
    <row r="81" spans="1:26" ht="14.25" customHeight="1" x14ac:dyDescent="0.3">
      <c r="A81" s="143"/>
      <c r="B81" s="143"/>
      <c r="C81" s="143"/>
      <c r="D81" s="143"/>
      <c r="E81" s="143"/>
      <c r="F81" s="214"/>
      <c r="G81" s="143"/>
      <c r="H81" s="143"/>
      <c r="I81" s="143"/>
      <c r="J81" s="143"/>
      <c r="K81" s="143"/>
      <c r="L81" s="214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</row>
    <row r="82" spans="1:26" ht="14.25" customHeight="1" x14ac:dyDescent="0.3">
      <c r="A82" s="143"/>
      <c r="B82" s="143"/>
      <c r="C82" s="143"/>
      <c r="D82" s="143"/>
      <c r="E82" s="143"/>
      <c r="F82" s="214"/>
      <c r="G82" s="143"/>
      <c r="H82" s="143"/>
      <c r="I82" s="143"/>
      <c r="J82" s="143"/>
      <c r="K82" s="143"/>
      <c r="L82" s="214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</row>
    <row r="83" spans="1:26" ht="14.25" customHeight="1" x14ac:dyDescent="0.3">
      <c r="A83" s="143"/>
      <c r="B83" s="143"/>
      <c r="C83" s="143"/>
      <c r="D83" s="143"/>
      <c r="E83" s="143"/>
      <c r="F83" s="214"/>
      <c r="G83" s="143"/>
      <c r="H83" s="143"/>
      <c r="I83" s="143"/>
      <c r="J83" s="143"/>
      <c r="K83" s="143"/>
      <c r="L83" s="214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</row>
    <row r="84" spans="1:26" ht="14.25" customHeight="1" x14ac:dyDescent="0.3">
      <c r="A84" s="143"/>
      <c r="B84" s="143"/>
      <c r="C84" s="143"/>
      <c r="D84" s="143"/>
      <c r="E84" s="143"/>
      <c r="F84" s="214"/>
      <c r="G84" s="143"/>
      <c r="H84" s="143"/>
      <c r="I84" s="143"/>
      <c r="J84" s="143"/>
      <c r="K84" s="143"/>
      <c r="L84" s="214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</row>
    <row r="85" spans="1:26" ht="14.25" customHeight="1" x14ac:dyDescent="0.3">
      <c r="A85" s="143"/>
      <c r="B85" s="143"/>
      <c r="C85" s="143"/>
      <c r="D85" s="143"/>
      <c r="E85" s="143"/>
      <c r="F85" s="214"/>
      <c r="G85" s="143"/>
      <c r="H85" s="143"/>
      <c r="I85" s="143"/>
      <c r="J85" s="143"/>
      <c r="K85" s="143"/>
      <c r="L85" s="214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</row>
    <row r="86" spans="1:26" ht="14.25" customHeight="1" x14ac:dyDescent="0.3">
      <c r="A86" s="143"/>
      <c r="B86" s="143"/>
      <c r="C86" s="143"/>
      <c r="D86" s="143"/>
      <c r="E86" s="143"/>
      <c r="F86" s="214"/>
      <c r="G86" s="143"/>
      <c r="H86" s="143"/>
      <c r="I86" s="143"/>
      <c r="J86" s="143"/>
      <c r="K86" s="143"/>
      <c r="L86" s="214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</row>
    <row r="87" spans="1:26" ht="14.25" customHeight="1" x14ac:dyDescent="0.3">
      <c r="A87" s="143"/>
      <c r="B87" s="143"/>
      <c r="C87" s="143"/>
      <c r="D87" s="143"/>
      <c r="E87" s="143"/>
      <c r="F87" s="214"/>
      <c r="G87" s="143"/>
      <c r="H87" s="143"/>
      <c r="I87" s="143"/>
      <c r="J87" s="143"/>
      <c r="K87" s="143"/>
      <c r="L87" s="214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</row>
    <row r="88" spans="1:26" ht="14.25" customHeight="1" x14ac:dyDescent="0.3">
      <c r="A88" s="143"/>
      <c r="B88" s="143"/>
      <c r="C88" s="143"/>
      <c r="D88" s="143"/>
      <c r="E88" s="143"/>
      <c r="F88" s="214"/>
      <c r="G88" s="143"/>
      <c r="H88" s="143"/>
      <c r="I88" s="143"/>
      <c r="J88" s="143"/>
      <c r="K88" s="143"/>
      <c r="L88" s="214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</row>
    <row r="89" spans="1:26" ht="14.25" customHeight="1" x14ac:dyDescent="0.3">
      <c r="A89" s="143"/>
      <c r="B89" s="143"/>
      <c r="C89" s="143"/>
      <c r="D89" s="143"/>
      <c r="E89" s="143"/>
      <c r="F89" s="214"/>
      <c r="G89" s="143"/>
      <c r="H89" s="143"/>
      <c r="I89" s="143"/>
      <c r="J89" s="143"/>
      <c r="K89" s="143"/>
      <c r="L89" s="214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</row>
    <row r="90" spans="1:26" ht="14.25" customHeight="1" x14ac:dyDescent="0.3">
      <c r="A90" s="143"/>
      <c r="B90" s="143"/>
      <c r="C90" s="143"/>
      <c r="D90" s="143"/>
      <c r="E90" s="143"/>
      <c r="F90" s="214"/>
      <c r="G90" s="143"/>
      <c r="H90" s="143"/>
      <c r="I90" s="143"/>
      <c r="J90" s="143"/>
      <c r="K90" s="143"/>
      <c r="L90" s="214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</row>
    <row r="91" spans="1:26" ht="14.25" customHeight="1" x14ac:dyDescent="0.3">
      <c r="A91" s="143"/>
      <c r="B91" s="143"/>
      <c r="C91" s="143"/>
      <c r="D91" s="143"/>
      <c r="E91" s="143"/>
      <c r="F91" s="214"/>
      <c r="G91" s="143"/>
      <c r="H91" s="143"/>
      <c r="I91" s="143"/>
      <c r="J91" s="143"/>
      <c r="K91" s="143"/>
      <c r="L91" s="214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</row>
    <row r="92" spans="1:26" ht="14.25" customHeight="1" x14ac:dyDescent="0.3">
      <c r="A92" s="143"/>
      <c r="B92" s="143"/>
      <c r="C92" s="143"/>
      <c r="D92" s="143"/>
      <c r="E92" s="143"/>
      <c r="F92" s="214"/>
      <c r="G92" s="143"/>
      <c r="H92" s="143"/>
      <c r="I92" s="143"/>
      <c r="J92" s="143"/>
      <c r="K92" s="143"/>
      <c r="L92" s="214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</row>
    <row r="93" spans="1:26" ht="14.25" customHeight="1" x14ac:dyDescent="0.3">
      <c r="A93" s="143"/>
      <c r="B93" s="143"/>
      <c r="C93" s="143"/>
      <c r="D93" s="143"/>
      <c r="E93" s="143"/>
      <c r="F93" s="214"/>
      <c r="G93" s="143"/>
      <c r="H93" s="143"/>
      <c r="I93" s="143"/>
      <c r="J93" s="143"/>
      <c r="K93" s="143"/>
      <c r="L93" s="214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</row>
    <row r="94" spans="1:26" ht="14.25" customHeight="1" x14ac:dyDescent="0.3">
      <c r="A94" s="143"/>
      <c r="B94" s="143"/>
      <c r="C94" s="143"/>
      <c r="D94" s="143"/>
      <c r="E94" s="143"/>
      <c r="F94" s="214"/>
      <c r="G94" s="143"/>
      <c r="H94" s="143"/>
      <c r="I94" s="143"/>
      <c r="J94" s="143"/>
      <c r="K94" s="143"/>
      <c r="L94" s="214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</row>
    <row r="95" spans="1:26" ht="14.25" customHeight="1" x14ac:dyDescent="0.3">
      <c r="A95" s="143"/>
      <c r="B95" s="143"/>
      <c r="C95" s="143"/>
      <c r="D95" s="143"/>
      <c r="E95" s="143"/>
      <c r="F95" s="214"/>
      <c r="G95" s="143"/>
      <c r="H95" s="143"/>
      <c r="I95" s="143"/>
      <c r="J95" s="143"/>
      <c r="K95" s="143"/>
      <c r="L95" s="214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</row>
    <row r="96" spans="1:26" ht="14.25" customHeight="1" x14ac:dyDescent="0.3">
      <c r="A96" s="143"/>
      <c r="B96" s="143"/>
      <c r="C96" s="143"/>
      <c r="D96" s="143"/>
      <c r="E96" s="143"/>
      <c r="F96" s="214"/>
      <c r="G96" s="143"/>
      <c r="H96" s="143"/>
      <c r="I96" s="143"/>
      <c r="J96" s="143"/>
      <c r="K96" s="143"/>
      <c r="L96" s="214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</row>
    <row r="97" spans="1:26" ht="14.25" customHeight="1" x14ac:dyDescent="0.3">
      <c r="A97" s="143"/>
      <c r="B97" s="143"/>
      <c r="C97" s="143"/>
      <c r="D97" s="143"/>
      <c r="E97" s="143"/>
      <c r="F97" s="214"/>
      <c r="G97" s="143"/>
      <c r="H97" s="143"/>
      <c r="I97" s="143"/>
      <c r="J97" s="143"/>
      <c r="K97" s="143"/>
      <c r="L97" s="214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</row>
    <row r="98" spans="1:26" ht="14.25" customHeight="1" x14ac:dyDescent="0.3">
      <c r="A98" s="143"/>
      <c r="B98" s="143"/>
      <c r="C98" s="143"/>
      <c r="D98" s="143"/>
      <c r="E98" s="143"/>
      <c r="F98" s="214"/>
      <c r="G98" s="143"/>
      <c r="H98" s="143"/>
      <c r="I98" s="143"/>
      <c r="J98" s="143"/>
      <c r="K98" s="143"/>
      <c r="L98" s="214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</row>
    <row r="99" spans="1:26" ht="14.25" customHeight="1" x14ac:dyDescent="0.3">
      <c r="A99" s="143"/>
      <c r="B99" s="143"/>
      <c r="C99" s="143"/>
      <c r="D99" s="143"/>
      <c r="E99" s="143"/>
      <c r="F99" s="214"/>
      <c r="G99" s="143"/>
      <c r="H99" s="143"/>
      <c r="I99" s="143"/>
      <c r="J99" s="143"/>
      <c r="K99" s="143"/>
      <c r="L99" s="214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</row>
    <row r="100" spans="1:26" ht="14.25" customHeight="1" x14ac:dyDescent="0.3">
      <c r="A100" s="143"/>
      <c r="B100" s="143"/>
      <c r="C100" s="143"/>
      <c r="D100" s="143"/>
      <c r="E100" s="143"/>
      <c r="F100" s="214"/>
      <c r="G100" s="143"/>
      <c r="H100" s="143"/>
      <c r="I100" s="143"/>
      <c r="J100" s="143"/>
      <c r="K100" s="143"/>
      <c r="L100" s="214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</row>
    <row r="101" spans="1:26" ht="14.25" customHeight="1" x14ac:dyDescent="0.3">
      <c r="A101" s="143"/>
      <c r="B101" s="143"/>
      <c r="C101" s="143"/>
      <c r="D101" s="143"/>
      <c r="E101" s="143"/>
      <c r="F101" s="214"/>
      <c r="G101" s="143"/>
      <c r="H101" s="143"/>
      <c r="I101" s="143"/>
      <c r="J101" s="143"/>
      <c r="K101" s="143"/>
      <c r="L101" s="214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</row>
    <row r="102" spans="1:26" ht="14.25" customHeight="1" x14ac:dyDescent="0.3">
      <c r="A102" s="143"/>
      <c r="B102" s="143"/>
      <c r="C102" s="143"/>
      <c r="D102" s="143"/>
      <c r="E102" s="143"/>
      <c r="F102" s="214"/>
      <c r="G102" s="143"/>
      <c r="H102" s="143"/>
      <c r="I102" s="143"/>
      <c r="J102" s="143"/>
      <c r="K102" s="143"/>
      <c r="L102" s="214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</row>
    <row r="103" spans="1:26" ht="14.25" customHeight="1" x14ac:dyDescent="0.3">
      <c r="A103" s="143"/>
      <c r="B103" s="143"/>
      <c r="C103" s="143"/>
      <c r="D103" s="143"/>
      <c r="E103" s="143"/>
      <c r="F103" s="214"/>
      <c r="G103" s="143"/>
      <c r="H103" s="143"/>
      <c r="I103" s="143"/>
      <c r="J103" s="143"/>
      <c r="K103" s="143"/>
      <c r="L103" s="214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</row>
    <row r="104" spans="1:26" ht="14.25" customHeight="1" x14ac:dyDescent="0.3">
      <c r="A104" s="143"/>
      <c r="B104" s="143"/>
      <c r="C104" s="143"/>
      <c r="D104" s="143"/>
      <c r="E104" s="143"/>
      <c r="F104" s="214"/>
      <c r="G104" s="143"/>
      <c r="H104" s="143"/>
      <c r="I104" s="143"/>
      <c r="J104" s="143"/>
      <c r="K104" s="143"/>
      <c r="L104" s="214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</row>
    <row r="105" spans="1:26" ht="14.25" customHeight="1" x14ac:dyDescent="0.3">
      <c r="A105" s="143"/>
      <c r="B105" s="143"/>
      <c r="C105" s="143"/>
      <c r="D105" s="143"/>
      <c r="E105" s="143"/>
      <c r="F105" s="214"/>
      <c r="G105" s="143"/>
      <c r="H105" s="143"/>
      <c r="I105" s="143"/>
      <c r="J105" s="143"/>
      <c r="K105" s="143"/>
      <c r="L105" s="214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</row>
    <row r="106" spans="1:26" ht="14.25" customHeight="1" x14ac:dyDescent="0.3">
      <c r="A106" s="143"/>
      <c r="B106" s="143"/>
      <c r="C106" s="143"/>
      <c r="D106" s="143"/>
      <c r="E106" s="143"/>
      <c r="F106" s="214"/>
      <c r="G106" s="143"/>
      <c r="H106" s="143"/>
      <c r="I106" s="143"/>
      <c r="J106" s="143"/>
      <c r="K106" s="143"/>
      <c r="L106" s="214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</row>
    <row r="107" spans="1:26" ht="14.25" customHeight="1" x14ac:dyDescent="0.3">
      <c r="A107" s="143"/>
      <c r="B107" s="143"/>
      <c r="C107" s="143"/>
      <c r="D107" s="143"/>
      <c r="E107" s="143"/>
      <c r="F107" s="214"/>
      <c r="G107" s="143"/>
      <c r="H107" s="143"/>
      <c r="I107" s="143"/>
      <c r="J107" s="143"/>
      <c r="K107" s="143"/>
      <c r="L107" s="214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</row>
    <row r="108" spans="1:26" ht="14.25" customHeight="1" x14ac:dyDescent="0.3">
      <c r="A108" s="143"/>
      <c r="B108" s="143"/>
      <c r="C108" s="143"/>
      <c r="D108" s="143"/>
      <c r="E108" s="143"/>
      <c r="F108" s="214"/>
      <c r="G108" s="143"/>
      <c r="H108" s="143"/>
      <c r="I108" s="143"/>
      <c r="J108" s="143"/>
      <c r="K108" s="143"/>
      <c r="L108" s="214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</row>
    <row r="109" spans="1:26" ht="14.25" customHeight="1" x14ac:dyDescent="0.3">
      <c r="A109" s="143"/>
      <c r="B109" s="143"/>
      <c r="C109" s="143"/>
      <c r="D109" s="143"/>
      <c r="E109" s="143"/>
      <c r="F109" s="214"/>
      <c r="G109" s="143"/>
      <c r="H109" s="143"/>
      <c r="I109" s="143"/>
      <c r="J109" s="143"/>
      <c r="K109" s="143"/>
      <c r="L109" s="214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</row>
    <row r="110" spans="1:26" ht="14.25" customHeight="1" x14ac:dyDescent="0.3">
      <c r="A110" s="143"/>
      <c r="B110" s="143"/>
      <c r="C110" s="143"/>
      <c r="D110" s="143"/>
      <c r="E110" s="143"/>
      <c r="F110" s="214"/>
      <c r="G110" s="143"/>
      <c r="H110" s="143"/>
      <c r="I110" s="143"/>
      <c r="J110" s="143"/>
      <c r="K110" s="143"/>
      <c r="L110" s="214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</row>
    <row r="111" spans="1:26" ht="14.25" customHeight="1" x14ac:dyDescent="0.3">
      <c r="A111" s="143"/>
      <c r="B111" s="143"/>
      <c r="C111" s="143"/>
      <c r="D111" s="143"/>
      <c r="E111" s="143"/>
      <c r="F111" s="214"/>
      <c r="G111" s="143"/>
      <c r="H111" s="143"/>
      <c r="I111" s="143"/>
      <c r="J111" s="143"/>
      <c r="K111" s="143"/>
      <c r="L111" s="214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</row>
    <row r="112" spans="1:26" ht="14.25" customHeight="1" x14ac:dyDescent="0.3">
      <c r="A112" s="143"/>
      <c r="B112" s="143"/>
      <c r="C112" s="143"/>
      <c r="D112" s="143"/>
      <c r="E112" s="143"/>
      <c r="F112" s="214"/>
      <c r="G112" s="143"/>
      <c r="H112" s="143"/>
      <c r="I112" s="143"/>
      <c r="J112" s="143"/>
      <c r="K112" s="143"/>
      <c r="L112" s="214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</row>
    <row r="113" spans="1:26" ht="14.25" customHeight="1" x14ac:dyDescent="0.3">
      <c r="A113" s="143"/>
      <c r="B113" s="143"/>
      <c r="C113" s="143"/>
      <c r="D113" s="143"/>
      <c r="E113" s="143"/>
      <c r="F113" s="214"/>
      <c r="G113" s="143"/>
      <c r="H113" s="143"/>
      <c r="I113" s="143"/>
      <c r="J113" s="143"/>
      <c r="K113" s="143"/>
      <c r="L113" s="214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</row>
    <row r="114" spans="1:26" ht="14.25" customHeight="1" x14ac:dyDescent="0.3">
      <c r="A114" s="143"/>
      <c r="B114" s="143"/>
      <c r="C114" s="143"/>
      <c r="D114" s="143"/>
      <c r="E114" s="143"/>
      <c r="F114" s="214"/>
      <c r="G114" s="143"/>
      <c r="H114" s="143"/>
      <c r="I114" s="143"/>
      <c r="J114" s="143"/>
      <c r="K114" s="143"/>
      <c r="L114" s="214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</row>
    <row r="115" spans="1:26" ht="14.25" customHeight="1" x14ac:dyDescent="0.3">
      <c r="A115" s="143"/>
      <c r="B115" s="143"/>
      <c r="C115" s="143"/>
      <c r="D115" s="143"/>
      <c r="E115" s="143"/>
      <c r="F115" s="214"/>
      <c r="G115" s="143"/>
      <c r="H115" s="143"/>
      <c r="I115" s="143"/>
      <c r="J115" s="143"/>
      <c r="K115" s="143"/>
      <c r="L115" s="214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</row>
    <row r="116" spans="1:26" ht="14.25" customHeight="1" x14ac:dyDescent="0.3">
      <c r="A116" s="143"/>
      <c r="B116" s="143"/>
      <c r="C116" s="143"/>
      <c r="D116" s="143"/>
      <c r="E116" s="143"/>
      <c r="F116" s="214"/>
      <c r="G116" s="143"/>
      <c r="H116" s="143"/>
      <c r="I116" s="143"/>
      <c r="J116" s="143"/>
      <c r="K116" s="143"/>
      <c r="L116" s="214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</row>
    <row r="117" spans="1:26" ht="14.25" customHeight="1" x14ac:dyDescent="0.3">
      <c r="A117" s="143"/>
      <c r="B117" s="143"/>
      <c r="C117" s="143"/>
      <c r="D117" s="143"/>
      <c r="E117" s="143"/>
      <c r="F117" s="214"/>
      <c r="G117" s="143"/>
      <c r="H117" s="143"/>
      <c r="I117" s="143"/>
      <c r="J117" s="143"/>
      <c r="K117" s="143"/>
      <c r="L117" s="214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</row>
    <row r="118" spans="1:26" ht="14.25" customHeight="1" x14ac:dyDescent="0.3">
      <c r="A118" s="143"/>
      <c r="B118" s="143"/>
      <c r="C118" s="143"/>
      <c r="D118" s="143"/>
      <c r="E118" s="143"/>
      <c r="F118" s="214"/>
      <c r="G118" s="143"/>
      <c r="H118" s="143"/>
      <c r="I118" s="143"/>
      <c r="J118" s="143"/>
      <c r="K118" s="143"/>
      <c r="L118" s="214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</row>
    <row r="119" spans="1:26" ht="14.25" customHeight="1" x14ac:dyDescent="0.3">
      <c r="A119" s="143"/>
      <c r="B119" s="143"/>
      <c r="C119" s="143"/>
      <c r="D119" s="143"/>
      <c r="E119" s="143"/>
      <c r="F119" s="214"/>
      <c r="G119" s="143"/>
      <c r="H119" s="143"/>
      <c r="I119" s="143"/>
      <c r="J119" s="143"/>
      <c r="K119" s="143"/>
      <c r="L119" s="214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</row>
    <row r="120" spans="1:26" ht="14.25" customHeight="1" x14ac:dyDescent="0.3">
      <c r="A120" s="143"/>
      <c r="B120" s="143"/>
      <c r="C120" s="143"/>
      <c r="D120" s="143"/>
      <c r="E120" s="143"/>
      <c r="F120" s="214"/>
      <c r="G120" s="143"/>
      <c r="H120" s="143"/>
      <c r="I120" s="143"/>
      <c r="J120" s="143"/>
      <c r="K120" s="143"/>
      <c r="L120" s="214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</row>
    <row r="121" spans="1:26" ht="14.25" customHeight="1" x14ac:dyDescent="0.3">
      <c r="A121" s="143"/>
      <c r="B121" s="143"/>
      <c r="C121" s="143"/>
      <c r="D121" s="143"/>
      <c r="E121" s="143"/>
      <c r="F121" s="214"/>
      <c r="G121" s="143"/>
      <c r="H121" s="143"/>
      <c r="I121" s="143"/>
      <c r="J121" s="143"/>
      <c r="K121" s="143"/>
      <c r="L121" s="214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</row>
    <row r="122" spans="1:26" ht="14.25" customHeight="1" x14ac:dyDescent="0.3">
      <c r="A122" s="143"/>
      <c r="B122" s="143"/>
      <c r="C122" s="143"/>
      <c r="D122" s="143"/>
      <c r="E122" s="143"/>
      <c r="F122" s="214"/>
      <c r="G122" s="143"/>
      <c r="H122" s="143"/>
      <c r="I122" s="143"/>
      <c r="J122" s="143"/>
      <c r="K122" s="143"/>
      <c r="L122" s="214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</row>
    <row r="123" spans="1:26" ht="14.25" customHeight="1" x14ac:dyDescent="0.3">
      <c r="A123" s="143"/>
      <c r="B123" s="143"/>
      <c r="C123" s="143"/>
      <c r="D123" s="143"/>
      <c r="E123" s="143"/>
      <c r="F123" s="214"/>
      <c r="G123" s="143"/>
      <c r="H123" s="143"/>
      <c r="I123" s="143"/>
      <c r="J123" s="143"/>
      <c r="K123" s="143"/>
      <c r="L123" s="214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</row>
    <row r="124" spans="1:26" ht="14.25" customHeight="1" x14ac:dyDescent="0.3">
      <c r="A124" s="143"/>
      <c r="B124" s="143"/>
      <c r="C124" s="143"/>
      <c r="D124" s="143"/>
      <c r="E124" s="143"/>
      <c r="F124" s="214"/>
      <c r="G124" s="143"/>
      <c r="H124" s="143"/>
      <c r="I124" s="143"/>
      <c r="J124" s="143"/>
      <c r="K124" s="143"/>
      <c r="L124" s="214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</row>
    <row r="125" spans="1:26" ht="14.25" customHeight="1" x14ac:dyDescent="0.3">
      <c r="A125" s="143"/>
      <c r="B125" s="143"/>
      <c r="C125" s="143"/>
      <c r="D125" s="143"/>
      <c r="E125" s="143"/>
      <c r="F125" s="214"/>
      <c r="G125" s="143"/>
      <c r="H125" s="143"/>
      <c r="I125" s="143"/>
      <c r="J125" s="143"/>
      <c r="K125" s="143"/>
      <c r="L125" s="214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</row>
    <row r="126" spans="1:26" ht="14.25" customHeight="1" x14ac:dyDescent="0.3">
      <c r="A126" s="143"/>
      <c r="B126" s="143"/>
      <c r="C126" s="143"/>
      <c r="D126" s="143"/>
      <c r="E126" s="143"/>
      <c r="F126" s="214"/>
      <c r="G126" s="143"/>
      <c r="H126" s="143"/>
      <c r="I126" s="143"/>
      <c r="J126" s="143"/>
      <c r="K126" s="143"/>
      <c r="L126" s="214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</row>
    <row r="127" spans="1:26" ht="14.25" customHeight="1" x14ac:dyDescent="0.3">
      <c r="A127" s="143"/>
      <c r="B127" s="143"/>
      <c r="C127" s="143"/>
      <c r="D127" s="143"/>
      <c r="E127" s="143"/>
      <c r="F127" s="214"/>
      <c r="G127" s="143"/>
      <c r="H127" s="143"/>
      <c r="I127" s="143"/>
      <c r="J127" s="143"/>
      <c r="K127" s="143"/>
      <c r="L127" s="214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</row>
    <row r="128" spans="1:26" ht="14.25" customHeight="1" x14ac:dyDescent="0.3">
      <c r="A128" s="143"/>
      <c r="B128" s="143"/>
      <c r="C128" s="143"/>
      <c r="D128" s="143"/>
      <c r="E128" s="143"/>
      <c r="F128" s="214"/>
      <c r="G128" s="143"/>
      <c r="H128" s="143"/>
      <c r="I128" s="143"/>
      <c r="J128" s="143"/>
      <c r="K128" s="143"/>
      <c r="L128" s="214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</row>
    <row r="129" spans="1:26" ht="14.25" customHeight="1" x14ac:dyDescent="0.3">
      <c r="A129" s="143"/>
      <c r="B129" s="143"/>
      <c r="C129" s="143"/>
      <c r="D129" s="143"/>
      <c r="E129" s="143"/>
      <c r="F129" s="214"/>
      <c r="G129" s="143"/>
      <c r="H129" s="143"/>
      <c r="I129" s="143"/>
      <c r="J129" s="143"/>
      <c r="K129" s="143"/>
      <c r="L129" s="214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</row>
    <row r="130" spans="1:26" ht="14.25" customHeight="1" x14ac:dyDescent="0.3">
      <c r="A130" s="143"/>
      <c r="B130" s="143"/>
      <c r="C130" s="143"/>
      <c r="D130" s="143"/>
      <c r="E130" s="143"/>
      <c r="F130" s="214"/>
      <c r="G130" s="143"/>
      <c r="H130" s="143"/>
      <c r="I130" s="143"/>
      <c r="J130" s="143"/>
      <c r="K130" s="143"/>
      <c r="L130" s="214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</row>
    <row r="131" spans="1:26" ht="14.25" customHeight="1" x14ac:dyDescent="0.3">
      <c r="A131" s="143"/>
      <c r="B131" s="143"/>
      <c r="C131" s="143"/>
      <c r="D131" s="143"/>
      <c r="E131" s="143"/>
      <c r="F131" s="214"/>
      <c r="G131" s="143"/>
      <c r="H131" s="143"/>
      <c r="I131" s="143"/>
      <c r="J131" s="143"/>
      <c r="K131" s="143"/>
      <c r="L131" s="214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</row>
    <row r="132" spans="1:26" ht="14.25" customHeight="1" x14ac:dyDescent="0.3">
      <c r="A132" s="143"/>
      <c r="B132" s="143"/>
      <c r="C132" s="143"/>
      <c r="D132" s="143"/>
      <c r="E132" s="143"/>
      <c r="F132" s="214"/>
      <c r="G132" s="143"/>
      <c r="H132" s="143"/>
      <c r="I132" s="143"/>
      <c r="J132" s="143"/>
      <c r="K132" s="143"/>
      <c r="L132" s="214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</row>
    <row r="133" spans="1:26" ht="14.25" customHeight="1" x14ac:dyDescent="0.3">
      <c r="A133" s="143"/>
      <c r="B133" s="143"/>
      <c r="C133" s="143"/>
      <c r="D133" s="143"/>
      <c r="E133" s="143"/>
      <c r="F133" s="214"/>
      <c r="G133" s="143"/>
      <c r="H133" s="143"/>
      <c r="I133" s="143"/>
      <c r="J133" s="143"/>
      <c r="K133" s="143"/>
      <c r="L133" s="214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</row>
    <row r="134" spans="1:26" ht="14.25" customHeight="1" x14ac:dyDescent="0.3">
      <c r="A134" s="143"/>
      <c r="B134" s="143"/>
      <c r="C134" s="143"/>
      <c r="D134" s="143"/>
      <c r="E134" s="143"/>
      <c r="F134" s="214"/>
      <c r="G134" s="143"/>
      <c r="H134" s="143"/>
      <c r="I134" s="143"/>
      <c r="J134" s="143"/>
      <c r="K134" s="143"/>
      <c r="L134" s="214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</row>
    <row r="135" spans="1:26" ht="14.25" customHeight="1" x14ac:dyDescent="0.3">
      <c r="A135" s="143"/>
      <c r="B135" s="143"/>
      <c r="C135" s="143"/>
      <c r="D135" s="143"/>
      <c r="E135" s="143"/>
      <c r="F135" s="214"/>
      <c r="G135" s="143"/>
      <c r="H135" s="143"/>
      <c r="I135" s="143"/>
      <c r="J135" s="143"/>
      <c r="K135" s="143"/>
      <c r="L135" s="214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</row>
    <row r="136" spans="1:26" ht="14.25" customHeight="1" x14ac:dyDescent="0.3">
      <c r="A136" s="143"/>
      <c r="B136" s="143"/>
      <c r="C136" s="143"/>
      <c r="D136" s="143"/>
      <c r="E136" s="143"/>
      <c r="F136" s="214"/>
      <c r="G136" s="143"/>
      <c r="H136" s="143"/>
      <c r="I136" s="143"/>
      <c r="J136" s="143"/>
      <c r="K136" s="143"/>
      <c r="L136" s="214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</row>
    <row r="137" spans="1:26" ht="14.25" customHeight="1" x14ac:dyDescent="0.3">
      <c r="A137" s="143"/>
      <c r="B137" s="143"/>
      <c r="C137" s="143"/>
      <c r="D137" s="143"/>
      <c r="E137" s="143"/>
      <c r="F137" s="214"/>
      <c r="G137" s="143"/>
      <c r="H137" s="143"/>
      <c r="I137" s="143"/>
      <c r="J137" s="143"/>
      <c r="K137" s="143"/>
      <c r="L137" s="214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</row>
    <row r="138" spans="1:26" ht="14.25" customHeight="1" x14ac:dyDescent="0.3">
      <c r="A138" s="143"/>
      <c r="B138" s="143"/>
      <c r="C138" s="143"/>
      <c r="D138" s="143"/>
      <c r="E138" s="143"/>
      <c r="F138" s="214"/>
      <c r="G138" s="143"/>
      <c r="H138" s="143"/>
      <c r="I138" s="143"/>
      <c r="J138" s="143"/>
      <c r="K138" s="143"/>
      <c r="L138" s="214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</row>
    <row r="139" spans="1:26" ht="14.25" customHeight="1" x14ac:dyDescent="0.3">
      <c r="A139" s="143"/>
      <c r="B139" s="143"/>
      <c r="C139" s="143"/>
      <c r="D139" s="143"/>
      <c r="E139" s="143"/>
      <c r="F139" s="214"/>
      <c r="G139" s="143"/>
      <c r="H139" s="143"/>
      <c r="I139" s="143"/>
      <c r="J139" s="143"/>
      <c r="K139" s="143"/>
      <c r="L139" s="214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</row>
    <row r="140" spans="1:26" ht="14.25" customHeight="1" x14ac:dyDescent="0.3">
      <c r="A140" s="143"/>
      <c r="B140" s="143"/>
      <c r="C140" s="143"/>
      <c r="D140" s="143"/>
      <c r="E140" s="143"/>
      <c r="F140" s="214"/>
      <c r="G140" s="143"/>
      <c r="H140" s="143"/>
      <c r="I140" s="143"/>
      <c r="J140" s="143"/>
      <c r="K140" s="143"/>
      <c r="L140" s="214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</row>
    <row r="141" spans="1:26" ht="14.25" customHeight="1" x14ac:dyDescent="0.3">
      <c r="A141" s="143"/>
      <c r="B141" s="143"/>
      <c r="C141" s="143"/>
      <c r="D141" s="143"/>
      <c r="E141" s="143"/>
      <c r="F141" s="214"/>
      <c r="G141" s="143"/>
      <c r="H141" s="143"/>
      <c r="I141" s="143"/>
      <c r="J141" s="143"/>
      <c r="K141" s="143"/>
      <c r="L141" s="214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</row>
    <row r="142" spans="1:26" ht="14.25" customHeight="1" x14ac:dyDescent="0.3">
      <c r="A142" s="143"/>
      <c r="B142" s="143"/>
      <c r="C142" s="143"/>
      <c r="D142" s="143"/>
      <c r="E142" s="143"/>
      <c r="F142" s="214"/>
      <c r="G142" s="143"/>
      <c r="H142" s="143"/>
      <c r="I142" s="143"/>
      <c r="J142" s="143"/>
      <c r="K142" s="143"/>
      <c r="L142" s="214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</row>
    <row r="143" spans="1:26" ht="14.25" customHeight="1" x14ac:dyDescent="0.3">
      <c r="A143" s="143"/>
      <c r="B143" s="143"/>
      <c r="C143" s="143"/>
      <c r="D143" s="143"/>
      <c r="E143" s="143"/>
      <c r="F143" s="214"/>
      <c r="G143" s="143"/>
      <c r="H143" s="143"/>
      <c r="I143" s="143"/>
      <c r="J143" s="143"/>
      <c r="K143" s="143"/>
      <c r="L143" s="214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</row>
    <row r="144" spans="1:26" ht="14.25" customHeight="1" x14ac:dyDescent="0.3">
      <c r="A144" s="143"/>
      <c r="B144" s="143"/>
      <c r="C144" s="143"/>
      <c r="D144" s="143"/>
      <c r="E144" s="143"/>
      <c r="F144" s="214"/>
      <c r="G144" s="143"/>
      <c r="H144" s="143"/>
      <c r="I144" s="143"/>
      <c r="J144" s="143"/>
      <c r="K144" s="143"/>
      <c r="L144" s="214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</row>
    <row r="145" spans="1:26" ht="14.25" customHeight="1" x14ac:dyDescent="0.3">
      <c r="A145" s="143"/>
      <c r="B145" s="143"/>
      <c r="C145" s="143"/>
      <c r="D145" s="143"/>
      <c r="E145" s="143"/>
      <c r="F145" s="214"/>
      <c r="G145" s="143"/>
      <c r="H145" s="143"/>
      <c r="I145" s="143"/>
      <c r="J145" s="143"/>
      <c r="K145" s="143"/>
      <c r="L145" s="214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</row>
    <row r="146" spans="1:26" ht="14.25" customHeight="1" x14ac:dyDescent="0.3">
      <c r="A146" s="143"/>
      <c r="B146" s="143"/>
      <c r="C146" s="143"/>
      <c r="D146" s="143"/>
      <c r="E146" s="143"/>
      <c r="F146" s="214"/>
      <c r="G146" s="143"/>
      <c r="H146" s="143"/>
      <c r="I146" s="143"/>
      <c r="J146" s="143"/>
      <c r="K146" s="143"/>
      <c r="L146" s="214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</row>
    <row r="147" spans="1:26" ht="14.25" customHeight="1" x14ac:dyDescent="0.3">
      <c r="A147" s="143"/>
      <c r="B147" s="143"/>
      <c r="C147" s="143"/>
      <c r="D147" s="143"/>
      <c r="E147" s="143"/>
      <c r="F147" s="214"/>
      <c r="G147" s="143"/>
      <c r="H147" s="143"/>
      <c r="I147" s="143"/>
      <c r="J147" s="143"/>
      <c r="K147" s="143"/>
      <c r="L147" s="214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</row>
    <row r="148" spans="1:26" ht="14.25" customHeight="1" x14ac:dyDescent="0.3">
      <c r="A148" s="143"/>
      <c r="B148" s="143"/>
      <c r="C148" s="143"/>
      <c r="D148" s="143"/>
      <c r="E148" s="143"/>
      <c r="F148" s="214"/>
      <c r="G148" s="143"/>
      <c r="H148" s="143"/>
      <c r="I148" s="143"/>
      <c r="J148" s="143"/>
      <c r="K148" s="143"/>
      <c r="L148" s="214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</row>
    <row r="149" spans="1:26" ht="14.25" customHeight="1" x14ac:dyDescent="0.3">
      <c r="A149" s="143"/>
      <c r="B149" s="143"/>
      <c r="C149" s="143"/>
      <c r="D149" s="143"/>
      <c r="E149" s="143"/>
      <c r="F149" s="214"/>
      <c r="G149" s="143"/>
      <c r="H149" s="143"/>
      <c r="I149" s="143"/>
      <c r="J149" s="143"/>
      <c r="K149" s="143"/>
      <c r="L149" s="214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</row>
    <row r="150" spans="1:26" ht="14.25" customHeight="1" x14ac:dyDescent="0.3">
      <c r="A150" s="143"/>
      <c r="B150" s="143"/>
      <c r="C150" s="143"/>
      <c r="D150" s="143"/>
      <c r="E150" s="143"/>
      <c r="F150" s="214"/>
      <c r="G150" s="143"/>
      <c r="H150" s="143"/>
      <c r="I150" s="143"/>
      <c r="J150" s="143"/>
      <c r="K150" s="143"/>
      <c r="L150" s="214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spans="1:26" ht="14.25" customHeight="1" x14ac:dyDescent="0.3">
      <c r="A151" s="143"/>
      <c r="B151" s="143"/>
      <c r="C151" s="143"/>
      <c r="D151" s="143"/>
      <c r="E151" s="143"/>
      <c r="F151" s="214"/>
      <c r="G151" s="143"/>
      <c r="H151" s="143"/>
      <c r="I151" s="143"/>
      <c r="J151" s="143"/>
      <c r="K151" s="143"/>
      <c r="L151" s="214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</row>
    <row r="152" spans="1:26" ht="14.25" customHeight="1" x14ac:dyDescent="0.3">
      <c r="A152" s="143"/>
      <c r="B152" s="143"/>
      <c r="C152" s="143"/>
      <c r="D152" s="143"/>
      <c r="E152" s="143"/>
      <c r="F152" s="214"/>
      <c r="G152" s="143"/>
      <c r="H152" s="143"/>
      <c r="I152" s="143"/>
      <c r="J152" s="143"/>
      <c r="K152" s="143"/>
      <c r="L152" s="214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</row>
    <row r="153" spans="1:26" ht="14.25" customHeight="1" x14ac:dyDescent="0.3">
      <c r="A153" s="143"/>
      <c r="B153" s="143"/>
      <c r="C153" s="143"/>
      <c r="D153" s="143"/>
      <c r="E153" s="143"/>
      <c r="F153" s="214"/>
      <c r="G153" s="143"/>
      <c r="H153" s="143"/>
      <c r="I153" s="143"/>
      <c r="J153" s="143"/>
      <c r="K153" s="143"/>
      <c r="L153" s="214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</row>
    <row r="154" spans="1:26" ht="14.25" customHeight="1" x14ac:dyDescent="0.3">
      <c r="A154" s="143"/>
      <c r="B154" s="143"/>
      <c r="C154" s="143"/>
      <c r="D154" s="143"/>
      <c r="E154" s="143"/>
      <c r="F154" s="214"/>
      <c r="G154" s="143"/>
      <c r="H154" s="143"/>
      <c r="I154" s="143"/>
      <c r="J154" s="143"/>
      <c r="K154" s="143"/>
      <c r="L154" s="214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</row>
    <row r="155" spans="1:26" ht="14.25" customHeight="1" x14ac:dyDescent="0.3">
      <c r="A155" s="143"/>
      <c r="B155" s="143"/>
      <c r="C155" s="143"/>
      <c r="D155" s="143"/>
      <c r="E155" s="143"/>
      <c r="F155" s="214"/>
      <c r="G155" s="143"/>
      <c r="H155" s="143"/>
      <c r="I155" s="143"/>
      <c r="J155" s="143"/>
      <c r="K155" s="143"/>
      <c r="L155" s="214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</row>
    <row r="156" spans="1:26" ht="14.25" customHeight="1" x14ac:dyDescent="0.3">
      <c r="A156" s="143"/>
      <c r="B156" s="143"/>
      <c r="C156" s="143"/>
      <c r="D156" s="143"/>
      <c r="E156" s="143"/>
      <c r="F156" s="214"/>
      <c r="G156" s="143"/>
      <c r="H156" s="143"/>
      <c r="I156" s="143"/>
      <c r="J156" s="143"/>
      <c r="K156" s="143"/>
      <c r="L156" s="214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</row>
    <row r="157" spans="1:26" ht="14.25" customHeight="1" x14ac:dyDescent="0.3">
      <c r="A157" s="143"/>
      <c r="B157" s="143"/>
      <c r="C157" s="143"/>
      <c r="D157" s="143"/>
      <c r="E157" s="143"/>
      <c r="F157" s="214"/>
      <c r="G157" s="143"/>
      <c r="H157" s="143"/>
      <c r="I157" s="143"/>
      <c r="J157" s="143"/>
      <c r="K157" s="143"/>
      <c r="L157" s="214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</row>
    <row r="158" spans="1:26" ht="14.25" customHeight="1" x14ac:dyDescent="0.3">
      <c r="A158" s="143"/>
      <c r="B158" s="143"/>
      <c r="C158" s="143"/>
      <c r="D158" s="143"/>
      <c r="E158" s="143"/>
      <c r="F158" s="214"/>
      <c r="G158" s="143"/>
      <c r="H158" s="143"/>
      <c r="I158" s="143"/>
      <c r="J158" s="143"/>
      <c r="K158" s="143"/>
      <c r="L158" s="214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</row>
    <row r="159" spans="1:26" ht="14.25" customHeight="1" x14ac:dyDescent="0.3">
      <c r="A159" s="143"/>
      <c r="B159" s="143"/>
      <c r="C159" s="143"/>
      <c r="D159" s="143"/>
      <c r="E159" s="143"/>
      <c r="F159" s="214"/>
      <c r="G159" s="143"/>
      <c r="H159" s="143"/>
      <c r="I159" s="143"/>
      <c r="J159" s="143"/>
      <c r="K159" s="143"/>
      <c r="L159" s="214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</row>
    <row r="160" spans="1:26" ht="14.25" customHeight="1" x14ac:dyDescent="0.3">
      <c r="A160" s="143"/>
      <c r="B160" s="143"/>
      <c r="C160" s="143"/>
      <c r="D160" s="143"/>
      <c r="E160" s="143"/>
      <c r="F160" s="214"/>
      <c r="G160" s="143"/>
      <c r="H160" s="143"/>
      <c r="I160" s="143"/>
      <c r="J160" s="143"/>
      <c r="K160" s="143"/>
      <c r="L160" s="214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</row>
    <row r="161" spans="1:26" ht="14.25" customHeight="1" x14ac:dyDescent="0.3">
      <c r="A161" s="143"/>
      <c r="B161" s="143"/>
      <c r="C161" s="143"/>
      <c r="D161" s="143"/>
      <c r="E161" s="143"/>
      <c r="F161" s="214"/>
      <c r="G161" s="143"/>
      <c r="H161" s="143"/>
      <c r="I161" s="143"/>
      <c r="J161" s="143"/>
      <c r="K161" s="143"/>
      <c r="L161" s="214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</row>
    <row r="162" spans="1:26" ht="14.25" customHeight="1" x14ac:dyDescent="0.3">
      <c r="A162" s="143"/>
      <c r="B162" s="143"/>
      <c r="C162" s="143"/>
      <c r="D162" s="143"/>
      <c r="E162" s="143"/>
      <c r="F162" s="214"/>
      <c r="G162" s="143"/>
      <c r="H162" s="143"/>
      <c r="I162" s="143"/>
      <c r="J162" s="143"/>
      <c r="K162" s="143"/>
      <c r="L162" s="214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</row>
    <row r="163" spans="1:26" ht="14.25" customHeight="1" x14ac:dyDescent="0.3">
      <c r="A163" s="143"/>
      <c r="B163" s="143"/>
      <c r="C163" s="143"/>
      <c r="D163" s="143"/>
      <c r="E163" s="143"/>
      <c r="F163" s="214"/>
      <c r="G163" s="143"/>
      <c r="H163" s="143"/>
      <c r="I163" s="143"/>
      <c r="J163" s="143"/>
      <c r="K163" s="143"/>
      <c r="L163" s="214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</row>
    <row r="164" spans="1:26" ht="14.25" customHeight="1" x14ac:dyDescent="0.3">
      <c r="A164" s="143"/>
      <c r="B164" s="143"/>
      <c r="C164" s="143"/>
      <c r="D164" s="143"/>
      <c r="E164" s="143"/>
      <c r="F164" s="214"/>
      <c r="G164" s="143"/>
      <c r="H164" s="143"/>
      <c r="I164" s="143"/>
      <c r="J164" s="143"/>
      <c r="K164" s="143"/>
      <c r="L164" s="214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</row>
    <row r="165" spans="1:26" ht="14.25" customHeight="1" x14ac:dyDescent="0.3">
      <c r="A165" s="143"/>
      <c r="B165" s="143"/>
      <c r="C165" s="143"/>
      <c r="D165" s="143"/>
      <c r="E165" s="143"/>
      <c r="F165" s="214"/>
      <c r="G165" s="143"/>
      <c r="H165" s="143"/>
      <c r="I165" s="143"/>
      <c r="J165" s="143"/>
      <c r="K165" s="143"/>
      <c r="L165" s="214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</row>
    <row r="166" spans="1:26" ht="14.25" customHeight="1" x14ac:dyDescent="0.3">
      <c r="A166" s="143"/>
      <c r="B166" s="143"/>
      <c r="C166" s="143"/>
      <c r="D166" s="143"/>
      <c r="E166" s="143"/>
      <c r="F166" s="214"/>
      <c r="G166" s="143"/>
      <c r="H166" s="143"/>
      <c r="I166" s="143"/>
      <c r="J166" s="143"/>
      <c r="K166" s="143"/>
      <c r="L166" s="214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</row>
    <row r="167" spans="1:26" ht="14.25" customHeight="1" x14ac:dyDescent="0.3">
      <c r="A167" s="143"/>
      <c r="B167" s="143"/>
      <c r="C167" s="143"/>
      <c r="D167" s="143"/>
      <c r="E167" s="143"/>
      <c r="F167" s="214"/>
      <c r="G167" s="143"/>
      <c r="H167" s="143"/>
      <c r="I167" s="143"/>
      <c r="J167" s="143"/>
      <c r="K167" s="143"/>
      <c r="L167" s="214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</row>
    <row r="168" spans="1:26" ht="14.25" customHeight="1" x14ac:dyDescent="0.3">
      <c r="A168" s="143"/>
      <c r="B168" s="143"/>
      <c r="C168" s="143"/>
      <c r="D168" s="143"/>
      <c r="E168" s="143"/>
      <c r="F168" s="214"/>
      <c r="G168" s="143"/>
      <c r="H168" s="143"/>
      <c r="I168" s="143"/>
      <c r="J168" s="143"/>
      <c r="K168" s="143"/>
      <c r="L168" s="214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</row>
    <row r="169" spans="1:26" ht="14.25" customHeight="1" x14ac:dyDescent="0.3">
      <c r="A169" s="143"/>
      <c r="B169" s="143"/>
      <c r="C169" s="143"/>
      <c r="D169" s="143"/>
      <c r="E169" s="143"/>
      <c r="F169" s="214"/>
      <c r="G169" s="143"/>
      <c r="H169" s="143"/>
      <c r="I169" s="143"/>
      <c r="J169" s="143"/>
      <c r="K169" s="143"/>
      <c r="L169" s="214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</row>
    <row r="170" spans="1:26" ht="14.25" customHeight="1" x14ac:dyDescent="0.3">
      <c r="A170" s="143"/>
      <c r="B170" s="143"/>
      <c r="C170" s="143"/>
      <c r="D170" s="143"/>
      <c r="E170" s="143"/>
      <c r="F170" s="214"/>
      <c r="G170" s="143"/>
      <c r="H170" s="143"/>
      <c r="I170" s="143"/>
      <c r="J170" s="143"/>
      <c r="K170" s="143"/>
      <c r="L170" s="214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</row>
    <row r="171" spans="1:26" ht="14.25" customHeight="1" x14ac:dyDescent="0.3">
      <c r="A171" s="143"/>
      <c r="B171" s="143"/>
      <c r="C171" s="143"/>
      <c r="D171" s="143"/>
      <c r="E171" s="143"/>
      <c r="F171" s="214"/>
      <c r="G171" s="143"/>
      <c r="H171" s="143"/>
      <c r="I171" s="143"/>
      <c r="J171" s="143"/>
      <c r="K171" s="143"/>
      <c r="L171" s="214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</row>
    <row r="172" spans="1:26" ht="14.25" customHeight="1" x14ac:dyDescent="0.3">
      <c r="A172" s="143"/>
      <c r="B172" s="143"/>
      <c r="C172" s="143"/>
      <c r="D172" s="143"/>
      <c r="E172" s="143"/>
      <c r="F172" s="214"/>
      <c r="G172" s="143"/>
      <c r="H172" s="143"/>
      <c r="I172" s="143"/>
      <c r="J172" s="143"/>
      <c r="K172" s="143"/>
      <c r="L172" s="214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</row>
    <row r="173" spans="1:26" ht="14.25" customHeight="1" x14ac:dyDescent="0.3">
      <c r="A173" s="143"/>
      <c r="B173" s="143"/>
      <c r="C173" s="143"/>
      <c r="D173" s="143"/>
      <c r="E173" s="143"/>
      <c r="F173" s="214"/>
      <c r="G173" s="143"/>
      <c r="H173" s="143"/>
      <c r="I173" s="143"/>
      <c r="J173" s="143"/>
      <c r="K173" s="143"/>
      <c r="L173" s="214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spans="1:26" ht="14.25" customHeight="1" x14ac:dyDescent="0.3">
      <c r="A174" s="143"/>
      <c r="B174" s="143"/>
      <c r="C174" s="143"/>
      <c r="D174" s="143"/>
      <c r="E174" s="143"/>
      <c r="F174" s="214"/>
      <c r="G174" s="143"/>
      <c r="H174" s="143"/>
      <c r="I174" s="143"/>
      <c r="J174" s="143"/>
      <c r="K174" s="143"/>
      <c r="L174" s="214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</row>
    <row r="175" spans="1:26" ht="14.25" customHeight="1" x14ac:dyDescent="0.3">
      <c r="A175" s="143"/>
      <c r="B175" s="143"/>
      <c r="C175" s="143"/>
      <c r="D175" s="143"/>
      <c r="E175" s="143"/>
      <c r="F175" s="214"/>
      <c r="G175" s="143"/>
      <c r="H175" s="143"/>
      <c r="I175" s="143"/>
      <c r="J175" s="143"/>
      <c r="K175" s="143"/>
      <c r="L175" s="214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</row>
    <row r="176" spans="1:26" ht="14.25" customHeight="1" x14ac:dyDescent="0.3">
      <c r="A176" s="143"/>
      <c r="B176" s="143"/>
      <c r="C176" s="143"/>
      <c r="D176" s="143"/>
      <c r="E176" s="143"/>
      <c r="F176" s="214"/>
      <c r="G176" s="143"/>
      <c r="H176" s="143"/>
      <c r="I176" s="143"/>
      <c r="J176" s="143"/>
      <c r="K176" s="143"/>
      <c r="L176" s="214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</row>
    <row r="177" spans="1:26" ht="14.25" customHeight="1" x14ac:dyDescent="0.3">
      <c r="A177" s="143"/>
      <c r="B177" s="143"/>
      <c r="C177" s="143"/>
      <c r="D177" s="143"/>
      <c r="E177" s="143"/>
      <c r="F177" s="214"/>
      <c r="G177" s="143"/>
      <c r="H177" s="143"/>
      <c r="I177" s="143"/>
      <c r="J177" s="143"/>
      <c r="K177" s="143"/>
      <c r="L177" s="214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</row>
    <row r="178" spans="1:26" ht="14.25" customHeight="1" x14ac:dyDescent="0.3">
      <c r="A178" s="143"/>
      <c r="B178" s="143"/>
      <c r="C178" s="143"/>
      <c r="D178" s="143"/>
      <c r="E178" s="143"/>
      <c r="F178" s="214"/>
      <c r="G178" s="143"/>
      <c r="H178" s="143"/>
      <c r="I178" s="143"/>
      <c r="J178" s="143"/>
      <c r="K178" s="143"/>
      <c r="L178" s="214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</row>
    <row r="179" spans="1:26" ht="14.25" customHeight="1" x14ac:dyDescent="0.3">
      <c r="A179" s="143"/>
      <c r="B179" s="143"/>
      <c r="C179" s="143"/>
      <c r="D179" s="143"/>
      <c r="E179" s="143"/>
      <c r="F179" s="214"/>
      <c r="G179" s="143"/>
      <c r="H179" s="143"/>
      <c r="I179" s="143"/>
      <c r="J179" s="143"/>
      <c r="K179" s="143"/>
      <c r="L179" s="214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</row>
    <row r="180" spans="1:26" ht="14.25" customHeight="1" x14ac:dyDescent="0.3">
      <c r="A180" s="143"/>
      <c r="B180" s="143"/>
      <c r="C180" s="143"/>
      <c r="D180" s="143"/>
      <c r="E180" s="143"/>
      <c r="F180" s="214"/>
      <c r="G180" s="143"/>
      <c r="H180" s="143"/>
      <c r="I180" s="143"/>
      <c r="J180" s="143"/>
      <c r="K180" s="143"/>
      <c r="L180" s="214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</row>
    <row r="181" spans="1:26" ht="14.25" customHeight="1" x14ac:dyDescent="0.3">
      <c r="A181" s="143"/>
      <c r="B181" s="143"/>
      <c r="C181" s="143"/>
      <c r="D181" s="143"/>
      <c r="E181" s="143"/>
      <c r="F181" s="214"/>
      <c r="G181" s="143"/>
      <c r="H181" s="143"/>
      <c r="I181" s="143"/>
      <c r="J181" s="143"/>
      <c r="K181" s="143"/>
      <c r="L181" s="214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</row>
    <row r="182" spans="1:26" ht="14.25" customHeight="1" x14ac:dyDescent="0.3">
      <c r="A182" s="143"/>
      <c r="B182" s="143"/>
      <c r="C182" s="143"/>
      <c r="D182" s="143"/>
      <c r="E182" s="143"/>
      <c r="F182" s="214"/>
      <c r="G182" s="143"/>
      <c r="H182" s="143"/>
      <c r="I182" s="143"/>
      <c r="J182" s="143"/>
      <c r="K182" s="143"/>
      <c r="L182" s="214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</row>
    <row r="183" spans="1:26" ht="14.25" customHeight="1" x14ac:dyDescent="0.3">
      <c r="A183" s="143"/>
      <c r="B183" s="143"/>
      <c r="C183" s="143"/>
      <c r="D183" s="143"/>
      <c r="E183" s="143"/>
      <c r="F183" s="214"/>
      <c r="G183" s="143"/>
      <c r="H183" s="143"/>
      <c r="I183" s="143"/>
      <c r="J183" s="143"/>
      <c r="K183" s="143"/>
      <c r="L183" s="214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</row>
    <row r="184" spans="1:26" ht="14.25" customHeight="1" x14ac:dyDescent="0.3">
      <c r="A184" s="143"/>
      <c r="B184" s="143"/>
      <c r="C184" s="143"/>
      <c r="D184" s="143"/>
      <c r="E184" s="143"/>
      <c r="F184" s="214"/>
      <c r="G184" s="143"/>
      <c r="H184" s="143"/>
      <c r="I184" s="143"/>
      <c r="J184" s="143"/>
      <c r="K184" s="143"/>
      <c r="L184" s="214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</row>
    <row r="185" spans="1:26" ht="14.25" customHeight="1" x14ac:dyDescent="0.3">
      <c r="A185" s="143"/>
      <c r="B185" s="143"/>
      <c r="C185" s="143"/>
      <c r="D185" s="143"/>
      <c r="E185" s="143"/>
      <c r="F185" s="214"/>
      <c r="G185" s="143"/>
      <c r="H185" s="143"/>
      <c r="I185" s="143"/>
      <c r="J185" s="143"/>
      <c r="K185" s="143"/>
      <c r="L185" s="214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</row>
    <row r="186" spans="1:26" ht="14.25" customHeight="1" x14ac:dyDescent="0.3">
      <c r="A186" s="143"/>
      <c r="B186" s="143"/>
      <c r="C186" s="143"/>
      <c r="D186" s="143"/>
      <c r="E186" s="143"/>
      <c r="F186" s="214"/>
      <c r="G186" s="143"/>
      <c r="H186" s="143"/>
      <c r="I186" s="143"/>
      <c r="J186" s="143"/>
      <c r="K186" s="143"/>
      <c r="L186" s="214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</row>
    <row r="187" spans="1:26" ht="14.25" customHeight="1" x14ac:dyDescent="0.3">
      <c r="A187" s="143"/>
      <c r="B187" s="143"/>
      <c r="C187" s="143"/>
      <c r="D187" s="143"/>
      <c r="E187" s="143"/>
      <c r="F187" s="214"/>
      <c r="G187" s="143"/>
      <c r="H187" s="143"/>
      <c r="I187" s="143"/>
      <c r="J187" s="143"/>
      <c r="K187" s="143"/>
      <c r="L187" s="214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</row>
    <row r="188" spans="1:26" ht="14.25" customHeight="1" x14ac:dyDescent="0.3">
      <c r="A188" s="143"/>
      <c r="B188" s="143"/>
      <c r="C188" s="143"/>
      <c r="D188" s="143"/>
      <c r="E188" s="143"/>
      <c r="F188" s="214"/>
      <c r="G188" s="143"/>
      <c r="H188" s="143"/>
      <c r="I188" s="143"/>
      <c r="J188" s="143"/>
      <c r="K188" s="143"/>
      <c r="L188" s="214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</row>
    <row r="189" spans="1:26" ht="14.25" customHeight="1" x14ac:dyDescent="0.3">
      <c r="A189" s="143"/>
      <c r="B189" s="143"/>
      <c r="C189" s="143"/>
      <c r="D189" s="143"/>
      <c r="E189" s="143"/>
      <c r="F189" s="214"/>
      <c r="G189" s="143"/>
      <c r="H189" s="143"/>
      <c r="I189" s="143"/>
      <c r="J189" s="143"/>
      <c r="K189" s="143"/>
      <c r="L189" s="214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</row>
    <row r="190" spans="1:26" ht="14.25" customHeight="1" x14ac:dyDescent="0.3">
      <c r="A190" s="143"/>
      <c r="B190" s="143"/>
      <c r="C190" s="143"/>
      <c r="D190" s="143"/>
      <c r="E190" s="143"/>
      <c r="F190" s="214"/>
      <c r="G190" s="143"/>
      <c r="H190" s="143"/>
      <c r="I190" s="143"/>
      <c r="J190" s="143"/>
      <c r="K190" s="143"/>
      <c r="L190" s="214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</row>
    <row r="191" spans="1:26" ht="14.25" customHeight="1" x14ac:dyDescent="0.3">
      <c r="A191" s="143"/>
      <c r="B191" s="143"/>
      <c r="C191" s="143"/>
      <c r="D191" s="143"/>
      <c r="E191" s="143"/>
      <c r="F191" s="214"/>
      <c r="G191" s="143"/>
      <c r="H191" s="143"/>
      <c r="I191" s="143"/>
      <c r="J191" s="143"/>
      <c r="K191" s="143"/>
      <c r="L191" s="214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</row>
    <row r="192" spans="1:26" ht="14.25" customHeight="1" x14ac:dyDescent="0.3">
      <c r="A192" s="143"/>
      <c r="B192" s="143"/>
      <c r="C192" s="143"/>
      <c r="D192" s="143"/>
      <c r="E192" s="143"/>
      <c r="F192" s="214"/>
      <c r="G192" s="143"/>
      <c r="H192" s="143"/>
      <c r="I192" s="143"/>
      <c r="J192" s="143"/>
      <c r="K192" s="143"/>
      <c r="L192" s="214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</row>
    <row r="193" spans="1:26" ht="14.25" customHeight="1" x14ac:dyDescent="0.3">
      <c r="A193" s="143"/>
      <c r="B193" s="143"/>
      <c r="C193" s="143"/>
      <c r="D193" s="143"/>
      <c r="E193" s="143"/>
      <c r="F193" s="214"/>
      <c r="G193" s="143"/>
      <c r="H193" s="143"/>
      <c r="I193" s="143"/>
      <c r="J193" s="143"/>
      <c r="K193" s="143"/>
      <c r="L193" s="214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</row>
    <row r="194" spans="1:26" ht="14.25" customHeight="1" x14ac:dyDescent="0.3">
      <c r="A194" s="143"/>
      <c r="B194" s="143"/>
      <c r="C194" s="143"/>
      <c r="D194" s="143"/>
      <c r="E194" s="143"/>
      <c r="F194" s="214"/>
      <c r="G194" s="143"/>
      <c r="H194" s="143"/>
      <c r="I194" s="143"/>
      <c r="J194" s="143"/>
      <c r="K194" s="143"/>
      <c r="L194" s="214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</row>
    <row r="195" spans="1:26" ht="14.25" customHeight="1" x14ac:dyDescent="0.3">
      <c r="A195" s="143"/>
      <c r="B195" s="143"/>
      <c r="C195" s="143"/>
      <c r="D195" s="143"/>
      <c r="E195" s="143"/>
      <c r="F195" s="214"/>
      <c r="G195" s="143"/>
      <c r="H195" s="143"/>
      <c r="I195" s="143"/>
      <c r="J195" s="143"/>
      <c r="K195" s="143"/>
      <c r="L195" s="214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</row>
    <row r="196" spans="1:26" ht="14.25" customHeight="1" x14ac:dyDescent="0.3">
      <c r="A196" s="143"/>
      <c r="B196" s="143"/>
      <c r="C196" s="143"/>
      <c r="D196" s="143"/>
      <c r="E196" s="143"/>
      <c r="F196" s="214"/>
      <c r="G196" s="143"/>
      <c r="H196" s="143"/>
      <c r="I196" s="143"/>
      <c r="J196" s="143"/>
      <c r="K196" s="143"/>
      <c r="L196" s="214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</row>
    <row r="197" spans="1:26" ht="14.25" customHeight="1" x14ac:dyDescent="0.3">
      <c r="A197" s="143"/>
      <c r="B197" s="143"/>
      <c r="C197" s="143"/>
      <c r="D197" s="143"/>
      <c r="E197" s="143"/>
      <c r="F197" s="214"/>
      <c r="G197" s="143"/>
      <c r="H197" s="143"/>
      <c r="I197" s="143"/>
      <c r="J197" s="143"/>
      <c r="K197" s="143"/>
      <c r="L197" s="214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</row>
    <row r="198" spans="1:26" ht="14.25" customHeight="1" x14ac:dyDescent="0.3">
      <c r="A198" s="143"/>
      <c r="B198" s="143"/>
      <c r="C198" s="143"/>
      <c r="D198" s="143"/>
      <c r="E198" s="143"/>
      <c r="F198" s="214"/>
      <c r="G198" s="143"/>
      <c r="H198" s="143"/>
      <c r="I198" s="143"/>
      <c r="J198" s="143"/>
      <c r="K198" s="143"/>
      <c r="L198" s="214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</row>
    <row r="199" spans="1:26" ht="14.25" customHeight="1" x14ac:dyDescent="0.3">
      <c r="A199" s="143"/>
      <c r="B199" s="143"/>
      <c r="C199" s="143"/>
      <c r="D199" s="143"/>
      <c r="E199" s="143"/>
      <c r="F199" s="214"/>
      <c r="G199" s="143"/>
      <c r="H199" s="143"/>
      <c r="I199" s="143"/>
      <c r="J199" s="143"/>
      <c r="K199" s="143"/>
      <c r="L199" s="214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</row>
    <row r="200" spans="1:26" ht="14.25" customHeight="1" x14ac:dyDescent="0.3">
      <c r="A200" s="143"/>
      <c r="B200" s="143"/>
      <c r="C200" s="143"/>
      <c r="D200" s="143"/>
      <c r="E200" s="143"/>
      <c r="F200" s="214"/>
      <c r="G200" s="143"/>
      <c r="H200" s="143"/>
      <c r="I200" s="143"/>
      <c r="J200" s="143"/>
      <c r="K200" s="143"/>
      <c r="L200" s="214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</row>
    <row r="201" spans="1:26" ht="14.25" customHeight="1" x14ac:dyDescent="0.3">
      <c r="A201" s="143"/>
      <c r="B201" s="143"/>
      <c r="C201" s="143"/>
      <c r="D201" s="143"/>
      <c r="E201" s="143"/>
      <c r="F201" s="214"/>
      <c r="G201" s="143"/>
      <c r="H201" s="143"/>
      <c r="I201" s="143"/>
      <c r="J201" s="143"/>
      <c r="K201" s="143"/>
      <c r="L201" s="214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</row>
    <row r="202" spans="1:26" ht="14.25" customHeight="1" x14ac:dyDescent="0.3">
      <c r="A202" s="143"/>
      <c r="B202" s="143"/>
      <c r="C202" s="143"/>
      <c r="D202" s="143"/>
      <c r="E202" s="143"/>
      <c r="F202" s="214"/>
      <c r="G202" s="143"/>
      <c r="H202" s="143"/>
      <c r="I202" s="143"/>
      <c r="J202" s="143"/>
      <c r="K202" s="143"/>
      <c r="L202" s="214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</row>
    <row r="203" spans="1:26" ht="14.25" customHeight="1" x14ac:dyDescent="0.3">
      <c r="A203" s="143"/>
      <c r="B203" s="143"/>
      <c r="C203" s="143"/>
      <c r="D203" s="143"/>
      <c r="E203" s="143"/>
      <c r="F203" s="214"/>
      <c r="G203" s="143"/>
      <c r="H203" s="143"/>
      <c r="I203" s="143"/>
      <c r="J203" s="143"/>
      <c r="K203" s="143"/>
      <c r="L203" s="214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</row>
    <row r="204" spans="1:26" ht="14.25" customHeight="1" x14ac:dyDescent="0.3">
      <c r="A204" s="143"/>
      <c r="B204" s="143"/>
      <c r="C204" s="143"/>
      <c r="D204" s="143"/>
      <c r="E204" s="143"/>
      <c r="F204" s="214"/>
      <c r="G204" s="143"/>
      <c r="H204" s="143"/>
      <c r="I204" s="143"/>
      <c r="J204" s="143"/>
      <c r="K204" s="143"/>
      <c r="L204" s="214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</row>
    <row r="205" spans="1:26" ht="14.25" customHeight="1" x14ac:dyDescent="0.3">
      <c r="A205" s="143"/>
      <c r="B205" s="143"/>
      <c r="C205" s="143"/>
      <c r="D205" s="143"/>
      <c r="E205" s="143"/>
      <c r="F205" s="214"/>
      <c r="G205" s="143"/>
      <c r="H205" s="143"/>
      <c r="I205" s="143"/>
      <c r="J205" s="143"/>
      <c r="K205" s="143"/>
      <c r="L205" s="214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</row>
    <row r="206" spans="1:26" ht="14.25" customHeight="1" x14ac:dyDescent="0.3">
      <c r="A206" s="143"/>
      <c r="B206" s="143"/>
      <c r="C206" s="143"/>
      <c r="D206" s="143"/>
      <c r="E206" s="143"/>
      <c r="F206" s="214"/>
      <c r="G206" s="143"/>
      <c r="H206" s="143"/>
      <c r="I206" s="143"/>
      <c r="J206" s="143"/>
      <c r="K206" s="143"/>
      <c r="L206" s="214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</row>
    <row r="207" spans="1:26" ht="14.25" customHeight="1" x14ac:dyDescent="0.3">
      <c r="A207" s="143"/>
      <c r="B207" s="143"/>
      <c r="C207" s="143"/>
      <c r="D207" s="143"/>
      <c r="E207" s="143"/>
      <c r="F207" s="214"/>
      <c r="G207" s="143"/>
      <c r="H207" s="143"/>
      <c r="I207" s="143"/>
      <c r="J207" s="143"/>
      <c r="K207" s="143"/>
      <c r="L207" s="214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</row>
    <row r="208" spans="1:26" ht="14.25" customHeight="1" x14ac:dyDescent="0.3">
      <c r="A208" s="143"/>
      <c r="B208" s="143"/>
      <c r="C208" s="143"/>
      <c r="D208" s="143"/>
      <c r="E208" s="143"/>
      <c r="F208" s="214"/>
      <c r="G208" s="143"/>
      <c r="H208" s="143"/>
      <c r="I208" s="143"/>
      <c r="J208" s="143"/>
      <c r="K208" s="143"/>
      <c r="L208" s="214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</row>
    <row r="209" spans="1:26" ht="14.25" customHeight="1" x14ac:dyDescent="0.3">
      <c r="A209" s="143"/>
      <c r="B209" s="143"/>
      <c r="C209" s="143"/>
      <c r="D209" s="143"/>
      <c r="E209" s="143"/>
      <c r="F209" s="214"/>
      <c r="G209" s="143"/>
      <c r="H209" s="143"/>
      <c r="I209" s="143"/>
      <c r="J209" s="143"/>
      <c r="K209" s="143"/>
      <c r="L209" s="214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</row>
    <row r="210" spans="1:26" ht="14.25" customHeight="1" x14ac:dyDescent="0.3">
      <c r="A210" s="143"/>
      <c r="B210" s="143"/>
      <c r="C210" s="143"/>
      <c r="D210" s="143"/>
      <c r="E210" s="143"/>
      <c r="F210" s="214"/>
      <c r="G210" s="143"/>
      <c r="H210" s="143"/>
      <c r="I210" s="143"/>
      <c r="J210" s="143"/>
      <c r="K210" s="143"/>
      <c r="L210" s="214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</row>
    <row r="211" spans="1:26" ht="14.25" customHeight="1" x14ac:dyDescent="0.3">
      <c r="A211" s="143"/>
      <c r="B211" s="143"/>
      <c r="C211" s="143"/>
      <c r="D211" s="143"/>
      <c r="E211" s="143"/>
      <c r="F211" s="214"/>
      <c r="G211" s="143"/>
      <c r="H211" s="143"/>
      <c r="I211" s="143"/>
      <c r="J211" s="143"/>
      <c r="K211" s="143"/>
      <c r="L211" s="214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</row>
    <row r="212" spans="1:26" ht="14.25" customHeight="1" x14ac:dyDescent="0.3">
      <c r="A212" s="143"/>
      <c r="B212" s="143"/>
      <c r="C212" s="143"/>
      <c r="D212" s="143"/>
      <c r="E212" s="143"/>
      <c r="F212" s="214"/>
      <c r="G212" s="143"/>
      <c r="H212" s="143"/>
      <c r="I212" s="143"/>
      <c r="J212" s="143"/>
      <c r="K212" s="143"/>
      <c r="L212" s="214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</row>
    <row r="213" spans="1:26" ht="14.25" customHeight="1" x14ac:dyDescent="0.3">
      <c r="A213" s="143"/>
      <c r="B213" s="143"/>
      <c r="C213" s="143"/>
      <c r="D213" s="143"/>
      <c r="E213" s="143"/>
      <c r="F213" s="214"/>
      <c r="G213" s="143"/>
      <c r="H213" s="143"/>
      <c r="I213" s="143"/>
      <c r="J213" s="143"/>
      <c r="K213" s="143"/>
      <c r="L213" s="214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</row>
    <row r="214" spans="1:26" ht="14.25" customHeight="1" x14ac:dyDescent="0.3">
      <c r="A214" s="143"/>
      <c r="B214" s="143"/>
      <c r="C214" s="143"/>
      <c r="D214" s="143"/>
      <c r="E214" s="143"/>
      <c r="F214" s="214"/>
      <c r="G214" s="143"/>
      <c r="H214" s="143"/>
      <c r="I214" s="143"/>
      <c r="J214" s="143"/>
      <c r="K214" s="143"/>
      <c r="L214" s="214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</row>
    <row r="215" spans="1:26" ht="14.25" customHeight="1" x14ac:dyDescent="0.3">
      <c r="A215" s="143"/>
      <c r="B215" s="143"/>
      <c r="C215" s="143"/>
      <c r="D215" s="143"/>
      <c r="E215" s="143"/>
      <c r="F215" s="214"/>
      <c r="G215" s="143"/>
      <c r="H215" s="143"/>
      <c r="I215" s="143"/>
      <c r="J215" s="143"/>
      <c r="K215" s="143"/>
      <c r="L215" s="214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</row>
    <row r="216" spans="1:26" ht="14.25" customHeight="1" x14ac:dyDescent="0.3">
      <c r="A216" s="143"/>
      <c r="B216" s="143"/>
      <c r="C216" s="143"/>
      <c r="D216" s="143"/>
      <c r="E216" s="143"/>
      <c r="F216" s="214"/>
      <c r="G216" s="143"/>
      <c r="H216" s="143"/>
      <c r="I216" s="143"/>
      <c r="J216" s="143"/>
      <c r="K216" s="143"/>
      <c r="L216" s="214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</row>
    <row r="217" spans="1:26" ht="14.25" customHeight="1" x14ac:dyDescent="0.3">
      <c r="A217" s="143"/>
      <c r="B217" s="143"/>
      <c r="C217" s="143"/>
      <c r="D217" s="143"/>
      <c r="E217" s="143"/>
      <c r="F217" s="214"/>
      <c r="G217" s="143"/>
      <c r="H217" s="143"/>
      <c r="I217" s="143"/>
      <c r="J217" s="143"/>
      <c r="K217" s="143"/>
      <c r="L217" s="214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</row>
    <row r="218" spans="1:26" ht="14.25" customHeight="1" x14ac:dyDescent="0.3">
      <c r="A218" s="143"/>
      <c r="B218" s="143"/>
      <c r="C218" s="143"/>
      <c r="D218" s="143"/>
      <c r="E218" s="143"/>
      <c r="F218" s="214"/>
      <c r="G218" s="143"/>
      <c r="H218" s="143"/>
      <c r="I218" s="143"/>
      <c r="J218" s="143"/>
      <c r="K218" s="143"/>
      <c r="L218" s="214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</row>
    <row r="219" spans="1:26" ht="14.25" customHeight="1" x14ac:dyDescent="0.3">
      <c r="A219" s="143"/>
      <c r="B219" s="143"/>
      <c r="C219" s="143"/>
      <c r="D219" s="143"/>
      <c r="E219" s="143"/>
      <c r="F219" s="214"/>
      <c r="G219" s="143"/>
      <c r="H219" s="143"/>
      <c r="I219" s="143"/>
      <c r="J219" s="143"/>
      <c r="K219" s="143"/>
      <c r="L219" s="214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</row>
    <row r="220" spans="1:26" ht="14.25" customHeight="1" x14ac:dyDescent="0.3">
      <c r="A220" s="143"/>
      <c r="B220" s="143"/>
      <c r="C220" s="143"/>
      <c r="D220" s="143"/>
      <c r="E220" s="143"/>
      <c r="F220" s="214"/>
      <c r="G220" s="143"/>
      <c r="H220" s="143"/>
      <c r="I220" s="143"/>
      <c r="J220" s="143"/>
      <c r="K220" s="143"/>
      <c r="L220" s="214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</row>
    <row r="221" spans="1:26" ht="14.25" customHeight="1" x14ac:dyDescent="0.3">
      <c r="A221" s="143"/>
      <c r="B221" s="143"/>
      <c r="C221" s="143"/>
      <c r="D221" s="143"/>
      <c r="E221" s="143"/>
      <c r="F221" s="214"/>
      <c r="G221" s="143"/>
      <c r="H221" s="143"/>
      <c r="I221" s="143"/>
      <c r="J221" s="143"/>
      <c r="K221" s="143"/>
      <c r="L221" s="214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</row>
    <row r="222" spans="1:26" ht="14.25" customHeight="1" x14ac:dyDescent="0.3">
      <c r="A222" s="143"/>
      <c r="B222" s="143"/>
      <c r="C222" s="143"/>
      <c r="D222" s="143"/>
      <c r="E222" s="143"/>
      <c r="F222" s="214"/>
      <c r="G222" s="143"/>
      <c r="H222" s="143"/>
      <c r="I222" s="143"/>
      <c r="J222" s="143"/>
      <c r="K222" s="143"/>
      <c r="L222" s="214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</row>
    <row r="223" spans="1:26" ht="14.25" customHeight="1" x14ac:dyDescent="0.3">
      <c r="A223" s="143"/>
      <c r="B223" s="143"/>
      <c r="C223" s="143"/>
      <c r="D223" s="143"/>
      <c r="E223" s="143"/>
      <c r="F223" s="214"/>
      <c r="G223" s="143"/>
      <c r="H223" s="143"/>
      <c r="I223" s="143"/>
      <c r="J223" s="143"/>
      <c r="K223" s="143"/>
      <c r="L223" s="214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</row>
    <row r="224" spans="1:26" ht="14.25" customHeight="1" x14ac:dyDescent="0.3">
      <c r="A224" s="143"/>
      <c r="B224" s="143"/>
      <c r="C224" s="143"/>
      <c r="D224" s="143"/>
      <c r="E224" s="143"/>
      <c r="F224" s="214"/>
      <c r="G224" s="143"/>
      <c r="H224" s="143"/>
      <c r="I224" s="143"/>
      <c r="J224" s="143"/>
      <c r="K224" s="143"/>
      <c r="L224" s="214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</row>
    <row r="225" spans="1:26" ht="14.25" customHeight="1" x14ac:dyDescent="0.3">
      <c r="A225" s="143"/>
      <c r="B225" s="143"/>
      <c r="C225" s="143"/>
      <c r="D225" s="143"/>
      <c r="E225" s="143"/>
      <c r="F225" s="214"/>
      <c r="G225" s="143"/>
      <c r="H225" s="143"/>
      <c r="I225" s="143"/>
      <c r="J225" s="143"/>
      <c r="K225" s="143"/>
      <c r="L225" s="214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</row>
    <row r="226" spans="1:26" ht="14.25" customHeight="1" x14ac:dyDescent="0.3">
      <c r="A226" s="143"/>
      <c r="B226" s="143"/>
      <c r="C226" s="143"/>
      <c r="D226" s="143"/>
      <c r="E226" s="143"/>
      <c r="F226" s="214"/>
      <c r="G226" s="143"/>
      <c r="H226" s="143"/>
      <c r="I226" s="143"/>
      <c r="J226" s="143"/>
      <c r="K226" s="143"/>
      <c r="L226" s="214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</row>
    <row r="227" spans="1:26" ht="14.25" customHeight="1" x14ac:dyDescent="0.3">
      <c r="A227" s="143"/>
      <c r="B227" s="143"/>
      <c r="C227" s="143"/>
      <c r="D227" s="143"/>
      <c r="E227" s="143"/>
      <c r="F227" s="214"/>
      <c r="G227" s="143"/>
      <c r="H227" s="143"/>
      <c r="I227" s="143"/>
      <c r="J227" s="143"/>
      <c r="K227" s="143"/>
      <c r="L227" s="214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</row>
    <row r="228" spans="1:26" ht="14.25" customHeight="1" x14ac:dyDescent="0.3">
      <c r="A228" s="143"/>
      <c r="B228" s="143"/>
      <c r="C228" s="143"/>
      <c r="D228" s="143"/>
      <c r="E228" s="143"/>
      <c r="F228" s="214"/>
      <c r="G228" s="143"/>
      <c r="H228" s="143"/>
      <c r="I228" s="143"/>
      <c r="J228" s="143"/>
      <c r="K228" s="143"/>
      <c r="L228" s="214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</row>
    <row r="229" spans="1:26" ht="14.25" customHeight="1" x14ac:dyDescent="0.3">
      <c r="A229" s="143"/>
      <c r="B229" s="143"/>
      <c r="C229" s="143"/>
      <c r="D229" s="143"/>
      <c r="E229" s="143"/>
      <c r="F229" s="214"/>
      <c r="G229" s="143"/>
      <c r="H229" s="143"/>
      <c r="I229" s="143"/>
      <c r="J229" s="143"/>
      <c r="K229" s="143"/>
      <c r="L229" s="214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</row>
    <row r="230" spans="1:26" ht="14.25" customHeight="1" x14ac:dyDescent="0.3">
      <c r="A230" s="143"/>
      <c r="B230" s="143"/>
      <c r="C230" s="143"/>
      <c r="D230" s="143"/>
      <c r="E230" s="143"/>
      <c r="F230" s="214"/>
      <c r="G230" s="143"/>
      <c r="H230" s="143"/>
      <c r="I230" s="143"/>
      <c r="J230" s="143"/>
      <c r="K230" s="143"/>
      <c r="L230" s="214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</row>
    <row r="231" spans="1:26" ht="14.25" customHeight="1" x14ac:dyDescent="0.3">
      <c r="A231" s="143"/>
      <c r="B231" s="143"/>
      <c r="C231" s="143"/>
      <c r="D231" s="143"/>
      <c r="E231" s="143"/>
      <c r="F231" s="214"/>
      <c r="G231" s="143"/>
      <c r="H231" s="143"/>
      <c r="I231" s="143"/>
      <c r="J231" s="143"/>
      <c r="K231" s="143"/>
      <c r="L231" s="214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</row>
    <row r="232" spans="1:26" ht="14.25" customHeight="1" x14ac:dyDescent="0.3">
      <c r="A232" s="143"/>
      <c r="B232" s="143"/>
      <c r="C232" s="143"/>
      <c r="D232" s="143"/>
      <c r="E232" s="143"/>
      <c r="F232" s="214"/>
      <c r="G232" s="143"/>
      <c r="H232" s="143"/>
      <c r="I232" s="143"/>
      <c r="J232" s="143"/>
      <c r="K232" s="143"/>
      <c r="L232" s="214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</row>
    <row r="233" spans="1:26" ht="14.25" customHeight="1" x14ac:dyDescent="0.3">
      <c r="A233" s="143"/>
      <c r="B233" s="143"/>
      <c r="C233" s="143"/>
      <c r="D233" s="143"/>
      <c r="E233" s="143"/>
      <c r="F233" s="214"/>
      <c r="G233" s="143"/>
      <c r="H233" s="143"/>
      <c r="I233" s="143"/>
      <c r="J233" s="143"/>
      <c r="K233" s="143"/>
      <c r="L233" s="214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</row>
    <row r="234" spans="1:26" ht="14.25" customHeight="1" x14ac:dyDescent="0.3">
      <c r="A234" s="143"/>
      <c r="B234" s="143"/>
      <c r="C234" s="143"/>
      <c r="D234" s="143"/>
      <c r="E234" s="143"/>
      <c r="F234" s="214"/>
      <c r="G234" s="143"/>
      <c r="H234" s="143"/>
      <c r="I234" s="143"/>
      <c r="J234" s="143"/>
      <c r="K234" s="143"/>
      <c r="L234" s="214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</row>
    <row r="235" spans="1:26" ht="14.25" customHeight="1" x14ac:dyDescent="0.3">
      <c r="A235" s="143"/>
      <c r="B235" s="143"/>
      <c r="C235" s="143"/>
      <c r="D235" s="143"/>
      <c r="E235" s="143"/>
      <c r="F235" s="214"/>
      <c r="G235" s="143"/>
      <c r="H235" s="143"/>
      <c r="I235" s="143"/>
      <c r="J235" s="143"/>
      <c r="K235" s="143"/>
      <c r="L235" s="214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</row>
    <row r="236" spans="1:26" ht="14.25" customHeight="1" x14ac:dyDescent="0.3">
      <c r="A236" s="143"/>
      <c r="B236" s="143"/>
      <c r="C236" s="143"/>
      <c r="D236" s="143"/>
      <c r="E236" s="143"/>
      <c r="F236" s="214"/>
      <c r="G236" s="143"/>
      <c r="H236" s="143"/>
      <c r="I236" s="143"/>
      <c r="J236" s="143"/>
      <c r="K236" s="143"/>
      <c r="L236" s="214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</row>
    <row r="237" spans="1:26" ht="14.25" customHeight="1" x14ac:dyDescent="0.3">
      <c r="A237" s="143"/>
      <c r="B237" s="143"/>
      <c r="C237" s="143"/>
      <c r="D237" s="143"/>
      <c r="E237" s="143"/>
      <c r="F237" s="214"/>
      <c r="G237" s="143"/>
      <c r="H237" s="143"/>
      <c r="I237" s="143"/>
      <c r="J237" s="143"/>
      <c r="K237" s="143"/>
      <c r="L237" s="214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</row>
    <row r="238" spans="1:26" ht="14.25" customHeight="1" x14ac:dyDescent="0.3">
      <c r="A238" s="143"/>
      <c r="B238" s="143"/>
      <c r="C238" s="143"/>
      <c r="D238" s="143"/>
      <c r="E238" s="143"/>
      <c r="F238" s="214"/>
      <c r="G238" s="143"/>
      <c r="H238" s="143"/>
      <c r="I238" s="143"/>
      <c r="J238" s="143"/>
      <c r="K238" s="143"/>
      <c r="L238" s="214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</row>
    <row r="239" spans="1:26" ht="14.25" customHeight="1" x14ac:dyDescent="0.3">
      <c r="A239" s="143"/>
      <c r="B239" s="143"/>
      <c r="C239" s="143"/>
      <c r="D239" s="143"/>
      <c r="E239" s="143"/>
      <c r="F239" s="214"/>
      <c r="G239" s="143"/>
      <c r="H239" s="143"/>
      <c r="I239" s="143"/>
      <c r="J239" s="143"/>
      <c r="K239" s="143"/>
      <c r="L239" s="214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</row>
    <row r="240" spans="1:26" ht="14.25" customHeight="1" x14ac:dyDescent="0.3">
      <c r="A240" s="143"/>
      <c r="B240" s="143"/>
      <c r="C240" s="143"/>
      <c r="D240" s="143"/>
      <c r="E240" s="143"/>
      <c r="F240" s="214"/>
      <c r="G240" s="143"/>
      <c r="H240" s="143"/>
      <c r="I240" s="143"/>
      <c r="J240" s="143"/>
      <c r="K240" s="143"/>
      <c r="L240" s="214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</row>
    <row r="241" spans="1:26" ht="14.25" customHeight="1" x14ac:dyDescent="0.3">
      <c r="A241" s="143"/>
      <c r="B241" s="143"/>
      <c r="C241" s="143"/>
      <c r="D241" s="143"/>
      <c r="E241" s="143"/>
      <c r="F241" s="214"/>
      <c r="G241" s="143"/>
      <c r="H241" s="143"/>
      <c r="I241" s="143"/>
      <c r="J241" s="143"/>
      <c r="K241" s="143"/>
      <c r="L241" s="214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</row>
    <row r="242" spans="1:26" ht="14.25" customHeight="1" x14ac:dyDescent="0.3">
      <c r="A242" s="143"/>
      <c r="B242" s="143"/>
      <c r="C242" s="143"/>
      <c r="D242" s="143"/>
      <c r="E242" s="143"/>
      <c r="F242" s="214"/>
      <c r="G242" s="143"/>
      <c r="H242" s="143"/>
      <c r="I242" s="143"/>
      <c r="J242" s="143"/>
      <c r="K242" s="143"/>
      <c r="L242" s="214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</row>
    <row r="243" spans="1:26" ht="14.25" customHeight="1" x14ac:dyDescent="0.3">
      <c r="A243" s="143"/>
      <c r="B243" s="143"/>
      <c r="C243" s="143"/>
      <c r="D243" s="143"/>
      <c r="E243" s="143"/>
      <c r="F243" s="214"/>
      <c r="G243" s="143"/>
      <c r="H243" s="143"/>
      <c r="I243" s="143"/>
      <c r="J243" s="143"/>
      <c r="K243" s="143"/>
      <c r="L243" s="214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</row>
    <row r="244" spans="1:26" ht="14.25" customHeight="1" x14ac:dyDescent="0.3">
      <c r="A244" s="143"/>
      <c r="B244" s="143"/>
      <c r="C244" s="143"/>
      <c r="D244" s="143"/>
      <c r="E244" s="143"/>
      <c r="F244" s="214"/>
      <c r="G244" s="143"/>
      <c r="H244" s="143"/>
      <c r="I244" s="143"/>
      <c r="J244" s="143"/>
      <c r="K244" s="143"/>
      <c r="L244" s="214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</row>
    <row r="245" spans="1:26" ht="14.25" customHeight="1" x14ac:dyDescent="0.3">
      <c r="A245" s="143"/>
      <c r="B245" s="143"/>
      <c r="C245" s="143"/>
      <c r="D245" s="143"/>
      <c r="E245" s="143"/>
      <c r="F245" s="214"/>
      <c r="G245" s="143"/>
      <c r="H245" s="143"/>
      <c r="I245" s="143"/>
      <c r="J245" s="143"/>
      <c r="K245" s="143"/>
      <c r="L245" s="214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</row>
    <row r="246" spans="1:26" ht="14.25" customHeight="1" x14ac:dyDescent="0.3">
      <c r="A246" s="143"/>
      <c r="B246" s="143"/>
      <c r="C246" s="143"/>
      <c r="D246" s="143"/>
      <c r="E246" s="143"/>
      <c r="F246" s="214"/>
      <c r="G246" s="143"/>
      <c r="H246" s="143"/>
      <c r="I246" s="143"/>
      <c r="J246" s="143"/>
      <c r="K246" s="143"/>
      <c r="L246" s="214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</row>
    <row r="247" spans="1:26" ht="14.25" customHeight="1" x14ac:dyDescent="0.3">
      <c r="A247" s="143"/>
      <c r="B247" s="143"/>
      <c r="C247" s="143"/>
      <c r="D247" s="143"/>
      <c r="E247" s="143"/>
      <c r="F247" s="214"/>
      <c r="G247" s="143"/>
      <c r="H247" s="143"/>
      <c r="I247" s="143"/>
      <c r="J247" s="143"/>
      <c r="K247" s="143"/>
      <c r="L247" s="214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</row>
    <row r="248" spans="1:26" ht="14.25" customHeight="1" x14ac:dyDescent="0.3">
      <c r="A248" s="143"/>
      <c r="B248" s="143"/>
      <c r="C248" s="143"/>
      <c r="D248" s="143"/>
      <c r="E248" s="143"/>
      <c r="F248" s="214"/>
      <c r="G248" s="143"/>
      <c r="H248" s="143"/>
      <c r="I248" s="143"/>
      <c r="J248" s="143"/>
      <c r="K248" s="143"/>
      <c r="L248" s="214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</row>
    <row r="249" spans="1:26" ht="14.25" customHeight="1" x14ac:dyDescent="0.3">
      <c r="A249" s="143"/>
      <c r="B249" s="143"/>
      <c r="C249" s="143"/>
      <c r="D249" s="143"/>
      <c r="E249" s="143"/>
      <c r="F249" s="214"/>
      <c r="G249" s="143"/>
      <c r="H249" s="143"/>
      <c r="I249" s="143"/>
      <c r="J249" s="143"/>
      <c r="K249" s="143"/>
      <c r="L249" s="214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  <c r="Y249" s="143"/>
      <c r="Z249" s="143"/>
    </row>
    <row r="250" spans="1:26" ht="14.25" customHeight="1" x14ac:dyDescent="0.3">
      <c r="A250" s="143"/>
      <c r="B250" s="143"/>
      <c r="C250" s="143"/>
      <c r="D250" s="143"/>
      <c r="E250" s="143"/>
      <c r="F250" s="214"/>
      <c r="G250" s="143"/>
      <c r="H250" s="143"/>
      <c r="I250" s="143"/>
      <c r="J250" s="143"/>
      <c r="K250" s="143"/>
      <c r="L250" s="214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</row>
    <row r="251" spans="1:26" ht="14.25" customHeight="1" x14ac:dyDescent="0.3">
      <c r="A251" s="143"/>
      <c r="B251" s="143"/>
      <c r="C251" s="143"/>
      <c r="D251" s="143"/>
      <c r="E251" s="143"/>
      <c r="F251" s="214"/>
      <c r="G251" s="143"/>
      <c r="H251" s="143"/>
      <c r="I251" s="143"/>
      <c r="J251" s="143"/>
      <c r="K251" s="143"/>
      <c r="L251" s="214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</row>
    <row r="252" spans="1:26" ht="14.25" customHeight="1" x14ac:dyDescent="0.3">
      <c r="A252" s="143"/>
      <c r="B252" s="143"/>
      <c r="C252" s="143"/>
      <c r="D252" s="143"/>
      <c r="E252" s="143"/>
      <c r="F252" s="214"/>
      <c r="G252" s="143"/>
      <c r="H252" s="143"/>
      <c r="I252" s="143"/>
      <c r="J252" s="143"/>
      <c r="K252" s="143"/>
      <c r="L252" s="214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</row>
    <row r="253" spans="1:26" ht="14.25" customHeight="1" x14ac:dyDescent="0.3">
      <c r="A253" s="143"/>
      <c r="B253" s="143"/>
      <c r="C253" s="143"/>
      <c r="D253" s="143"/>
      <c r="E253" s="143"/>
      <c r="F253" s="214"/>
      <c r="G253" s="143"/>
      <c r="H253" s="143"/>
      <c r="I253" s="143"/>
      <c r="J253" s="143"/>
      <c r="K253" s="143"/>
      <c r="L253" s="214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</row>
    <row r="254" spans="1:26" ht="14.25" customHeight="1" x14ac:dyDescent="0.3">
      <c r="A254" s="143"/>
      <c r="B254" s="143"/>
      <c r="C254" s="143"/>
      <c r="D254" s="143"/>
      <c r="E254" s="143"/>
      <c r="F254" s="214"/>
      <c r="G254" s="143"/>
      <c r="H254" s="143"/>
      <c r="I254" s="143"/>
      <c r="J254" s="143"/>
      <c r="K254" s="143"/>
      <c r="L254" s="214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</row>
    <row r="255" spans="1:26" ht="14.25" customHeight="1" x14ac:dyDescent="0.3">
      <c r="A255" s="143"/>
      <c r="B255" s="143"/>
      <c r="C255" s="143"/>
      <c r="D255" s="143"/>
      <c r="E255" s="143"/>
      <c r="F255" s="214"/>
      <c r="G255" s="143"/>
      <c r="H255" s="143"/>
      <c r="I255" s="143"/>
      <c r="J255" s="143"/>
      <c r="K255" s="143"/>
      <c r="L255" s="214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</row>
    <row r="256" spans="1:26" ht="14.25" customHeight="1" x14ac:dyDescent="0.3">
      <c r="A256" s="143"/>
      <c r="B256" s="143"/>
      <c r="C256" s="143"/>
      <c r="D256" s="143"/>
      <c r="E256" s="143"/>
      <c r="F256" s="214"/>
      <c r="G256" s="143"/>
      <c r="H256" s="143"/>
      <c r="I256" s="143"/>
      <c r="J256" s="143"/>
      <c r="K256" s="143"/>
      <c r="L256" s="214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</row>
    <row r="257" spans="1:26" ht="14.25" customHeight="1" x14ac:dyDescent="0.3">
      <c r="A257" s="143"/>
      <c r="B257" s="143"/>
      <c r="C257" s="143"/>
      <c r="D257" s="143"/>
      <c r="E257" s="143"/>
      <c r="F257" s="214"/>
      <c r="G257" s="143"/>
      <c r="H257" s="143"/>
      <c r="I257" s="143"/>
      <c r="J257" s="143"/>
      <c r="K257" s="143"/>
      <c r="L257" s="214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</row>
    <row r="258" spans="1:26" ht="14.25" customHeight="1" x14ac:dyDescent="0.3">
      <c r="A258" s="143"/>
      <c r="B258" s="143"/>
      <c r="C258" s="143"/>
      <c r="D258" s="143"/>
      <c r="E258" s="143"/>
      <c r="F258" s="214"/>
      <c r="G258" s="143"/>
      <c r="H258" s="143"/>
      <c r="I258" s="143"/>
      <c r="J258" s="143"/>
      <c r="K258" s="143"/>
      <c r="L258" s="214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</row>
    <row r="259" spans="1:26" ht="14.25" customHeight="1" x14ac:dyDescent="0.3">
      <c r="A259" s="143"/>
      <c r="B259" s="143"/>
      <c r="C259" s="143"/>
      <c r="D259" s="143"/>
      <c r="E259" s="143"/>
      <c r="F259" s="214"/>
      <c r="G259" s="143"/>
      <c r="H259" s="143"/>
      <c r="I259" s="143"/>
      <c r="J259" s="143"/>
      <c r="K259" s="143"/>
      <c r="L259" s="214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</row>
    <row r="260" spans="1:26" ht="14.25" customHeight="1" x14ac:dyDescent="0.3">
      <c r="A260" s="143"/>
      <c r="B260" s="143"/>
      <c r="C260" s="143"/>
      <c r="D260" s="143"/>
      <c r="E260" s="143"/>
      <c r="F260" s="214"/>
      <c r="G260" s="143"/>
      <c r="H260" s="143"/>
      <c r="I260" s="143"/>
      <c r="J260" s="143"/>
      <c r="K260" s="143"/>
      <c r="L260" s="214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</row>
    <row r="261" spans="1:26" ht="14.25" customHeight="1" x14ac:dyDescent="0.3">
      <c r="A261" s="143"/>
      <c r="B261" s="143"/>
      <c r="C261" s="143"/>
      <c r="D261" s="143"/>
      <c r="E261" s="143"/>
      <c r="F261" s="214"/>
      <c r="G261" s="143"/>
      <c r="H261" s="143"/>
      <c r="I261" s="143"/>
      <c r="J261" s="143"/>
      <c r="K261" s="143"/>
      <c r="L261" s="214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</row>
    <row r="262" spans="1:26" ht="14.25" customHeight="1" x14ac:dyDescent="0.3">
      <c r="A262" s="143"/>
      <c r="B262" s="143"/>
      <c r="C262" s="143"/>
      <c r="D262" s="143"/>
      <c r="E262" s="143"/>
      <c r="F262" s="214"/>
      <c r="G262" s="143"/>
      <c r="H262" s="143"/>
      <c r="I262" s="143"/>
      <c r="J262" s="143"/>
      <c r="K262" s="143"/>
      <c r="L262" s="214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</row>
    <row r="263" spans="1:26" ht="14.25" customHeight="1" x14ac:dyDescent="0.3">
      <c r="A263" s="143"/>
      <c r="B263" s="143"/>
      <c r="C263" s="143"/>
      <c r="D263" s="143"/>
      <c r="E263" s="143"/>
      <c r="F263" s="214"/>
      <c r="G263" s="143"/>
      <c r="H263" s="143"/>
      <c r="I263" s="143"/>
      <c r="J263" s="143"/>
      <c r="K263" s="143"/>
      <c r="L263" s="214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</row>
    <row r="264" spans="1:26" ht="14.25" customHeight="1" x14ac:dyDescent="0.3">
      <c r="A264" s="143"/>
      <c r="B264" s="143"/>
      <c r="C264" s="143"/>
      <c r="D264" s="143"/>
      <c r="E264" s="143"/>
      <c r="F264" s="214"/>
      <c r="G264" s="143"/>
      <c r="H264" s="143"/>
      <c r="I264" s="143"/>
      <c r="J264" s="143"/>
      <c r="K264" s="143"/>
      <c r="L264" s="214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</row>
    <row r="265" spans="1:26" ht="14.25" customHeight="1" x14ac:dyDescent="0.3">
      <c r="A265" s="143"/>
      <c r="B265" s="143"/>
      <c r="C265" s="143"/>
      <c r="D265" s="143"/>
      <c r="E265" s="143"/>
      <c r="F265" s="214"/>
      <c r="G265" s="143"/>
      <c r="H265" s="143"/>
      <c r="I265" s="143"/>
      <c r="J265" s="143"/>
      <c r="K265" s="143"/>
      <c r="L265" s="214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</row>
    <row r="266" spans="1:26" ht="14.25" customHeight="1" x14ac:dyDescent="0.3">
      <c r="A266" s="143"/>
      <c r="B266" s="143"/>
      <c r="C266" s="143"/>
      <c r="D266" s="143"/>
      <c r="E266" s="143"/>
      <c r="F266" s="214"/>
      <c r="G266" s="143"/>
      <c r="H266" s="143"/>
      <c r="I266" s="143"/>
      <c r="J266" s="143"/>
      <c r="K266" s="143"/>
      <c r="L266" s="214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</row>
    <row r="267" spans="1:26" ht="14.25" customHeight="1" x14ac:dyDescent="0.3">
      <c r="A267" s="143"/>
      <c r="B267" s="143"/>
      <c r="C267" s="143"/>
      <c r="D267" s="143"/>
      <c r="E267" s="143"/>
      <c r="F267" s="214"/>
      <c r="G267" s="143"/>
      <c r="H267" s="143"/>
      <c r="I267" s="143"/>
      <c r="J267" s="143"/>
      <c r="K267" s="143"/>
      <c r="L267" s="214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</row>
    <row r="268" spans="1:26" ht="14.25" customHeight="1" x14ac:dyDescent="0.3">
      <c r="A268" s="143"/>
      <c r="B268" s="143"/>
      <c r="C268" s="143"/>
      <c r="D268" s="143"/>
      <c r="E268" s="143"/>
      <c r="F268" s="214"/>
      <c r="G268" s="143"/>
      <c r="H268" s="143"/>
      <c r="I268" s="143"/>
      <c r="J268" s="143"/>
      <c r="K268" s="143"/>
      <c r="L268" s="214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</row>
    <row r="269" spans="1:26" ht="14.25" customHeight="1" x14ac:dyDescent="0.3">
      <c r="A269" s="143"/>
      <c r="B269" s="143"/>
      <c r="C269" s="143"/>
      <c r="D269" s="143"/>
      <c r="E269" s="143"/>
      <c r="F269" s="214"/>
      <c r="G269" s="143"/>
      <c r="H269" s="143"/>
      <c r="I269" s="143"/>
      <c r="J269" s="143"/>
      <c r="K269" s="143"/>
      <c r="L269" s="214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</row>
    <row r="270" spans="1:26" ht="14.25" customHeight="1" x14ac:dyDescent="0.3">
      <c r="A270" s="143"/>
      <c r="B270" s="143"/>
      <c r="C270" s="143"/>
      <c r="D270" s="143"/>
      <c r="E270" s="143"/>
      <c r="F270" s="214"/>
      <c r="G270" s="143"/>
      <c r="H270" s="143"/>
      <c r="I270" s="143"/>
      <c r="J270" s="143"/>
      <c r="K270" s="143"/>
      <c r="L270" s="214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</row>
    <row r="271" spans="1:26" ht="14.25" customHeight="1" x14ac:dyDescent="0.3">
      <c r="A271" s="143"/>
      <c r="B271" s="143"/>
      <c r="C271" s="143"/>
      <c r="D271" s="143"/>
      <c r="E271" s="143"/>
      <c r="F271" s="214"/>
      <c r="G271" s="143"/>
      <c r="H271" s="143"/>
      <c r="I271" s="143"/>
      <c r="J271" s="143"/>
      <c r="K271" s="143"/>
      <c r="L271" s="214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</row>
    <row r="272" spans="1:26" ht="14.25" customHeight="1" x14ac:dyDescent="0.3">
      <c r="A272" s="143"/>
      <c r="B272" s="143"/>
      <c r="C272" s="143"/>
      <c r="D272" s="143"/>
      <c r="E272" s="143"/>
      <c r="F272" s="214"/>
      <c r="G272" s="143"/>
      <c r="H272" s="143"/>
      <c r="I272" s="143"/>
      <c r="J272" s="143"/>
      <c r="K272" s="143"/>
      <c r="L272" s="214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</row>
    <row r="273" spans="1:26" ht="14.25" customHeight="1" x14ac:dyDescent="0.3">
      <c r="A273" s="143"/>
      <c r="B273" s="143"/>
      <c r="C273" s="143"/>
      <c r="D273" s="143"/>
      <c r="E273" s="143"/>
      <c r="F273" s="214"/>
      <c r="G273" s="143"/>
      <c r="H273" s="143"/>
      <c r="I273" s="143"/>
      <c r="J273" s="143"/>
      <c r="K273" s="143"/>
      <c r="L273" s="214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</row>
    <row r="274" spans="1:26" ht="14.25" customHeight="1" x14ac:dyDescent="0.3">
      <c r="A274" s="143"/>
      <c r="B274" s="143"/>
      <c r="C274" s="143"/>
      <c r="D274" s="143"/>
      <c r="E274" s="143"/>
      <c r="F274" s="214"/>
      <c r="G274" s="143"/>
      <c r="H274" s="143"/>
      <c r="I274" s="143"/>
      <c r="J274" s="143"/>
      <c r="K274" s="143"/>
      <c r="L274" s="214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</row>
    <row r="275" spans="1:26" ht="14.25" customHeight="1" x14ac:dyDescent="0.3">
      <c r="A275" s="143"/>
      <c r="B275" s="143"/>
      <c r="C275" s="143"/>
      <c r="D275" s="143"/>
      <c r="E275" s="143"/>
      <c r="F275" s="214"/>
      <c r="G275" s="143"/>
      <c r="H275" s="143"/>
      <c r="I275" s="143"/>
      <c r="J275" s="143"/>
      <c r="K275" s="143"/>
      <c r="L275" s="214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</row>
    <row r="276" spans="1:26" ht="14.25" customHeight="1" x14ac:dyDescent="0.3">
      <c r="A276" s="143"/>
      <c r="B276" s="143"/>
      <c r="C276" s="143"/>
      <c r="D276" s="143"/>
      <c r="E276" s="143"/>
      <c r="F276" s="214"/>
      <c r="G276" s="143"/>
      <c r="H276" s="143"/>
      <c r="I276" s="143"/>
      <c r="J276" s="143"/>
      <c r="K276" s="143"/>
      <c r="L276" s="214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</row>
    <row r="277" spans="1:26" ht="14.25" customHeight="1" x14ac:dyDescent="0.3">
      <c r="A277" s="143"/>
      <c r="B277" s="143"/>
      <c r="C277" s="143"/>
      <c r="D277" s="143"/>
      <c r="E277" s="143"/>
      <c r="F277" s="214"/>
      <c r="G277" s="143"/>
      <c r="H277" s="143"/>
      <c r="I277" s="143"/>
      <c r="J277" s="143"/>
      <c r="K277" s="143"/>
      <c r="L277" s="214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  <c r="Y277" s="143"/>
      <c r="Z277" s="143"/>
    </row>
    <row r="278" spans="1:26" ht="14.25" customHeight="1" x14ac:dyDescent="0.3">
      <c r="A278" s="143"/>
      <c r="B278" s="143"/>
      <c r="C278" s="143"/>
      <c r="D278" s="143"/>
      <c r="E278" s="143"/>
      <c r="F278" s="214"/>
      <c r="G278" s="143"/>
      <c r="H278" s="143"/>
      <c r="I278" s="143"/>
      <c r="J278" s="143"/>
      <c r="K278" s="143"/>
      <c r="L278" s="214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</row>
    <row r="279" spans="1:26" ht="14.25" customHeight="1" x14ac:dyDescent="0.3">
      <c r="A279" s="143"/>
      <c r="B279" s="143"/>
      <c r="C279" s="143"/>
      <c r="D279" s="143"/>
      <c r="E279" s="143"/>
      <c r="F279" s="214"/>
      <c r="G279" s="143"/>
      <c r="H279" s="143"/>
      <c r="I279" s="143"/>
      <c r="J279" s="143"/>
      <c r="K279" s="143"/>
      <c r="L279" s="214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</row>
    <row r="280" spans="1:26" ht="14.25" customHeight="1" x14ac:dyDescent="0.3">
      <c r="A280" s="143"/>
      <c r="B280" s="143"/>
      <c r="C280" s="143"/>
      <c r="D280" s="143"/>
      <c r="E280" s="143"/>
      <c r="F280" s="214"/>
      <c r="G280" s="143"/>
      <c r="H280" s="143"/>
      <c r="I280" s="143"/>
      <c r="J280" s="143"/>
      <c r="K280" s="143"/>
      <c r="L280" s="214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</row>
    <row r="281" spans="1:26" ht="14.25" customHeight="1" x14ac:dyDescent="0.3">
      <c r="A281" s="143"/>
      <c r="B281" s="143"/>
      <c r="C281" s="143"/>
      <c r="D281" s="143"/>
      <c r="E281" s="143"/>
      <c r="F281" s="214"/>
      <c r="G281" s="143"/>
      <c r="H281" s="143"/>
      <c r="I281" s="143"/>
      <c r="J281" s="143"/>
      <c r="K281" s="143"/>
      <c r="L281" s="214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</row>
    <row r="282" spans="1:26" ht="14.25" customHeight="1" x14ac:dyDescent="0.3">
      <c r="A282" s="143"/>
      <c r="B282" s="143"/>
      <c r="C282" s="143"/>
      <c r="D282" s="143"/>
      <c r="E282" s="143"/>
      <c r="F282" s="214"/>
      <c r="G282" s="143"/>
      <c r="H282" s="143"/>
      <c r="I282" s="143"/>
      <c r="J282" s="143"/>
      <c r="K282" s="143"/>
      <c r="L282" s="214"/>
      <c r="M282" s="143"/>
      <c r="N282" s="143"/>
      <c r="O282" s="143"/>
      <c r="P282" s="143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</row>
    <row r="283" spans="1:26" ht="14.25" customHeight="1" x14ac:dyDescent="0.3">
      <c r="A283" s="143"/>
      <c r="B283" s="143"/>
      <c r="C283" s="143"/>
      <c r="D283" s="143"/>
      <c r="E283" s="143"/>
      <c r="F283" s="214"/>
      <c r="G283" s="143"/>
      <c r="H283" s="143"/>
      <c r="I283" s="143"/>
      <c r="J283" s="143"/>
      <c r="K283" s="143"/>
      <c r="L283" s="214"/>
      <c r="M283" s="143"/>
      <c r="N283" s="143"/>
      <c r="O283" s="143"/>
      <c r="P283" s="143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</row>
    <row r="284" spans="1:26" ht="14.25" customHeight="1" x14ac:dyDescent="0.3">
      <c r="A284" s="143"/>
      <c r="B284" s="143"/>
      <c r="C284" s="143"/>
      <c r="D284" s="143"/>
      <c r="E284" s="143"/>
      <c r="F284" s="214"/>
      <c r="G284" s="143"/>
      <c r="H284" s="143"/>
      <c r="I284" s="143"/>
      <c r="J284" s="143"/>
      <c r="K284" s="143"/>
      <c r="L284" s="214"/>
      <c r="M284" s="143"/>
      <c r="N284" s="143"/>
      <c r="O284" s="143"/>
      <c r="P284" s="143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</row>
    <row r="285" spans="1:26" ht="14.25" customHeight="1" x14ac:dyDescent="0.3">
      <c r="A285" s="143"/>
      <c r="B285" s="143"/>
      <c r="C285" s="143"/>
      <c r="D285" s="143"/>
      <c r="E285" s="143"/>
      <c r="F285" s="214"/>
      <c r="G285" s="143"/>
      <c r="H285" s="143"/>
      <c r="I285" s="143"/>
      <c r="J285" s="143"/>
      <c r="K285" s="143"/>
      <c r="L285" s="214"/>
      <c r="M285" s="143"/>
      <c r="N285" s="143"/>
      <c r="O285" s="143"/>
      <c r="P285" s="143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</row>
    <row r="286" spans="1:26" ht="14.25" customHeight="1" x14ac:dyDescent="0.3">
      <c r="A286" s="143"/>
      <c r="B286" s="143"/>
      <c r="C286" s="143"/>
      <c r="D286" s="143"/>
      <c r="E286" s="143"/>
      <c r="F286" s="214"/>
      <c r="G286" s="143"/>
      <c r="H286" s="143"/>
      <c r="I286" s="143"/>
      <c r="J286" s="143"/>
      <c r="K286" s="143"/>
      <c r="L286" s="214"/>
      <c r="M286" s="143"/>
      <c r="N286" s="143"/>
      <c r="O286" s="143"/>
      <c r="P286" s="143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</row>
    <row r="287" spans="1:26" ht="14.25" customHeight="1" x14ac:dyDescent="0.3">
      <c r="A287" s="143"/>
      <c r="B287" s="143"/>
      <c r="C287" s="143"/>
      <c r="D287" s="143"/>
      <c r="E287" s="143"/>
      <c r="F287" s="214"/>
      <c r="G287" s="143"/>
      <c r="H287" s="143"/>
      <c r="I287" s="143"/>
      <c r="J287" s="143"/>
      <c r="K287" s="143"/>
      <c r="L287" s="214"/>
      <c r="M287" s="143"/>
      <c r="N287" s="143"/>
      <c r="O287" s="143"/>
      <c r="P287" s="143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</row>
    <row r="288" spans="1:26" ht="14.25" customHeight="1" x14ac:dyDescent="0.3">
      <c r="A288" s="143"/>
      <c r="B288" s="143"/>
      <c r="C288" s="143"/>
      <c r="D288" s="143"/>
      <c r="E288" s="143"/>
      <c r="F288" s="214"/>
      <c r="G288" s="143"/>
      <c r="H288" s="143"/>
      <c r="I288" s="143"/>
      <c r="J288" s="143"/>
      <c r="K288" s="143"/>
      <c r="L288" s="214"/>
      <c r="M288" s="143"/>
      <c r="N288" s="143"/>
      <c r="O288" s="143"/>
      <c r="P288" s="143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</row>
    <row r="289" spans="1:26" ht="14.25" customHeight="1" x14ac:dyDescent="0.3">
      <c r="A289" s="143"/>
      <c r="B289" s="143"/>
      <c r="C289" s="143"/>
      <c r="D289" s="143"/>
      <c r="E289" s="143"/>
      <c r="F289" s="214"/>
      <c r="G289" s="143"/>
      <c r="H289" s="143"/>
      <c r="I289" s="143"/>
      <c r="J289" s="143"/>
      <c r="K289" s="143"/>
      <c r="L289" s="214"/>
      <c r="M289" s="143"/>
      <c r="N289" s="143"/>
      <c r="O289" s="143"/>
      <c r="P289" s="143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</row>
    <row r="290" spans="1:26" ht="14.25" customHeight="1" x14ac:dyDescent="0.3">
      <c r="A290" s="143"/>
      <c r="B290" s="143"/>
      <c r="C290" s="143"/>
      <c r="D290" s="143"/>
      <c r="E290" s="143"/>
      <c r="F290" s="214"/>
      <c r="G290" s="143"/>
      <c r="H290" s="143"/>
      <c r="I290" s="143"/>
      <c r="J290" s="143"/>
      <c r="K290" s="143"/>
      <c r="L290" s="214"/>
      <c r="M290" s="143"/>
      <c r="N290" s="143"/>
      <c r="O290" s="143"/>
      <c r="P290" s="143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</row>
    <row r="291" spans="1:26" ht="14.25" customHeight="1" x14ac:dyDescent="0.3">
      <c r="A291" s="143"/>
      <c r="B291" s="143"/>
      <c r="C291" s="143"/>
      <c r="D291" s="143"/>
      <c r="E291" s="143"/>
      <c r="F291" s="214"/>
      <c r="G291" s="143"/>
      <c r="H291" s="143"/>
      <c r="I291" s="143"/>
      <c r="J291" s="143"/>
      <c r="K291" s="143"/>
      <c r="L291" s="214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</row>
    <row r="292" spans="1:26" ht="14.25" customHeight="1" x14ac:dyDescent="0.3">
      <c r="A292" s="143"/>
      <c r="B292" s="143"/>
      <c r="C292" s="143"/>
      <c r="D292" s="143"/>
      <c r="E292" s="143"/>
      <c r="F292" s="214"/>
      <c r="G292" s="143"/>
      <c r="H292" s="143"/>
      <c r="I292" s="143"/>
      <c r="J292" s="143"/>
      <c r="K292" s="143"/>
      <c r="L292" s="214"/>
      <c r="M292" s="143"/>
      <c r="N292" s="143"/>
      <c r="O292" s="143"/>
      <c r="P292" s="143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</row>
    <row r="293" spans="1:26" ht="14.25" customHeight="1" x14ac:dyDescent="0.3">
      <c r="A293" s="143"/>
      <c r="B293" s="143"/>
      <c r="C293" s="143"/>
      <c r="D293" s="143"/>
      <c r="E293" s="143"/>
      <c r="F293" s="214"/>
      <c r="G293" s="143"/>
      <c r="H293" s="143"/>
      <c r="I293" s="143"/>
      <c r="J293" s="143"/>
      <c r="K293" s="143"/>
      <c r="L293" s="214"/>
      <c r="M293" s="143"/>
      <c r="N293" s="143"/>
      <c r="O293" s="143"/>
      <c r="P293" s="143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</row>
    <row r="294" spans="1:26" ht="14.25" customHeight="1" x14ac:dyDescent="0.3">
      <c r="A294" s="143"/>
      <c r="B294" s="143"/>
      <c r="C294" s="143"/>
      <c r="D294" s="143"/>
      <c r="E294" s="143"/>
      <c r="F294" s="214"/>
      <c r="G294" s="143"/>
      <c r="H294" s="143"/>
      <c r="I294" s="143"/>
      <c r="J294" s="143"/>
      <c r="K294" s="143"/>
      <c r="L294" s="214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</row>
    <row r="295" spans="1:26" ht="14.25" customHeight="1" x14ac:dyDescent="0.3">
      <c r="A295" s="143"/>
      <c r="B295" s="143"/>
      <c r="C295" s="143"/>
      <c r="D295" s="143"/>
      <c r="E295" s="143"/>
      <c r="F295" s="214"/>
      <c r="G295" s="143"/>
      <c r="H295" s="143"/>
      <c r="I295" s="143"/>
      <c r="J295" s="143"/>
      <c r="K295" s="143"/>
      <c r="L295" s="214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</row>
    <row r="296" spans="1:26" ht="14.25" customHeight="1" x14ac:dyDescent="0.3">
      <c r="A296" s="143"/>
      <c r="B296" s="143"/>
      <c r="C296" s="143"/>
      <c r="D296" s="143"/>
      <c r="E296" s="143"/>
      <c r="F296" s="214"/>
      <c r="G296" s="143"/>
      <c r="H296" s="143"/>
      <c r="I296" s="143"/>
      <c r="J296" s="143"/>
      <c r="K296" s="143"/>
      <c r="L296" s="214"/>
      <c r="M296" s="143"/>
      <c r="N296" s="143"/>
      <c r="O296" s="143"/>
      <c r="P296" s="143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</row>
    <row r="297" spans="1:26" ht="14.25" customHeight="1" x14ac:dyDescent="0.3">
      <c r="A297" s="143"/>
      <c r="B297" s="143"/>
      <c r="C297" s="143"/>
      <c r="D297" s="143"/>
      <c r="E297" s="143"/>
      <c r="F297" s="214"/>
      <c r="G297" s="143"/>
      <c r="H297" s="143"/>
      <c r="I297" s="143"/>
      <c r="J297" s="143"/>
      <c r="K297" s="143"/>
      <c r="L297" s="214"/>
      <c r="M297" s="143"/>
      <c r="N297" s="143"/>
      <c r="O297" s="143"/>
      <c r="P297" s="143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</row>
    <row r="298" spans="1:26" ht="14.25" customHeight="1" x14ac:dyDescent="0.3">
      <c r="A298" s="143"/>
      <c r="B298" s="143"/>
      <c r="C298" s="143"/>
      <c r="D298" s="143"/>
      <c r="E298" s="143"/>
      <c r="F298" s="214"/>
      <c r="G298" s="143"/>
      <c r="H298" s="143"/>
      <c r="I298" s="143"/>
      <c r="J298" s="143"/>
      <c r="K298" s="143"/>
      <c r="L298" s="214"/>
      <c r="M298" s="143"/>
      <c r="N298" s="143"/>
      <c r="O298" s="143"/>
      <c r="P298" s="143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</row>
    <row r="299" spans="1:26" ht="14.25" customHeight="1" x14ac:dyDescent="0.3">
      <c r="A299" s="143"/>
      <c r="B299" s="143"/>
      <c r="C299" s="143"/>
      <c r="D299" s="143"/>
      <c r="E299" s="143"/>
      <c r="F299" s="214"/>
      <c r="G299" s="143"/>
      <c r="H299" s="143"/>
      <c r="I299" s="143"/>
      <c r="J299" s="143"/>
      <c r="K299" s="143"/>
      <c r="L299" s="214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</row>
    <row r="300" spans="1:26" ht="14.25" customHeight="1" x14ac:dyDescent="0.3">
      <c r="A300" s="143"/>
      <c r="B300" s="143"/>
      <c r="C300" s="143"/>
      <c r="D300" s="143"/>
      <c r="E300" s="143"/>
      <c r="F300" s="214"/>
      <c r="G300" s="143"/>
      <c r="H300" s="143"/>
      <c r="I300" s="143"/>
      <c r="J300" s="143"/>
      <c r="K300" s="143"/>
      <c r="L300" s="214"/>
      <c r="M300" s="143"/>
      <c r="N300" s="143"/>
      <c r="O300" s="143"/>
      <c r="P300" s="143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</row>
    <row r="301" spans="1:26" ht="14.25" customHeight="1" x14ac:dyDescent="0.3">
      <c r="A301" s="143"/>
      <c r="B301" s="143"/>
      <c r="C301" s="143"/>
      <c r="D301" s="143"/>
      <c r="E301" s="143"/>
      <c r="F301" s="214"/>
      <c r="G301" s="143"/>
      <c r="H301" s="143"/>
      <c r="I301" s="143"/>
      <c r="J301" s="143"/>
      <c r="K301" s="143"/>
      <c r="L301" s="214"/>
      <c r="M301" s="143"/>
      <c r="N301" s="143"/>
      <c r="O301" s="143"/>
      <c r="P301" s="143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</row>
    <row r="302" spans="1:26" ht="14.25" customHeight="1" x14ac:dyDescent="0.3">
      <c r="A302" s="143"/>
      <c r="B302" s="143"/>
      <c r="C302" s="143"/>
      <c r="D302" s="143"/>
      <c r="E302" s="143"/>
      <c r="F302" s="214"/>
      <c r="G302" s="143"/>
      <c r="H302" s="143"/>
      <c r="I302" s="143"/>
      <c r="J302" s="143"/>
      <c r="K302" s="143"/>
      <c r="L302" s="214"/>
      <c r="M302" s="143"/>
      <c r="N302" s="143"/>
      <c r="O302" s="143"/>
      <c r="P302" s="143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</row>
    <row r="303" spans="1:26" ht="14.25" customHeight="1" x14ac:dyDescent="0.3">
      <c r="A303" s="143"/>
      <c r="B303" s="143"/>
      <c r="C303" s="143"/>
      <c r="D303" s="143"/>
      <c r="E303" s="143"/>
      <c r="F303" s="214"/>
      <c r="G303" s="143"/>
      <c r="H303" s="143"/>
      <c r="I303" s="143"/>
      <c r="J303" s="143"/>
      <c r="K303" s="143"/>
      <c r="L303" s="214"/>
      <c r="M303" s="143"/>
      <c r="N303" s="143"/>
      <c r="O303" s="143"/>
      <c r="P303" s="143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</row>
    <row r="304" spans="1:26" ht="14.25" customHeight="1" x14ac:dyDescent="0.3">
      <c r="A304" s="143"/>
      <c r="B304" s="143"/>
      <c r="C304" s="143"/>
      <c r="D304" s="143"/>
      <c r="E304" s="143"/>
      <c r="F304" s="214"/>
      <c r="G304" s="143"/>
      <c r="H304" s="143"/>
      <c r="I304" s="143"/>
      <c r="J304" s="143"/>
      <c r="K304" s="143"/>
      <c r="L304" s="214"/>
      <c r="M304" s="143"/>
      <c r="N304" s="143"/>
      <c r="O304" s="143"/>
      <c r="P304" s="143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</row>
    <row r="305" spans="1:26" ht="14.25" customHeight="1" x14ac:dyDescent="0.3">
      <c r="A305" s="143"/>
      <c r="B305" s="143"/>
      <c r="C305" s="143"/>
      <c r="D305" s="143"/>
      <c r="E305" s="143"/>
      <c r="F305" s="214"/>
      <c r="G305" s="143"/>
      <c r="H305" s="143"/>
      <c r="I305" s="143"/>
      <c r="J305" s="143"/>
      <c r="K305" s="143"/>
      <c r="L305" s="214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</row>
    <row r="306" spans="1:26" ht="14.25" customHeight="1" x14ac:dyDescent="0.3">
      <c r="A306" s="143"/>
      <c r="B306" s="143"/>
      <c r="C306" s="143"/>
      <c r="D306" s="143"/>
      <c r="E306" s="143"/>
      <c r="F306" s="214"/>
      <c r="G306" s="143"/>
      <c r="H306" s="143"/>
      <c r="I306" s="143"/>
      <c r="J306" s="143"/>
      <c r="K306" s="143"/>
      <c r="L306" s="214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</row>
    <row r="307" spans="1:26" ht="14.25" customHeight="1" x14ac:dyDescent="0.3">
      <c r="A307" s="143"/>
      <c r="B307" s="143"/>
      <c r="C307" s="143"/>
      <c r="D307" s="143"/>
      <c r="E307" s="143"/>
      <c r="F307" s="214"/>
      <c r="G307" s="143"/>
      <c r="H307" s="143"/>
      <c r="I307" s="143"/>
      <c r="J307" s="143"/>
      <c r="K307" s="143"/>
      <c r="L307" s="214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</row>
    <row r="308" spans="1:26" ht="14.25" customHeight="1" x14ac:dyDescent="0.3">
      <c r="A308" s="143"/>
      <c r="B308" s="143"/>
      <c r="C308" s="143"/>
      <c r="D308" s="143"/>
      <c r="E308" s="143"/>
      <c r="F308" s="214"/>
      <c r="G308" s="143"/>
      <c r="H308" s="143"/>
      <c r="I308" s="143"/>
      <c r="J308" s="143"/>
      <c r="K308" s="143"/>
      <c r="L308" s="214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</row>
    <row r="309" spans="1:26" ht="14.25" customHeight="1" x14ac:dyDescent="0.3">
      <c r="A309" s="143"/>
      <c r="B309" s="143"/>
      <c r="C309" s="143"/>
      <c r="D309" s="143"/>
      <c r="E309" s="143"/>
      <c r="F309" s="214"/>
      <c r="G309" s="143"/>
      <c r="H309" s="143"/>
      <c r="I309" s="143"/>
      <c r="J309" s="143"/>
      <c r="K309" s="143"/>
      <c r="L309" s="214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</row>
    <row r="310" spans="1:26" ht="14.25" customHeight="1" x14ac:dyDescent="0.3">
      <c r="A310" s="143"/>
      <c r="B310" s="143"/>
      <c r="C310" s="143"/>
      <c r="D310" s="143"/>
      <c r="E310" s="143"/>
      <c r="F310" s="214"/>
      <c r="G310" s="143"/>
      <c r="H310" s="143"/>
      <c r="I310" s="143"/>
      <c r="J310" s="143"/>
      <c r="K310" s="143"/>
      <c r="L310" s="214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</row>
    <row r="311" spans="1:26" ht="14.25" customHeight="1" x14ac:dyDescent="0.3">
      <c r="A311" s="143"/>
      <c r="B311" s="143"/>
      <c r="C311" s="143"/>
      <c r="D311" s="143"/>
      <c r="E311" s="143"/>
      <c r="F311" s="214"/>
      <c r="G311" s="143"/>
      <c r="H311" s="143"/>
      <c r="I311" s="143"/>
      <c r="J311" s="143"/>
      <c r="K311" s="143"/>
      <c r="L311" s="214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</row>
    <row r="312" spans="1:26" ht="14.25" customHeight="1" x14ac:dyDescent="0.3">
      <c r="A312" s="143"/>
      <c r="B312" s="143"/>
      <c r="C312" s="143"/>
      <c r="D312" s="143"/>
      <c r="E312" s="143"/>
      <c r="F312" s="214"/>
      <c r="G312" s="143"/>
      <c r="H312" s="143"/>
      <c r="I312" s="143"/>
      <c r="J312" s="143"/>
      <c r="K312" s="143"/>
      <c r="L312" s="214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</row>
    <row r="313" spans="1:26" ht="14.25" customHeight="1" x14ac:dyDescent="0.3">
      <c r="A313" s="143"/>
      <c r="B313" s="143"/>
      <c r="C313" s="143"/>
      <c r="D313" s="143"/>
      <c r="E313" s="143"/>
      <c r="F313" s="214"/>
      <c r="G313" s="143"/>
      <c r="H313" s="143"/>
      <c r="I313" s="143"/>
      <c r="J313" s="143"/>
      <c r="K313" s="143"/>
      <c r="L313" s="214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</row>
    <row r="314" spans="1:26" ht="14.25" customHeight="1" x14ac:dyDescent="0.3">
      <c r="A314" s="143"/>
      <c r="B314" s="143"/>
      <c r="C314" s="143"/>
      <c r="D314" s="143"/>
      <c r="E314" s="143"/>
      <c r="F314" s="214"/>
      <c r="G314" s="143"/>
      <c r="H314" s="143"/>
      <c r="I314" s="143"/>
      <c r="J314" s="143"/>
      <c r="K314" s="143"/>
      <c r="L314" s="214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</row>
    <row r="315" spans="1:26" ht="14.25" customHeight="1" x14ac:dyDescent="0.3">
      <c r="A315" s="143"/>
      <c r="B315" s="143"/>
      <c r="C315" s="143"/>
      <c r="D315" s="143"/>
      <c r="E315" s="143"/>
      <c r="F315" s="214"/>
      <c r="G315" s="143"/>
      <c r="H315" s="143"/>
      <c r="I315" s="143"/>
      <c r="J315" s="143"/>
      <c r="K315" s="143"/>
      <c r="L315" s="214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</row>
    <row r="316" spans="1:26" ht="14.25" customHeight="1" x14ac:dyDescent="0.3">
      <c r="A316" s="143"/>
      <c r="B316" s="143"/>
      <c r="C316" s="143"/>
      <c r="D316" s="143"/>
      <c r="E316" s="143"/>
      <c r="F316" s="214"/>
      <c r="G316" s="143"/>
      <c r="H316" s="143"/>
      <c r="I316" s="143"/>
      <c r="J316" s="143"/>
      <c r="K316" s="143"/>
      <c r="L316" s="214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</row>
    <row r="317" spans="1:26" ht="14.25" customHeight="1" x14ac:dyDescent="0.3">
      <c r="A317" s="143"/>
      <c r="B317" s="143"/>
      <c r="C317" s="143"/>
      <c r="D317" s="143"/>
      <c r="E317" s="143"/>
      <c r="F317" s="214"/>
      <c r="G317" s="143"/>
      <c r="H317" s="143"/>
      <c r="I317" s="143"/>
      <c r="J317" s="143"/>
      <c r="K317" s="143"/>
      <c r="L317" s="214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</row>
    <row r="318" spans="1:26" ht="14.25" customHeight="1" x14ac:dyDescent="0.3">
      <c r="A318" s="143"/>
      <c r="B318" s="143"/>
      <c r="C318" s="143"/>
      <c r="D318" s="143"/>
      <c r="E318" s="143"/>
      <c r="F318" s="214"/>
      <c r="G318" s="143"/>
      <c r="H318" s="143"/>
      <c r="I318" s="143"/>
      <c r="J318" s="143"/>
      <c r="K318" s="143"/>
      <c r="L318" s="214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</row>
    <row r="319" spans="1:26" ht="14.25" customHeight="1" x14ac:dyDescent="0.3">
      <c r="A319" s="143"/>
      <c r="B319" s="143"/>
      <c r="C319" s="143"/>
      <c r="D319" s="143"/>
      <c r="E319" s="143"/>
      <c r="F319" s="214"/>
      <c r="G319" s="143"/>
      <c r="H319" s="143"/>
      <c r="I319" s="143"/>
      <c r="J319" s="143"/>
      <c r="K319" s="143"/>
      <c r="L319" s="214"/>
      <c r="M319" s="143"/>
      <c r="N319" s="143"/>
      <c r="O319" s="143"/>
      <c r="P319" s="143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</row>
    <row r="320" spans="1:26" ht="14.25" customHeight="1" x14ac:dyDescent="0.3">
      <c r="A320" s="143"/>
      <c r="B320" s="143"/>
      <c r="C320" s="143"/>
      <c r="D320" s="143"/>
      <c r="E320" s="143"/>
      <c r="F320" s="214"/>
      <c r="G320" s="143"/>
      <c r="H320" s="143"/>
      <c r="I320" s="143"/>
      <c r="J320" s="143"/>
      <c r="K320" s="143"/>
      <c r="L320" s="214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</row>
    <row r="321" spans="1:26" ht="14.25" customHeight="1" x14ac:dyDescent="0.3">
      <c r="A321" s="143"/>
      <c r="B321" s="143"/>
      <c r="C321" s="143"/>
      <c r="D321" s="143"/>
      <c r="E321" s="143"/>
      <c r="F321" s="214"/>
      <c r="G321" s="143"/>
      <c r="H321" s="143"/>
      <c r="I321" s="143"/>
      <c r="J321" s="143"/>
      <c r="K321" s="143"/>
      <c r="L321" s="214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</row>
    <row r="322" spans="1:26" ht="14.25" customHeight="1" x14ac:dyDescent="0.3">
      <c r="A322" s="143"/>
      <c r="B322" s="143"/>
      <c r="C322" s="143"/>
      <c r="D322" s="143"/>
      <c r="E322" s="143"/>
      <c r="F322" s="214"/>
      <c r="G322" s="143"/>
      <c r="H322" s="143"/>
      <c r="I322" s="143"/>
      <c r="J322" s="143"/>
      <c r="K322" s="143"/>
      <c r="L322" s="214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</row>
    <row r="323" spans="1:26" ht="14.25" customHeight="1" x14ac:dyDescent="0.3">
      <c r="A323" s="143"/>
      <c r="B323" s="143"/>
      <c r="C323" s="143"/>
      <c r="D323" s="143"/>
      <c r="E323" s="143"/>
      <c r="F323" s="214"/>
      <c r="G323" s="143"/>
      <c r="H323" s="143"/>
      <c r="I323" s="143"/>
      <c r="J323" s="143"/>
      <c r="K323" s="143"/>
      <c r="L323" s="214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</row>
    <row r="324" spans="1:26" ht="14.25" customHeight="1" x14ac:dyDescent="0.3">
      <c r="A324" s="143"/>
      <c r="B324" s="143"/>
      <c r="C324" s="143"/>
      <c r="D324" s="143"/>
      <c r="E324" s="143"/>
      <c r="F324" s="214"/>
      <c r="G324" s="143"/>
      <c r="H324" s="143"/>
      <c r="I324" s="143"/>
      <c r="J324" s="143"/>
      <c r="K324" s="143"/>
      <c r="L324" s="214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</row>
    <row r="325" spans="1:26" ht="14.25" customHeight="1" x14ac:dyDescent="0.3">
      <c r="A325" s="143"/>
      <c r="B325" s="143"/>
      <c r="C325" s="143"/>
      <c r="D325" s="143"/>
      <c r="E325" s="143"/>
      <c r="F325" s="214"/>
      <c r="G325" s="143"/>
      <c r="H325" s="143"/>
      <c r="I325" s="143"/>
      <c r="J325" s="143"/>
      <c r="K325" s="143"/>
      <c r="L325" s="214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</row>
    <row r="326" spans="1:26" ht="14.25" customHeight="1" x14ac:dyDescent="0.3">
      <c r="A326" s="143"/>
      <c r="B326" s="143"/>
      <c r="C326" s="143"/>
      <c r="D326" s="143"/>
      <c r="E326" s="143"/>
      <c r="F326" s="214"/>
      <c r="G326" s="143"/>
      <c r="H326" s="143"/>
      <c r="I326" s="143"/>
      <c r="J326" s="143"/>
      <c r="K326" s="143"/>
      <c r="L326" s="214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</row>
    <row r="327" spans="1:26" ht="14.25" customHeight="1" x14ac:dyDescent="0.3">
      <c r="A327" s="143"/>
      <c r="B327" s="143"/>
      <c r="C327" s="143"/>
      <c r="D327" s="143"/>
      <c r="E327" s="143"/>
      <c r="F327" s="214"/>
      <c r="G327" s="143"/>
      <c r="H327" s="143"/>
      <c r="I327" s="143"/>
      <c r="J327" s="143"/>
      <c r="K327" s="143"/>
      <c r="L327" s="214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</row>
    <row r="328" spans="1:26" ht="14.25" customHeight="1" x14ac:dyDescent="0.3">
      <c r="A328" s="143"/>
      <c r="B328" s="143"/>
      <c r="C328" s="143"/>
      <c r="D328" s="143"/>
      <c r="E328" s="143"/>
      <c r="F328" s="214"/>
      <c r="G328" s="143"/>
      <c r="H328" s="143"/>
      <c r="I328" s="143"/>
      <c r="J328" s="143"/>
      <c r="K328" s="143"/>
      <c r="L328" s="214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</row>
    <row r="329" spans="1:26" ht="14.25" customHeight="1" x14ac:dyDescent="0.3">
      <c r="A329" s="143"/>
      <c r="B329" s="143"/>
      <c r="C329" s="143"/>
      <c r="D329" s="143"/>
      <c r="E329" s="143"/>
      <c r="F329" s="214"/>
      <c r="G329" s="143"/>
      <c r="H329" s="143"/>
      <c r="I329" s="143"/>
      <c r="J329" s="143"/>
      <c r="K329" s="143"/>
      <c r="L329" s="214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</row>
    <row r="330" spans="1:26" ht="14.25" customHeight="1" x14ac:dyDescent="0.3">
      <c r="A330" s="143"/>
      <c r="B330" s="143"/>
      <c r="C330" s="143"/>
      <c r="D330" s="143"/>
      <c r="E330" s="143"/>
      <c r="F330" s="214"/>
      <c r="G330" s="143"/>
      <c r="H330" s="143"/>
      <c r="I330" s="143"/>
      <c r="J330" s="143"/>
      <c r="K330" s="143"/>
      <c r="L330" s="214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</row>
    <row r="331" spans="1:26" ht="14.25" customHeight="1" x14ac:dyDescent="0.3">
      <c r="A331" s="143"/>
      <c r="B331" s="143"/>
      <c r="C331" s="143"/>
      <c r="D331" s="143"/>
      <c r="E331" s="143"/>
      <c r="F331" s="214"/>
      <c r="G331" s="143"/>
      <c r="H331" s="143"/>
      <c r="I331" s="143"/>
      <c r="J331" s="143"/>
      <c r="K331" s="143"/>
      <c r="L331" s="214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</row>
    <row r="332" spans="1:26" ht="14.25" customHeight="1" x14ac:dyDescent="0.3">
      <c r="A332" s="143"/>
      <c r="B332" s="143"/>
      <c r="C332" s="143"/>
      <c r="D332" s="143"/>
      <c r="E332" s="143"/>
      <c r="F332" s="214"/>
      <c r="G332" s="143"/>
      <c r="H332" s="143"/>
      <c r="I332" s="143"/>
      <c r="J332" s="143"/>
      <c r="K332" s="143"/>
      <c r="L332" s="214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</row>
    <row r="333" spans="1:26" ht="14.25" customHeight="1" x14ac:dyDescent="0.3">
      <c r="A333" s="143"/>
      <c r="B333" s="143"/>
      <c r="C333" s="143"/>
      <c r="D333" s="143"/>
      <c r="E333" s="143"/>
      <c r="F333" s="214"/>
      <c r="G333" s="143"/>
      <c r="H333" s="143"/>
      <c r="I333" s="143"/>
      <c r="J333" s="143"/>
      <c r="K333" s="143"/>
      <c r="L333" s="214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</row>
    <row r="334" spans="1:26" ht="14.25" customHeight="1" x14ac:dyDescent="0.3">
      <c r="A334" s="143"/>
      <c r="B334" s="143"/>
      <c r="C334" s="143"/>
      <c r="D334" s="143"/>
      <c r="E334" s="143"/>
      <c r="F334" s="214"/>
      <c r="G334" s="143"/>
      <c r="H334" s="143"/>
      <c r="I334" s="143"/>
      <c r="J334" s="143"/>
      <c r="K334" s="143"/>
      <c r="L334" s="214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</row>
    <row r="335" spans="1:26" ht="14.25" customHeight="1" x14ac:dyDescent="0.3">
      <c r="A335" s="143"/>
      <c r="B335" s="143"/>
      <c r="C335" s="143"/>
      <c r="D335" s="143"/>
      <c r="E335" s="143"/>
      <c r="F335" s="214"/>
      <c r="G335" s="143"/>
      <c r="H335" s="143"/>
      <c r="I335" s="143"/>
      <c r="J335" s="143"/>
      <c r="K335" s="143"/>
      <c r="L335" s="214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</row>
    <row r="336" spans="1:26" ht="14.25" customHeight="1" x14ac:dyDescent="0.3">
      <c r="A336" s="143"/>
      <c r="B336" s="143"/>
      <c r="C336" s="143"/>
      <c r="D336" s="143"/>
      <c r="E336" s="143"/>
      <c r="F336" s="214"/>
      <c r="G336" s="143"/>
      <c r="H336" s="143"/>
      <c r="I336" s="143"/>
      <c r="J336" s="143"/>
      <c r="K336" s="143"/>
      <c r="L336" s="214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</row>
    <row r="337" spans="1:26" ht="14.25" customHeight="1" x14ac:dyDescent="0.3">
      <c r="A337" s="143"/>
      <c r="B337" s="143"/>
      <c r="C337" s="143"/>
      <c r="D337" s="143"/>
      <c r="E337" s="143"/>
      <c r="F337" s="214"/>
      <c r="G337" s="143"/>
      <c r="H337" s="143"/>
      <c r="I337" s="143"/>
      <c r="J337" s="143"/>
      <c r="K337" s="143"/>
      <c r="L337" s="214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</row>
    <row r="338" spans="1:26" ht="14.25" customHeight="1" x14ac:dyDescent="0.3">
      <c r="A338" s="143"/>
      <c r="B338" s="143"/>
      <c r="C338" s="143"/>
      <c r="D338" s="143"/>
      <c r="E338" s="143"/>
      <c r="F338" s="214"/>
      <c r="G338" s="143"/>
      <c r="H338" s="143"/>
      <c r="I338" s="143"/>
      <c r="J338" s="143"/>
      <c r="K338" s="143"/>
      <c r="L338" s="214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</row>
    <row r="339" spans="1:26" ht="14.25" customHeight="1" x14ac:dyDescent="0.3">
      <c r="A339" s="143"/>
      <c r="B339" s="143"/>
      <c r="C339" s="143"/>
      <c r="D339" s="143"/>
      <c r="E339" s="143"/>
      <c r="F339" s="214"/>
      <c r="G339" s="143"/>
      <c r="H339" s="143"/>
      <c r="I339" s="143"/>
      <c r="J339" s="143"/>
      <c r="K339" s="143"/>
      <c r="L339" s="214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</row>
    <row r="340" spans="1:26" ht="14.25" customHeight="1" x14ac:dyDescent="0.3">
      <c r="A340" s="143"/>
      <c r="B340" s="143"/>
      <c r="C340" s="143"/>
      <c r="D340" s="143"/>
      <c r="E340" s="143"/>
      <c r="F340" s="214"/>
      <c r="G340" s="143"/>
      <c r="H340" s="143"/>
      <c r="I340" s="143"/>
      <c r="J340" s="143"/>
      <c r="K340" s="143"/>
      <c r="L340" s="214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</row>
    <row r="341" spans="1:26" ht="14.25" customHeight="1" x14ac:dyDescent="0.3">
      <c r="A341" s="143"/>
      <c r="B341" s="143"/>
      <c r="C341" s="143"/>
      <c r="D341" s="143"/>
      <c r="E341" s="143"/>
      <c r="F341" s="214"/>
      <c r="G341" s="143"/>
      <c r="H341" s="143"/>
      <c r="I341" s="143"/>
      <c r="J341" s="143"/>
      <c r="K341" s="143"/>
      <c r="L341" s="214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</row>
    <row r="342" spans="1:26" ht="14.25" customHeight="1" x14ac:dyDescent="0.3">
      <c r="A342" s="143"/>
      <c r="B342" s="143"/>
      <c r="C342" s="143"/>
      <c r="D342" s="143"/>
      <c r="E342" s="143"/>
      <c r="F342" s="214"/>
      <c r="G342" s="143"/>
      <c r="H342" s="143"/>
      <c r="I342" s="143"/>
      <c r="J342" s="143"/>
      <c r="K342" s="143"/>
      <c r="L342" s="214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</row>
    <row r="343" spans="1:26" ht="14.25" customHeight="1" x14ac:dyDescent="0.3">
      <c r="A343" s="143"/>
      <c r="B343" s="143"/>
      <c r="C343" s="143"/>
      <c r="D343" s="143"/>
      <c r="E343" s="143"/>
      <c r="F343" s="214"/>
      <c r="G343" s="143"/>
      <c r="H343" s="143"/>
      <c r="I343" s="143"/>
      <c r="J343" s="143"/>
      <c r="K343" s="143"/>
      <c r="L343" s="214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</row>
    <row r="344" spans="1:26" ht="14.25" customHeight="1" x14ac:dyDescent="0.3">
      <c r="A344" s="143"/>
      <c r="B344" s="143"/>
      <c r="C344" s="143"/>
      <c r="D344" s="143"/>
      <c r="E344" s="143"/>
      <c r="F344" s="214"/>
      <c r="G344" s="143"/>
      <c r="H344" s="143"/>
      <c r="I344" s="143"/>
      <c r="J344" s="143"/>
      <c r="K344" s="143"/>
      <c r="L344" s="214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</row>
    <row r="345" spans="1:26" ht="14.25" customHeight="1" x14ac:dyDescent="0.3">
      <c r="A345" s="143"/>
      <c r="B345" s="143"/>
      <c r="C345" s="143"/>
      <c r="D345" s="143"/>
      <c r="E345" s="143"/>
      <c r="F345" s="214"/>
      <c r="G345" s="143"/>
      <c r="H345" s="143"/>
      <c r="I345" s="143"/>
      <c r="J345" s="143"/>
      <c r="K345" s="143"/>
      <c r="L345" s="214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</row>
    <row r="346" spans="1:26" ht="14.25" customHeight="1" x14ac:dyDescent="0.3">
      <c r="A346" s="143"/>
      <c r="B346" s="143"/>
      <c r="C346" s="143"/>
      <c r="D346" s="143"/>
      <c r="E346" s="143"/>
      <c r="F346" s="214"/>
      <c r="G346" s="143"/>
      <c r="H346" s="143"/>
      <c r="I346" s="143"/>
      <c r="J346" s="143"/>
      <c r="K346" s="143"/>
      <c r="L346" s="214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</row>
    <row r="347" spans="1:26" ht="14.25" customHeight="1" x14ac:dyDescent="0.3">
      <c r="A347" s="143"/>
      <c r="B347" s="143"/>
      <c r="C347" s="143"/>
      <c r="D347" s="143"/>
      <c r="E347" s="143"/>
      <c r="F347" s="214"/>
      <c r="G347" s="143"/>
      <c r="H347" s="143"/>
      <c r="I347" s="143"/>
      <c r="J347" s="143"/>
      <c r="K347" s="143"/>
      <c r="L347" s="214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</row>
    <row r="348" spans="1:26" ht="14.25" customHeight="1" x14ac:dyDescent="0.3">
      <c r="A348" s="143"/>
      <c r="B348" s="143"/>
      <c r="C348" s="143"/>
      <c r="D348" s="143"/>
      <c r="E348" s="143"/>
      <c r="F348" s="214"/>
      <c r="G348" s="143"/>
      <c r="H348" s="143"/>
      <c r="I348" s="143"/>
      <c r="J348" s="143"/>
      <c r="K348" s="143"/>
      <c r="L348" s="214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</row>
    <row r="349" spans="1:26" ht="14.25" customHeight="1" x14ac:dyDescent="0.3">
      <c r="A349" s="143"/>
      <c r="B349" s="143"/>
      <c r="C349" s="143"/>
      <c r="D349" s="143"/>
      <c r="E349" s="143"/>
      <c r="F349" s="214"/>
      <c r="G349" s="143"/>
      <c r="H349" s="143"/>
      <c r="I349" s="143"/>
      <c r="J349" s="143"/>
      <c r="K349" s="143"/>
      <c r="L349" s="214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</row>
    <row r="350" spans="1:26" ht="14.25" customHeight="1" x14ac:dyDescent="0.3">
      <c r="A350" s="143"/>
      <c r="B350" s="143"/>
      <c r="C350" s="143"/>
      <c r="D350" s="143"/>
      <c r="E350" s="143"/>
      <c r="F350" s="214"/>
      <c r="G350" s="143"/>
      <c r="H350" s="143"/>
      <c r="I350" s="143"/>
      <c r="J350" s="143"/>
      <c r="K350" s="143"/>
      <c r="L350" s="214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</row>
    <row r="351" spans="1:26" ht="14.25" customHeight="1" x14ac:dyDescent="0.3">
      <c r="A351" s="143"/>
      <c r="B351" s="143"/>
      <c r="C351" s="143"/>
      <c r="D351" s="143"/>
      <c r="E351" s="143"/>
      <c r="F351" s="214"/>
      <c r="G351" s="143"/>
      <c r="H351" s="143"/>
      <c r="I351" s="143"/>
      <c r="J351" s="143"/>
      <c r="K351" s="143"/>
      <c r="L351" s="214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</row>
    <row r="352" spans="1:26" ht="14.25" customHeight="1" x14ac:dyDescent="0.3">
      <c r="A352" s="143"/>
      <c r="B352" s="143"/>
      <c r="C352" s="143"/>
      <c r="D352" s="143"/>
      <c r="E352" s="143"/>
      <c r="F352" s="214"/>
      <c r="G352" s="143"/>
      <c r="H352" s="143"/>
      <c r="I352" s="143"/>
      <c r="J352" s="143"/>
      <c r="K352" s="143"/>
      <c r="L352" s="214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</row>
    <row r="353" spans="1:26" ht="14.25" customHeight="1" x14ac:dyDescent="0.3">
      <c r="A353" s="143"/>
      <c r="B353" s="143"/>
      <c r="C353" s="143"/>
      <c r="D353" s="143"/>
      <c r="E353" s="143"/>
      <c r="F353" s="214"/>
      <c r="G353" s="143"/>
      <c r="H353" s="143"/>
      <c r="I353" s="143"/>
      <c r="J353" s="143"/>
      <c r="K353" s="143"/>
      <c r="L353" s="214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</row>
    <row r="354" spans="1:26" ht="14.25" customHeight="1" x14ac:dyDescent="0.3">
      <c r="A354" s="143"/>
      <c r="B354" s="143"/>
      <c r="C354" s="143"/>
      <c r="D354" s="143"/>
      <c r="E354" s="143"/>
      <c r="F354" s="214"/>
      <c r="G354" s="143"/>
      <c r="H354" s="143"/>
      <c r="I354" s="143"/>
      <c r="J354" s="143"/>
      <c r="K354" s="143"/>
      <c r="L354" s="214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</row>
    <row r="355" spans="1:26" ht="14.25" customHeight="1" x14ac:dyDescent="0.3">
      <c r="A355" s="143"/>
      <c r="B355" s="143"/>
      <c r="C355" s="143"/>
      <c r="D355" s="143"/>
      <c r="E355" s="143"/>
      <c r="F355" s="214"/>
      <c r="G355" s="143"/>
      <c r="H355" s="143"/>
      <c r="I355" s="143"/>
      <c r="J355" s="143"/>
      <c r="K355" s="143"/>
      <c r="L355" s="214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</row>
    <row r="356" spans="1:26" ht="14.25" customHeight="1" x14ac:dyDescent="0.3">
      <c r="A356" s="143"/>
      <c r="B356" s="143"/>
      <c r="C356" s="143"/>
      <c r="D356" s="143"/>
      <c r="E356" s="143"/>
      <c r="F356" s="214"/>
      <c r="G356" s="143"/>
      <c r="H356" s="143"/>
      <c r="I356" s="143"/>
      <c r="J356" s="143"/>
      <c r="K356" s="143"/>
      <c r="L356" s="214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</row>
    <row r="357" spans="1:26" ht="14.25" customHeight="1" x14ac:dyDescent="0.3">
      <c r="A357" s="143"/>
      <c r="B357" s="143"/>
      <c r="C357" s="143"/>
      <c r="D357" s="143"/>
      <c r="E357" s="143"/>
      <c r="F357" s="214"/>
      <c r="G357" s="143"/>
      <c r="H357" s="143"/>
      <c r="I357" s="143"/>
      <c r="J357" s="143"/>
      <c r="K357" s="143"/>
      <c r="L357" s="214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</row>
    <row r="358" spans="1:26" ht="14.25" customHeight="1" x14ac:dyDescent="0.3">
      <c r="A358" s="143"/>
      <c r="B358" s="143"/>
      <c r="C358" s="143"/>
      <c r="D358" s="143"/>
      <c r="E358" s="143"/>
      <c r="F358" s="214"/>
      <c r="G358" s="143"/>
      <c r="H358" s="143"/>
      <c r="I358" s="143"/>
      <c r="J358" s="143"/>
      <c r="K358" s="143"/>
      <c r="L358" s="214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</row>
    <row r="359" spans="1:26" ht="14.25" customHeight="1" x14ac:dyDescent="0.3">
      <c r="A359" s="143"/>
      <c r="B359" s="143"/>
      <c r="C359" s="143"/>
      <c r="D359" s="143"/>
      <c r="E359" s="143"/>
      <c r="F359" s="214"/>
      <c r="G359" s="143"/>
      <c r="H359" s="143"/>
      <c r="I359" s="143"/>
      <c r="J359" s="143"/>
      <c r="K359" s="143"/>
      <c r="L359" s="214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</row>
    <row r="360" spans="1:26" ht="14.25" customHeight="1" x14ac:dyDescent="0.3">
      <c r="A360" s="143"/>
      <c r="B360" s="143"/>
      <c r="C360" s="143"/>
      <c r="D360" s="143"/>
      <c r="E360" s="143"/>
      <c r="F360" s="214"/>
      <c r="G360" s="143"/>
      <c r="H360" s="143"/>
      <c r="I360" s="143"/>
      <c r="J360" s="143"/>
      <c r="K360" s="143"/>
      <c r="L360" s="214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</row>
    <row r="361" spans="1:26" ht="14.25" customHeight="1" x14ac:dyDescent="0.3">
      <c r="A361" s="143"/>
      <c r="B361" s="143"/>
      <c r="C361" s="143"/>
      <c r="D361" s="143"/>
      <c r="E361" s="143"/>
      <c r="F361" s="214"/>
      <c r="G361" s="143"/>
      <c r="H361" s="143"/>
      <c r="I361" s="143"/>
      <c r="J361" s="143"/>
      <c r="K361" s="143"/>
      <c r="L361" s="214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</row>
    <row r="362" spans="1:26" ht="14.25" customHeight="1" x14ac:dyDescent="0.3">
      <c r="A362" s="143"/>
      <c r="B362" s="143"/>
      <c r="C362" s="143"/>
      <c r="D362" s="143"/>
      <c r="E362" s="143"/>
      <c r="F362" s="214"/>
      <c r="G362" s="143"/>
      <c r="H362" s="143"/>
      <c r="I362" s="143"/>
      <c r="J362" s="143"/>
      <c r="K362" s="143"/>
      <c r="L362" s="214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</row>
    <row r="363" spans="1:26" ht="14.25" customHeight="1" x14ac:dyDescent="0.3">
      <c r="A363" s="143"/>
      <c r="B363" s="143"/>
      <c r="C363" s="143"/>
      <c r="D363" s="143"/>
      <c r="E363" s="143"/>
      <c r="F363" s="214"/>
      <c r="G363" s="143"/>
      <c r="H363" s="143"/>
      <c r="I363" s="143"/>
      <c r="J363" s="143"/>
      <c r="K363" s="143"/>
      <c r="L363" s="214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</row>
    <row r="364" spans="1:26" ht="14.25" customHeight="1" x14ac:dyDescent="0.3">
      <c r="A364" s="143"/>
      <c r="B364" s="143"/>
      <c r="C364" s="143"/>
      <c r="D364" s="143"/>
      <c r="E364" s="143"/>
      <c r="F364" s="214"/>
      <c r="G364" s="143"/>
      <c r="H364" s="143"/>
      <c r="I364" s="143"/>
      <c r="J364" s="143"/>
      <c r="K364" s="143"/>
      <c r="L364" s="214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</row>
    <row r="365" spans="1:26" ht="14.25" customHeight="1" x14ac:dyDescent="0.3">
      <c r="A365" s="143"/>
      <c r="B365" s="143"/>
      <c r="C365" s="143"/>
      <c r="D365" s="143"/>
      <c r="E365" s="143"/>
      <c r="F365" s="214"/>
      <c r="G365" s="143"/>
      <c r="H365" s="143"/>
      <c r="I365" s="143"/>
      <c r="J365" s="143"/>
      <c r="K365" s="143"/>
      <c r="L365" s="214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</row>
    <row r="366" spans="1:26" ht="14.25" customHeight="1" x14ac:dyDescent="0.3">
      <c r="A366" s="143"/>
      <c r="B366" s="143"/>
      <c r="C366" s="143"/>
      <c r="D366" s="143"/>
      <c r="E366" s="143"/>
      <c r="F366" s="214"/>
      <c r="G366" s="143"/>
      <c r="H366" s="143"/>
      <c r="I366" s="143"/>
      <c r="J366" s="143"/>
      <c r="K366" s="143"/>
      <c r="L366" s="214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</row>
    <row r="367" spans="1:26" ht="14.25" customHeight="1" x14ac:dyDescent="0.3">
      <c r="A367" s="143"/>
      <c r="B367" s="143"/>
      <c r="C367" s="143"/>
      <c r="D367" s="143"/>
      <c r="E367" s="143"/>
      <c r="F367" s="214"/>
      <c r="G367" s="143"/>
      <c r="H367" s="143"/>
      <c r="I367" s="143"/>
      <c r="J367" s="143"/>
      <c r="K367" s="143"/>
      <c r="L367" s="214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</row>
    <row r="368" spans="1:26" ht="14.25" customHeight="1" x14ac:dyDescent="0.3">
      <c r="A368" s="143"/>
      <c r="B368" s="143"/>
      <c r="C368" s="143"/>
      <c r="D368" s="143"/>
      <c r="E368" s="143"/>
      <c r="F368" s="214"/>
      <c r="G368" s="143"/>
      <c r="H368" s="143"/>
      <c r="I368" s="143"/>
      <c r="J368" s="143"/>
      <c r="K368" s="143"/>
      <c r="L368" s="214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</row>
    <row r="369" spans="1:26" ht="14.25" customHeight="1" x14ac:dyDescent="0.3">
      <c r="A369" s="143"/>
      <c r="B369" s="143"/>
      <c r="C369" s="143"/>
      <c r="D369" s="143"/>
      <c r="E369" s="143"/>
      <c r="F369" s="214"/>
      <c r="G369" s="143"/>
      <c r="H369" s="143"/>
      <c r="I369" s="143"/>
      <c r="J369" s="143"/>
      <c r="K369" s="143"/>
      <c r="L369" s="214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</row>
    <row r="370" spans="1:26" ht="14.25" customHeight="1" x14ac:dyDescent="0.3">
      <c r="A370" s="143"/>
      <c r="B370" s="143"/>
      <c r="C370" s="143"/>
      <c r="D370" s="143"/>
      <c r="E370" s="143"/>
      <c r="F370" s="214"/>
      <c r="G370" s="143"/>
      <c r="H370" s="143"/>
      <c r="I370" s="143"/>
      <c r="J370" s="143"/>
      <c r="K370" s="143"/>
      <c r="L370" s="214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</row>
    <row r="371" spans="1:26" ht="14.25" customHeight="1" x14ac:dyDescent="0.3">
      <c r="A371" s="143"/>
      <c r="B371" s="143"/>
      <c r="C371" s="143"/>
      <c r="D371" s="143"/>
      <c r="E371" s="143"/>
      <c r="F371" s="214"/>
      <c r="G371" s="143"/>
      <c r="H371" s="143"/>
      <c r="I371" s="143"/>
      <c r="J371" s="143"/>
      <c r="K371" s="143"/>
      <c r="L371" s="214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</row>
    <row r="372" spans="1:26" ht="14.25" customHeight="1" x14ac:dyDescent="0.3">
      <c r="A372" s="143"/>
      <c r="B372" s="143"/>
      <c r="C372" s="143"/>
      <c r="D372" s="143"/>
      <c r="E372" s="143"/>
      <c r="F372" s="214"/>
      <c r="G372" s="143"/>
      <c r="H372" s="143"/>
      <c r="I372" s="143"/>
      <c r="J372" s="143"/>
      <c r="K372" s="143"/>
      <c r="L372" s="214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</row>
    <row r="373" spans="1:26" ht="14.25" customHeight="1" x14ac:dyDescent="0.3">
      <c r="A373" s="143"/>
      <c r="B373" s="143"/>
      <c r="C373" s="143"/>
      <c r="D373" s="143"/>
      <c r="E373" s="143"/>
      <c r="F373" s="214"/>
      <c r="G373" s="143"/>
      <c r="H373" s="143"/>
      <c r="I373" s="143"/>
      <c r="J373" s="143"/>
      <c r="K373" s="143"/>
      <c r="L373" s="214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</row>
    <row r="374" spans="1:26" ht="14.25" customHeight="1" x14ac:dyDescent="0.3">
      <c r="A374" s="143"/>
      <c r="B374" s="143"/>
      <c r="C374" s="143"/>
      <c r="D374" s="143"/>
      <c r="E374" s="143"/>
      <c r="F374" s="214"/>
      <c r="G374" s="143"/>
      <c r="H374" s="143"/>
      <c r="I374" s="143"/>
      <c r="J374" s="143"/>
      <c r="K374" s="143"/>
      <c r="L374" s="214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</row>
    <row r="375" spans="1:26" ht="14.25" customHeight="1" x14ac:dyDescent="0.3">
      <c r="A375" s="143"/>
      <c r="B375" s="143"/>
      <c r="C375" s="143"/>
      <c r="D375" s="143"/>
      <c r="E375" s="143"/>
      <c r="F375" s="214"/>
      <c r="G375" s="143"/>
      <c r="H375" s="143"/>
      <c r="I375" s="143"/>
      <c r="J375" s="143"/>
      <c r="K375" s="143"/>
      <c r="L375" s="214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</row>
    <row r="376" spans="1:26" ht="14.25" customHeight="1" x14ac:dyDescent="0.3">
      <c r="A376" s="143"/>
      <c r="B376" s="143"/>
      <c r="C376" s="143"/>
      <c r="D376" s="143"/>
      <c r="E376" s="143"/>
      <c r="F376" s="214"/>
      <c r="G376" s="143"/>
      <c r="H376" s="143"/>
      <c r="I376" s="143"/>
      <c r="J376" s="143"/>
      <c r="K376" s="143"/>
      <c r="L376" s="214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</row>
    <row r="377" spans="1:26" ht="14.25" customHeight="1" x14ac:dyDescent="0.3">
      <c r="A377" s="143"/>
      <c r="B377" s="143"/>
      <c r="C377" s="143"/>
      <c r="D377" s="143"/>
      <c r="E377" s="143"/>
      <c r="F377" s="214"/>
      <c r="G377" s="143"/>
      <c r="H377" s="143"/>
      <c r="I377" s="143"/>
      <c r="J377" s="143"/>
      <c r="K377" s="143"/>
      <c r="L377" s="214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</row>
    <row r="378" spans="1:26" ht="14.25" customHeight="1" x14ac:dyDescent="0.3">
      <c r="A378" s="143"/>
      <c r="B378" s="143"/>
      <c r="C378" s="143"/>
      <c r="D378" s="143"/>
      <c r="E378" s="143"/>
      <c r="F378" s="214"/>
      <c r="G378" s="143"/>
      <c r="H378" s="143"/>
      <c r="I378" s="143"/>
      <c r="J378" s="143"/>
      <c r="K378" s="143"/>
      <c r="L378" s="214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</row>
    <row r="379" spans="1:26" ht="14.25" customHeight="1" x14ac:dyDescent="0.3">
      <c r="A379" s="143"/>
      <c r="B379" s="143"/>
      <c r="C379" s="143"/>
      <c r="D379" s="143"/>
      <c r="E379" s="143"/>
      <c r="F379" s="214"/>
      <c r="G379" s="143"/>
      <c r="H379" s="143"/>
      <c r="I379" s="143"/>
      <c r="J379" s="143"/>
      <c r="K379" s="143"/>
      <c r="L379" s="214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</row>
    <row r="380" spans="1:26" ht="14.25" customHeight="1" x14ac:dyDescent="0.3">
      <c r="A380" s="143"/>
      <c r="B380" s="143"/>
      <c r="C380" s="143"/>
      <c r="D380" s="143"/>
      <c r="E380" s="143"/>
      <c r="F380" s="214"/>
      <c r="G380" s="143"/>
      <c r="H380" s="143"/>
      <c r="I380" s="143"/>
      <c r="J380" s="143"/>
      <c r="K380" s="143"/>
      <c r="L380" s="214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</row>
    <row r="381" spans="1:26" ht="14.25" customHeight="1" x14ac:dyDescent="0.3">
      <c r="A381" s="143"/>
      <c r="B381" s="143"/>
      <c r="C381" s="143"/>
      <c r="D381" s="143"/>
      <c r="E381" s="143"/>
      <c r="F381" s="214"/>
      <c r="G381" s="143"/>
      <c r="H381" s="143"/>
      <c r="I381" s="143"/>
      <c r="J381" s="143"/>
      <c r="K381" s="143"/>
      <c r="L381" s="214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</row>
    <row r="382" spans="1:26" ht="14.25" customHeight="1" x14ac:dyDescent="0.3">
      <c r="A382" s="143"/>
      <c r="B382" s="143"/>
      <c r="C382" s="143"/>
      <c r="D382" s="143"/>
      <c r="E382" s="143"/>
      <c r="F382" s="214"/>
      <c r="G382" s="143"/>
      <c r="H382" s="143"/>
      <c r="I382" s="143"/>
      <c r="J382" s="143"/>
      <c r="K382" s="143"/>
      <c r="L382" s="214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</row>
    <row r="383" spans="1:26" ht="14.25" customHeight="1" x14ac:dyDescent="0.3">
      <c r="A383" s="143"/>
      <c r="B383" s="143"/>
      <c r="C383" s="143"/>
      <c r="D383" s="143"/>
      <c r="E383" s="143"/>
      <c r="F383" s="214"/>
      <c r="G383" s="143"/>
      <c r="H383" s="143"/>
      <c r="I383" s="143"/>
      <c r="J383" s="143"/>
      <c r="K383" s="143"/>
      <c r="L383" s="214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</row>
    <row r="384" spans="1:26" ht="14.25" customHeight="1" x14ac:dyDescent="0.3">
      <c r="A384" s="143"/>
      <c r="B384" s="143"/>
      <c r="C384" s="143"/>
      <c r="D384" s="143"/>
      <c r="E384" s="143"/>
      <c r="F384" s="214"/>
      <c r="G384" s="143"/>
      <c r="H384" s="143"/>
      <c r="I384" s="143"/>
      <c r="J384" s="143"/>
      <c r="K384" s="143"/>
      <c r="L384" s="214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</row>
    <row r="385" spans="1:26" ht="14.25" customHeight="1" x14ac:dyDescent="0.3">
      <c r="A385" s="143"/>
      <c r="B385" s="143"/>
      <c r="C385" s="143"/>
      <c r="D385" s="143"/>
      <c r="E385" s="143"/>
      <c r="F385" s="214"/>
      <c r="G385" s="143"/>
      <c r="H385" s="143"/>
      <c r="I385" s="143"/>
      <c r="J385" s="143"/>
      <c r="K385" s="143"/>
      <c r="L385" s="214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</row>
    <row r="386" spans="1:26" ht="14.25" customHeight="1" x14ac:dyDescent="0.3">
      <c r="A386" s="143"/>
      <c r="B386" s="143"/>
      <c r="C386" s="143"/>
      <c r="D386" s="143"/>
      <c r="E386" s="143"/>
      <c r="F386" s="214"/>
      <c r="G386" s="143"/>
      <c r="H386" s="143"/>
      <c r="I386" s="143"/>
      <c r="J386" s="143"/>
      <c r="K386" s="143"/>
      <c r="L386" s="214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</row>
    <row r="387" spans="1:26" ht="14.25" customHeight="1" x14ac:dyDescent="0.3">
      <c r="A387" s="143"/>
      <c r="B387" s="143"/>
      <c r="C387" s="143"/>
      <c r="D387" s="143"/>
      <c r="E387" s="143"/>
      <c r="F387" s="214"/>
      <c r="G387" s="143"/>
      <c r="H387" s="143"/>
      <c r="I387" s="143"/>
      <c r="J387" s="143"/>
      <c r="K387" s="143"/>
      <c r="L387" s="214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</row>
    <row r="388" spans="1:26" ht="14.25" customHeight="1" x14ac:dyDescent="0.3">
      <c r="A388" s="143"/>
      <c r="B388" s="143"/>
      <c r="C388" s="143"/>
      <c r="D388" s="143"/>
      <c r="E388" s="143"/>
      <c r="F388" s="214"/>
      <c r="G388" s="143"/>
      <c r="H388" s="143"/>
      <c r="I388" s="143"/>
      <c r="J388" s="143"/>
      <c r="K388" s="143"/>
      <c r="L388" s="214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</row>
    <row r="389" spans="1:26" ht="14.25" customHeight="1" x14ac:dyDescent="0.3">
      <c r="A389" s="143"/>
      <c r="B389" s="143"/>
      <c r="C389" s="143"/>
      <c r="D389" s="143"/>
      <c r="E389" s="143"/>
      <c r="F389" s="214"/>
      <c r="G389" s="143"/>
      <c r="H389" s="143"/>
      <c r="I389" s="143"/>
      <c r="J389" s="143"/>
      <c r="K389" s="143"/>
      <c r="L389" s="214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</row>
    <row r="390" spans="1:26" ht="14.25" customHeight="1" x14ac:dyDescent="0.3">
      <c r="A390" s="143"/>
      <c r="B390" s="143"/>
      <c r="C390" s="143"/>
      <c r="D390" s="143"/>
      <c r="E390" s="143"/>
      <c r="F390" s="214"/>
      <c r="G390" s="143"/>
      <c r="H390" s="143"/>
      <c r="I390" s="143"/>
      <c r="J390" s="143"/>
      <c r="K390" s="143"/>
      <c r="L390" s="214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</row>
    <row r="391" spans="1:26" ht="14.25" customHeight="1" x14ac:dyDescent="0.3">
      <c r="A391" s="143"/>
      <c r="B391" s="143"/>
      <c r="C391" s="143"/>
      <c r="D391" s="143"/>
      <c r="E391" s="143"/>
      <c r="F391" s="214"/>
      <c r="G391" s="143"/>
      <c r="H391" s="143"/>
      <c r="I391" s="143"/>
      <c r="J391" s="143"/>
      <c r="K391" s="143"/>
      <c r="L391" s="214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</row>
    <row r="392" spans="1:26" ht="14.25" customHeight="1" x14ac:dyDescent="0.3">
      <c r="A392" s="143"/>
      <c r="B392" s="143"/>
      <c r="C392" s="143"/>
      <c r="D392" s="143"/>
      <c r="E392" s="143"/>
      <c r="F392" s="214"/>
      <c r="G392" s="143"/>
      <c r="H392" s="143"/>
      <c r="I392" s="143"/>
      <c r="J392" s="143"/>
      <c r="K392" s="143"/>
      <c r="L392" s="214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</row>
    <row r="393" spans="1:26" ht="14.25" customHeight="1" x14ac:dyDescent="0.3">
      <c r="A393" s="143"/>
      <c r="B393" s="143"/>
      <c r="C393" s="143"/>
      <c r="D393" s="143"/>
      <c r="E393" s="143"/>
      <c r="F393" s="214"/>
      <c r="G393" s="143"/>
      <c r="H393" s="143"/>
      <c r="I393" s="143"/>
      <c r="J393" s="143"/>
      <c r="K393" s="143"/>
      <c r="L393" s="214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</row>
    <row r="394" spans="1:26" ht="14.25" customHeight="1" x14ac:dyDescent="0.3">
      <c r="A394" s="143"/>
      <c r="B394" s="143"/>
      <c r="C394" s="143"/>
      <c r="D394" s="143"/>
      <c r="E394" s="143"/>
      <c r="F394" s="214"/>
      <c r="G394" s="143"/>
      <c r="H394" s="143"/>
      <c r="I394" s="143"/>
      <c r="J394" s="143"/>
      <c r="K394" s="143"/>
      <c r="L394" s="214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</row>
    <row r="395" spans="1:26" ht="14.25" customHeight="1" x14ac:dyDescent="0.3">
      <c r="A395" s="143"/>
      <c r="B395" s="143"/>
      <c r="C395" s="143"/>
      <c r="D395" s="143"/>
      <c r="E395" s="143"/>
      <c r="F395" s="214"/>
      <c r="G395" s="143"/>
      <c r="H395" s="143"/>
      <c r="I395" s="143"/>
      <c r="J395" s="143"/>
      <c r="K395" s="143"/>
      <c r="L395" s="214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</row>
    <row r="396" spans="1:26" ht="14.25" customHeight="1" x14ac:dyDescent="0.3">
      <c r="A396" s="143"/>
      <c r="B396" s="143"/>
      <c r="C396" s="143"/>
      <c r="D396" s="143"/>
      <c r="E396" s="143"/>
      <c r="F396" s="214"/>
      <c r="G396" s="143"/>
      <c r="H396" s="143"/>
      <c r="I396" s="143"/>
      <c r="J396" s="143"/>
      <c r="K396" s="143"/>
      <c r="L396" s="214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</row>
    <row r="397" spans="1:26" ht="14.25" customHeight="1" x14ac:dyDescent="0.3">
      <c r="A397" s="143"/>
      <c r="B397" s="143"/>
      <c r="C397" s="143"/>
      <c r="D397" s="143"/>
      <c r="E397" s="143"/>
      <c r="F397" s="214"/>
      <c r="G397" s="143"/>
      <c r="H397" s="143"/>
      <c r="I397" s="143"/>
      <c r="J397" s="143"/>
      <c r="K397" s="143"/>
      <c r="L397" s="214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</row>
    <row r="398" spans="1:26" ht="14.25" customHeight="1" x14ac:dyDescent="0.3">
      <c r="A398" s="143"/>
      <c r="B398" s="143"/>
      <c r="C398" s="143"/>
      <c r="D398" s="143"/>
      <c r="E398" s="143"/>
      <c r="F398" s="214"/>
      <c r="G398" s="143"/>
      <c r="H398" s="143"/>
      <c r="I398" s="143"/>
      <c r="J398" s="143"/>
      <c r="K398" s="143"/>
      <c r="L398" s="214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</row>
    <row r="399" spans="1:26" ht="14.25" customHeight="1" x14ac:dyDescent="0.3">
      <c r="A399" s="143"/>
      <c r="B399" s="143"/>
      <c r="C399" s="143"/>
      <c r="D399" s="143"/>
      <c r="E399" s="143"/>
      <c r="F399" s="214"/>
      <c r="G399" s="143"/>
      <c r="H399" s="143"/>
      <c r="I399" s="143"/>
      <c r="J399" s="143"/>
      <c r="K399" s="143"/>
      <c r="L399" s="214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</row>
    <row r="400" spans="1:26" ht="14.25" customHeight="1" x14ac:dyDescent="0.3">
      <c r="A400" s="143"/>
      <c r="B400" s="143"/>
      <c r="C400" s="143"/>
      <c r="D400" s="143"/>
      <c r="E400" s="143"/>
      <c r="F400" s="214"/>
      <c r="G400" s="143"/>
      <c r="H400" s="143"/>
      <c r="I400" s="143"/>
      <c r="J400" s="143"/>
      <c r="K400" s="143"/>
      <c r="L400" s="214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</row>
    <row r="401" spans="1:26" ht="14.25" customHeight="1" x14ac:dyDescent="0.3">
      <c r="A401" s="143"/>
      <c r="B401" s="143"/>
      <c r="C401" s="143"/>
      <c r="D401" s="143"/>
      <c r="E401" s="143"/>
      <c r="F401" s="214"/>
      <c r="G401" s="143"/>
      <c r="H401" s="143"/>
      <c r="I401" s="143"/>
      <c r="J401" s="143"/>
      <c r="K401" s="143"/>
      <c r="L401" s="214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</row>
    <row r="402" spans="1:26" ht="14.25" customHeight="1" x14ac:dyDescent="0.3">
      <c r="A402" s="143"/>
      <c r="B402" s="143"/>
      <c r="C402" s="143"/>
      <c r="D402" s="143"/>
      <c r="E402" s="143"/>
      <c r="F402" s="214"/>
      <c r="G402" s="143"/>
      <c r="H402" s="143"/>
      <c r="I402" s="143"/>
      <c r="J402" s="143"/>
      <c r="K402" s="143"/>
      <c r="L402" s="214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</row>
    <row r="403" spans="1:26" ht="14.25" customHeight="1" x14ac:dyDescent="0.3">
      <c r="A403" s="143"/>
      <c r="B403" s="143"/>
      <c r="C403" s="143"/>
      <c r="D403" s="143"/>
      <c r="E403" s="143"/>
      <c r="F403" s="214"/>
      <c r="G403" s="143"/>
      <c r="H403" s="143"/>
      <c r="I403" s="143"/>
      <c r="J403" s="143"/>
      <c r="K403" s="143"/>
      <c r="L403" s="214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</row>
    <row r="404" spans="1:26" ht="14.25" customHeight="1" x14ac:dyDescent="0.3">
      <c r="A404" s="143"/>
      <c r="B404" s="143"/>
      <c r="C404" s="143"/>
      <c r="D404" s="143"/>
      <c r="E404" s="143"/>
      <c r="F404" s="214"/>
      <c r="G404" s="143"/>
      <c r="H404" s="143"/>
      <c r="I404" s="143"/>
      <c r="J404" s="143"/>
      <c r="K404" s="143"/>
      <c r="L404" s="214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</row>
    <row r="405" spans="1:26" ht="14.25" customHeight="1" x14ac:dyDescent="0.3">
      <c r="A405" s="143"/>
      <c r="B405" s="143"/>
      <c r="C405" s="143"/>
      <c r="D405" s="143"/>
      <c r="E405" s="143"/>
      <c r="F405" s="214"/>
      <c r="G405" s="143"/>
      <c r="H405" s="143"/>
      <c r="I405" s="143"/>
      <c r="J405" s="143"/>
      <c r="K405" s="143"/>
      <c r="L405" s="214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</row>
    <row r="406" spans="1:26" ht="14.25" customHeight="1" x14ac:dyDescent="0.3">
      <c r="A406" s="143"/>
      <c r="B406" s="143"/>
      <c r="C406" s="143"/>
      <c r="D406" s="143"/>
      <c r="E406" s="143"/>
      <c r="F406" s="214"/>
      <c r="G406" s="143"/>
      <c r="H406" s="143"/>
      <c r="I406" s="143"/>
      <c r="J406" s="143"/>
      <c r="K406" s="143"/>
      <c r="L406" s="214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</row>
    <row r="407" spans="1:26" ht="14.25" customHeight="1" x14ac:dyDescent="0.3">
      <c r="A407" s="143"/>
      <c r="B407" s="143"/>
      <c r="C407" s="143"/>
      <c r="D407" s="143"/>
      <c r="E407" s="143"/>
      <c r="F407" s="214"/>
      <c r="G407" s="143"/>
      <c r="H407" s="143"/>
      <c r="I407" s="143"/>
      <c r="J407" s="143"/>
      <c r="K407" s="143"/>
      <c r="L407" s="214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</row>
    <row r="408" spans="1:26" ht="14.25" customHeight="1" x14ac:dyDescent="0.3">
      <c r="A408" s="143"/>
      <c r="B408" s="143"/>
      <c r="C408" s="143"/>
      <c r="D408" s="143"/>
      <c r="E408" s="143"/>
      <c r="F408" s="214"/>
      <c r="G408" s="143"/>
      <c r="H408" s="143"/>
      <c r="I408" s="143"/>
      <c r="J408" s="143"/>
      <c r="K408" s="143"/>
      <c r="L408" s="214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</row>
    <row r="409" spans="1:26" ht="14.25" customHeight="1" x14ac:dyDescent="0.3">
      <c r="A409" s="143"/>
      <c r="B409" s="143"/>
      <c r="C409" s="143"/>
      <c r="D409" s="143"/>
      <c r="E409" s="143"/>
      <c r="F409" s="214"/>
      <c r="G409" s="143"/>
      <c r="H409" s="143"/>
      <c r="I409" s="143"/>
      <c r="J409" s="143"/>
      <c r="K409" s="143"/>
      <c r="L409" s="214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</row>
    <row r="410" spans="1:26" ht="14.25" customHeight="1" x14ac:dyDescent="0.3">
      <c r="A410" s="143"/>
      <c r="B410" s="143"/>
      <c r="C410" s="143"/>
      <c r="D410" s="143"/>
      <c r="E410" s="143"/>
      <c r="F410" s="214"/>
      <c r="G410" s="143"/>
      <c r="H410" s="143"/>
      <c r="I410" s="143"/>
      <c r="J410" s="143"/>
      <c r="K410" s="143"/>
      <c r="L410" s="214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</row>
    <row r="411" spans="1:26" ht="14.25" customHeight="1" x14ac:dyDescent="0.3">
      <c r="A411" s="143"/>
      <c r="B411" s="143"/>
      <c r="C411" s="143"/>
      <c r="D411" s="143"/>
      <c r="E411" s="143"/>
      <c r="F411" s="214"/>
      <c r="G411" s="143"/>
      <c r="H411" s="143"/>
      <c r="I411" s="143"/>
      <c r="J411" s="143"/>
      <c r="K411" s="143"/>
      <c r="L411" s="214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</row>
    <row r="412" spans="1:26" ht="14.25" customHeight="1" x14ac:dyDescent="0.3">
      <c r="A412" s="143"/>
      <c r="B412" s="143"/>
      <c r="C412" s="143"/>
      <c r="D412" s="143"/>
      <c r="E412" s="143"/>
      <c r="F412" s="214"/>
      <c r="G412" s="143"/>
      <c r="H412" s="143"/>
      <c r="I412" s="143"/>
      <c r="J412" s="143"/>
      <c r="K412" s="143"/>
      <c r="L412" s="214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</row>
    <row r="413" spans="1:26" ht="14.25" customHeight="1" x14ac:dyDescent="0.3">
      <c r="A413" s="143"/>
      <c r="B413" s="143"/>
      <c r="C413" s="143"/>
      <c r="D413" s="143"/>
      <c r="E413" s="143"/>
      <c r="F413" s="214"/>
      <c r="G413" s="143"/>
      <c r="H413" s="143"/>
      <c r="I413" s="143"/>
      <c r="J413" s="143"/>
      <c r="K413" s="143"/>
      <c r="L413" s="214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</row>
    <row r="414" spans="1:26" ht="14.25" customHeight="1" x14ac:dyDescent="0.3">
      <c r="A414" s="143"/>
      <c r="B414" s="143"/>
      <c r="C414" s="143"/>
      <c r="D414" s="143"/>
      <c r="E414" s="143"/>
      <c r="F414" s="214"/>
      <c r="G414" s="143"/>
      <c r="H414" s="143"/>
      <c r="I414" s="143"/>
      <c r="J414" s="143"/>
      <c r="K414" s="143"/>
      <c r="L414" s="214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</row>
    <row r="415" spans="1:26" ht="14.25" customHeight="1" x14ac:dyDescent="0.3">
      <c r="A415" s="143"/>
      <c r="B415" s="143"/>
      <c r="C415" s="143"/>
      <c r="D415" s="143"/>
      <c r="E415" s="143"/>
      <c r="F415" s="214"/>
      <c r="G415" s="143"/>
      <c r="H415" s="143"/>
      <c r="I415" s="143"/>
      <c r="J415" s="143"/>
      <c r="K415" s="143"/>
      <c r="L415" s="214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</row>
    <row r="416" spans="1:26" ht="14.25" customHeight="1" x14ac:dyDescent="0.3">
      <c r="A416" s="143"/>
      <c r="B416" s="143"/>
      <c r="C416" s="143"/>
      <c r="D416" s="143"/>
      <c r="E416" s="143"/>
      <c r="F416" s="214"/>
      <c r="G416" s="143"/>
      <c r="H416" s="143"/>
      <c r="I416" s="143"/>
      <c r="J416" s="143"/>
      <c r="K416" s="143"/>
      <c r="L416" s="214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</row>
    <row r="417" spans="1:26" ht="14.25" customHeight="1" x14ac:dyDescent="0.3">
      <c r="A417" s="143"/>
      <c r="B417" s="143"/>
      <c r="C417" s="143"/>
      <c r="D417" s="143"/>
      <c r="E417" s="143"/>
      <c r="F417" s="214"/>
      <c r="G417" s="143"/>
      <c r="H417" s="143"/>
      <c r="I417" s="143"/>
      <c r="J417" s="143"/>
      <c r="K417" s="143"/>
      <c r="L417" s="214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</row>
    <row r="418" spans="1:26" ht="14.25" customHeight="1" x14ac:dyDescent="0.3">
      <c r="A418" s="143"/>
      <c r="B418" s="143"/>
      <c r="C418" s="143"/>
      <c r="D418" s="143"/>
      <c r="E418" s="143"/>
      <c r="F418" s="214"/>
      <c r="G418" s="143"/>
      <c r="H418" s="143"/>
      <c r="I418" s="143"/>
      <c r="J418" s="143"/>
      <c r="K418" s="143"/>
      <c r="L418" s="214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</row>
    <row r="419" spans="1:26" ht="14.25" customHeight="1" x14ac:dyDescent="0.3">
      <c r="A419" s="143"/>
      <c r="B419" s="143"/>
      <c r="C419" s="143"/>
      <c r="D419" s="143"/>
      <c r="E419" s="143"/>
      <c r="F419" s="214"/>
      <c r="G419" s="143"/>
      <c r="H419" s="143"/>
      <c r="I419" s="143"/>
      <c r="J419" s="143"/>
      <c r="K419" s="143"/>
      <c r="L419" s="214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</row>
    <row r="420" spans="1:26" ht="14.25" customHeight="1" x14ac:dyDescent="0.3">
      <c r="A420" s="143"/>
      <c r="B420" s="143"/>
      <c r="C420" s="143"/>
      <c r="D420" s="143"/>
      <c r="E420" s="143"/>
      <c r="F420" s="214"/>
      <c r="G420" s="143"/>
      <c r="H420" s="143"/>
      <c r="I420" s="143"/>
      <c r="J420" s="143"/>
      <c r="K420" s="143"/>
      <c r="L420" s="214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</row>
    <row r="421" spans="1:26" ht="14.25" customHeight="1" x14ac:dyDescent="0.3">
      <c r="A421" s="143"/>
      <c r="B421" s="143"/>
      <c r="C421" s="143"/>
      <c r="D421" s="143"/>
      <c r="E421" s="143"/>
      <c r="F421" s="214"/>
      <c r="G421" s="143"/>
      <c r="H421" s="143"/>
      <c r="I421" s="143"/>
      <c r="J421" s="143"/>
      <c r="K421" s="143"/>
      <c r="L421" s="214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</row>
    <row r="422" spans="1:26" ht="14.25" customHeight="1" x14ac:dyDescent="0.3">
      <c r="A422" s="143"/>
      <c r="B422" s="143"/>
      <c r="C422" s="143"/>
      <c r="D422" s="143"/>
      <c r="E422" s="143"/>
      <c r="F422" s="214"/>
      <c r="G422" s="143"/>
      <c r="H422" s="143"/>
      <c r="I422" s="143"/>
      <c r="J422" s="143"/>
      <c r="K422" s="143"/>
      <c r="L422" s="214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</row>
    <row r="423" spans="1:26" ht="14.25" customHeight="1" x14ac:dyDescent="0.3">
      <c r="A423" s="143"/>
      <c r="B423" s="143"/>
      <c r="C423" s="143"/>
      <c r="D423" s="143"/>
      <c r="E423" s="143"/>
      <c r="F423" s="214"/>
      <c r="G423" s="143"/>
      <c r="H423" s="143"/>
      <c r="I423" s="143"/>
      <c r="J423" s="143"/>
      <c r="K423" s="143"/>
      <c r="L423" s="214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</row>
    <row r="424" spans="1:26" ht="14.25" customHeight="1" x14ac:dyDescent="0.3">
      <c r="A424" s="143"/>
      <c r="B424" s="143"/>
      <c r="C424" s="143"/>
      <c r="D424" s="143"/>
      <c r="E424" s="143"/>
      <c r="F424" s="214"/>
      <c r="G424" s="143"/>
      <c r="H424" s="143"/>
      <c r="I424" s="143"/>
      <c r="J424" s="143"/>
      <c r="K424" s="143"/>
      <c r="L424" s="214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</row>
    <row r="425" spans="1:26" ht="14.25" customHeight="1" x14ac:dyDescent="0.3">
      <c r="A425" s="143"/>
      <c r="B425" s="143"/>
      <c r="C425" s="143"/>
      <c r="D425" s="143"/>
      <c r="E425" s="143"/>
      <c r="F425" s="214"/>
      <c r="G425" s="143"/>
      <c r="H425" s="143"/>
      <c r="I425" s="143"/>
      <c r="J425" s="143"/>
      <c r="K425" s="143"/>
      <c r="L425" s="214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</row>
    <row r="426" spans="1:26" ht="14.25" customHeight="1" x14ac:dyDescent="0.3">
      <c r="A426" s="143"/>
      <c r="B426" s="143"/>
      <c r="C426" s="143"/>
      <c r="D426" s="143"/>
      <c r="E426" s="143"/>
      <c r="F426" s="214"/>
      <c r="G426" s="143"/>
      <c r="H426" s="143"/>
      <c r="I426" s="143"/>
      <c r="J426" s="143"/>
      <c r="K426" s="143"/>
      <c r="L426" s="214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</row>
    <row r="427" spans="1:26" ht="14.25" customHeight="1" x14ac:dyDescent="0.3">
      <c r="A427" s="143"/>
      <c r="B427" s="143"/>
      <c r="C427" s="143"/>
      <c r="D427" s="143"/>
      <c r="E427" s="143"/>
      <c r="F427" s="214"/>
      <c r="G427" s="143"/>
      <c r="H427" s="143"/>
      <c r="I427" s="143"/>
      <c r="J427" s="143"/>
      <c r="K427" s="143"/>
      <c r="L427" s="214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</row>
    <row r="428" spans="1:26" ht="14.25" customHeight="1" x14ac:dyDescent="0.3">
      <c r="A428" s="143"/>
      <c r="B428" s="143"/>
      <c r="C428" s="143"/>
      <c r="D428" s="143"/>
      <c r="E428" s="143"/>
      <c r="F428" s="214"/>
      <c r="G428" s="143"/>
      <c r="H428" s="143"/>
      <c r="I428" s="143"/>
      <c r="J428" s="143"/>
      <c r="K428" s="143"/>
      <c r="L428" s="214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</row>
    <row r="429" spans="1:26" ht="14.25" customHeight="1" x14ac:dyDescent="0.3">
      <c r="A429" s="143"/>
      <c r="B429" s="143"/>
      <c r="C429" s="143"/>
      <c r="D429" s="143"/>
      <c r="E429" s="143"/>
      <c r="F429" s="214"/>
      <c r="G429" s="143"/>
      <c r="H429" s="143"/>
      <c r="I429" s="143"/>
      <c r="J429" s="143"/>
      <c r="K429" s="143"/>
      <c r="L429" s="214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</row>
    <row r="430" spans="1:26" ht="14.25" customHeight="1" x14ac:dyDescent="0.3">
      <c r="A430" s="143"/>
      <c r="B430" s="143"/>
      <c r="C430" s="143"/>
      <c r="D430" s="143"/>
      <c r="E430" s="143"/>
      <c r="F430" s="214"/>
      <c r="G430" s="143"/>
      <c r="H430" s="143"/>
      <c r="I430" s="143"/>
      <c r="J430" s="143"/>
      <c r="K430" s="143"/>
      <c r="L430" s="214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</row>
    <row r="431" spans="1:26" ht="14.25" customHeight="1" x14ac:dyDescent="0.3">
      <c r="A431" s="143"/>
      <c r="B431" s="143"/>
      <c r="C431" s="143"/>
      <c r="D431" s="143"/>
      <c r="E431" s="143"/>
      <c r="F431" s="214"/>
      <c r="G431" s="143"/>
      <c r="H431" s="143"/>
      <c r="I431" s="143"/>
      <c r="J431" s="143"/>
      <c r="K431" s="143"/>
      <c r="L431" s="214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</row>
    <row r="432" spans="1:26" ht="14.25" customHeight="1" x14ac:dyDescent="0.3">
      <c r="A432" s="143"/>
      <c r="B432" s="143"/>
      <c r="C432" s="143"/>
      <c r="D432" s="143"/>
      <c r="E432" s="143"/>
      <c r="F432" s="214"/>
      <c r="G432" s="143"/>
      <c r="H432" s="143"/>
      <c r="I432" s="143"/>
      <c r="J432" s="143"/>
      <c r="K432" s="143"/>
      <c r="L432" s="214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</row>
    <row r="433" spans="1:26" ht="14.25" customHeight="1" x14ac:dyDescent="0.3">
      <c r="A433" s="143"/>
      <c r="B433" s="143"/>
      <c r="C433" s="143"/>
      <c r="D433" s="143"/>
      <c r="E433" s="143"/>
      <c r="F433" s="214"/>
      <c r="G433" s="143"/>
      <c r="H433" s="143"/>
      <c r="I433" s="143"/>
      <c r="J433" s="143"/>
      <c r="K433" s="143"/>
      <c r="L433" s="214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</row>
    <row r="434" spans="1:26" ht="14.25" customHeight="1" x14ac:dyDescent="0.3">
      <c r="A434" s="143"/>
      <c r="B434" s="143"/>
      <c r="C434" s="143"/>
      <c r="D434" s="143"/>
      <c r="E434" s="143"/>
      <c r="F434" s="214"/>
      <c r="G434" s="143"/>
      <c r="H434" s="143"/>
      <c r="I434" s="143"/>
      <c r="J434" s="143"/>
      <c r="K434" s="143"/>
      <c r="L434" s="214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</row>
    <row r="435" spans="1:26" ht="14.25" customHeight="1" x14ac:dyDescent="0.3">
      <c r="A435" s="143"/>
      <c r="B435" s="143"/>
      <c r="C435" s="143"/>
      <c r="D435" s="143"/>
      <c r="E435" s="143"/>
      <c r="F435" s="214"/>
      <c r="G435" s="143"/>
      <c r="H435" s="143"/>
      <c r="I435" s="143"/>
      <c r="J435" s="143"/>
      <c r="K435" s="143"/>
      <c r="L435" s="214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</row>
    <row r="436" spans="1:26" ht="14.25" customHeight="1" x14ac:dyDescent="0.3">
      <c r="A436" s="143"/>
      <c r="B436" s="143"/>
      <c r="C436" s="143"/>
      <c r="D436" s="143"/>
      <c r="E436" s="143"/>
      <c r="F436" s="214"/>
      <c r="G436" s="143"/>
      <c r="H436" s="143"/>
      <c r="I436" s="143"/>
      <c r="J436" s="143"/>
      <c r="K436" s="143"/>
      <c r="L436" s="214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</row>
    <row r="437" spans="1:26" ht="14.25" customHeight="1" x14ac:dyDescent="0.3">
      <c r="A437" s="143"/>
      <c r="B437" s="143"/>
      <c r="C437" s="143"/>
      <c r="D437" s="143"/>
      <c r="E437" s="143"/>
      <c r="F437" s="214"/>
      <c r="G437" s="143"/>
      <c r="H437" s="143"/>
      <c r="I437" s="143"/>
      <c r="J437" s="143"/>
      <c r="K437" s="143"/>
      <c r="L437" s="214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</row>
    <row r="438" spans="1:26" ht="14.25" customHeight="1" x14ac:dyDescent="0.3">
      <c r="A438" s="143"/>
      <c r="B438" s="143"/>
      <c r="C438" s="143"/>
      <c r="D438" s="143"/>
      <c r="E438" s="143"/>
      <c r="F438" s="214"/>
      <c r="G438" s="143"/>
      <c r="H438" s="143"/>
      <c r="I438" s="143"/>
      <c r="J438" s="143"/>
      <c r="K438" s="143"/>
      <c r="L438" s="214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</row>
    <row r="439" spans="1:26" ht="14.25" customHeight="1" x14ac:dyDescent="0.3">
      <c r="A439" s="143"/>
      <c r="B439" s="143"/>
      <c r="C439" s="143"/>
      <c r="D439" s="143"/>
      <c r="E439" s="143"/>
      <c r="F439" s="214"/>
      <c r="G439" s="143"/>
      <c r="H439" s="143"/>
      <c r="I439" s="143"/>
      <c r="J439" s="143"/>
      <c r="K439" s="143"/>
      <c r="L439" s="214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</row>
    <row r="440" spans="1:26" ht="14.25" customHeight="1" x14ac:dyDescent="0.3">
      <c r="A440" s="143"/>
      <c r="B440" s="143"/>
      <c r="C440" s="143"/>
      <c r="D440" s="143"/>
      <c r="E440" s="143"/>
      <c r="F440" s="214"/>
      <c r="G440" s="143"/>
      <c r="H440" s="143"/>
      <c r="I440" s="143"/>
      <c r="J440" s="143"/>
      <c r="K440" s="143"/>
      <c r="L440" s="214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</row>
    <row r="441" spans="1:26" ht="14.25" customHeight="1" x14ac:dyDescent="0.3">
      <c r="A441" s="143"/>
      <c r="B441" s="143"/>
      <c r="C441" s="143"/>
      <c r="D441" s="143"/>
      <c r="E441" s="143"/>
      <c r="F441" s="214"/>
      <c r="G441" s="143"/>
      <c r="H441" s="143"/>
      <c r="I441" s="143"/>
      <c r="J441" s="143"/>
      <c r="K441" s="143"/>
      <c r="L441" s="214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</row>
    <row r="442" spans="1:26" ht="14.25" customHeight="1" x14ac:dyDescent="0.3">
      <c r="A442" s="143"/>
      <c r="B442" s="143"/>
      <c r="C442" s="143"/>
      <c r="D442" s="143"/>
      <c r="E442" s="143"/>
      <c r="F442" s="214"/>
      <c r="G442" s="143"/>
      <c r="H442" s="143"/>
      <c r="I442" s="143"/>
      <c r="J442" s="143"/>
      <c r="K442" s="143"/>
      <c r="L442" s="214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</row>
    <row r="443" spans="1:26" ht="14.25" customHeight="1" x14ac:dyDescent="0.3">
      <c r="A443" s="143"/>
      <c r="B443" s="143"/>
      <c r="C443" s="143"/>
      <c r="D443" s="143"/>
      <c r="E443" s="143"/>
      <c r="F443" s="214"/>
      <c r="G443" s="143"/>
      <c r="H443" s="143"/>
      <c r="I443" s="143"/>
      <c r="J443" s="143"/>
      <c r="K443" s="143"/>
      <c r="L443" s="214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</row>
    <row r="444" spans="1:26" ht="14.25" customHeight="1" x14ac:dyDescent="0.3">
      <c r="A444" s="143"/>
      <c r="B444" s="143"/>
      <c r="C444" s="143"/>
      <c r="D444" s="143"/>
      <c r="E444" s="143"/>
      <c r="F444" s="214"/>
      <c r="G444" s="143"/>
      <c r="H444" s="143"/>
      <c r="I444" s="143"/>
      <c r="J444" s="143"/>
      <c r="K444" s="143"/>
      <c r="L444" s="214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</row>
    <row r="445" spans="1:26" ht="14.25" customHeight="1" x14ac:dyDescent="0.3">
      <c r="A445" s="143"/>
      <c r="B445" s="143"/>
      <c r="C445" s="143"/>
      <c r="D445" s="143"/>
      <c r="E445" s="143"/>
      <c r="F445" s="214"/>
      <c r="G445" s="143"/>
      <c r="H445" s="143"/>
      <c r="I445" s="143"/>
      <c r="J445" s="143"/>
      <c r="K445" s="143"/>
      <c r="L445" s="214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</row>
    <row r="446" spans="1:26" ht="14.25" customHeight="1" x14ac:dyDescent="0.3">
      <c r="A446" s="143"/>
      <c r="B446" s="143"/>
      <c r="C446" s="143"/>
      <c r="D446" s="143"/>
      <c r="E446" s="143"/>
      <c r="F446" s="214"/>
      <c r="G446" s="143"/>
      <c r="H446" s="143"/>
      <c r="I446" s="143"/>
      <c r="J446" s="143"/>
      <c r="K446" s="143"/>
      <c r="L446" s="214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</row>
    <row r="447" spans="1:26" ht="14.25" customHeight="1" x14ac:dyDescent="0.3">
      <c r="A447" s="143"/>
      <c r="B447" s="143"/>
      <c r="C447" s="143"/>
      <c r="D447" s="143"/>
      <c r="E447" s="143"/>
      <c r="F447" s="214"/>
      <c r="G447" s="143"/>
      <c r="H447" s="143"/>
      <c r="I447" s="143"/>
      <c r="J447" s="143"/>
      <c r="K447" s="143"/>
      <c r="L447" s="214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</row>
    <row r="448" spans="1:26" ht="14.25" customHeight="1" x14ac:dyDescent="0.3">
      <c r="A448" s="143"/>
      <c r="B448" s="143"/>
      <c r="C448" s="143"/>
      <c r="D448" s="143"/>
      <c r="E448" s="143"/>
      <c r="F448" s="214"/>
      <c r="G448" s="143"/>
      <c r="H448" s="143"/>
      <c r="I448" s="143"/>
      <c r="J448" s="143"/>
      <c r="K448" s="143"/>
      <c r="L448" s="214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</row>
    <row r="449" spans="1:26" ht="14.25" customHeight="1" x14ac:dyDescent="0.3">
      <c r="A449" s="143"/>
      <c r="B449" s="143"/>
      <c r="C449" s="143"/>
      <c r="D449" s="143"/>
      <c r="E449" s="143"/>
      <c r="F449" s="214"/>
      <c r="G449" s="143"/>
      <c r="H449" s="143"/>
      <c r="I449" s="143"/>
      <c r="J449" s="143"/>
      <c r="K449" s="143"/>
      <c r="L449" s="214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</row>
    <row r="450" spans="1:26" ht="14.25" customHeight="1" x14ac:dyDescent="0.3">
      <c r="A450" s="143"/>
      <c r="B450" s="143"/>
      <c r="C450" s="143"/>
      <c r="D450" s="143"/>
      <c r="E450" s="143"/>
      <c r="F450" s="214"/>
      <c r="G450" s="143"/>
      <c r="H450" s="143"/>
      <c r="I450" s="143"/>
      <c r="J450" s="143"/>
      <c r="K450" s="143"/>
      <c r="L450" s="214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</row>
    <row r="451" spans="1:26" ht="14.25" customHeight="1" x14ac:dyDescent="0.3">
      <c r="A451" s="143"/>
      <c r="B451" s="143"/>
      <c r="C451" s="143"/>
      <c r="D451" s="143"/>
      <c r="E451" s="143"/>
      <c r="F451" s="214"/>
      <c r="G451" s="143"/>
      <c r="H451" s="143"/>
      <c r="I451" s="143"/>
      <c r="J451" s="143"/>
      <c r="K451" s="143"/>
      <c r="L451" s="214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</row>
    <row r="452" spans="1:26" ht="14.25" customHeight="1" x14ac:dyDescent="0.3">
      <c r="A452" s="143"/>
      <c r="B452" s="143"/>
      <c r="C452" s="143"/>
      <c r="D452" s="143"/>
      <c r="E452" s="143"/>
      <c r="F452" s="214"/>
      <c r="G452" s="143"/>
      <c r="H452" s="143"/>
      <c r="I452" s="143"/>
      <c r="J452" s="143"/>
      <c r="K452" s="143"/>
      <c r="L452" s="214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</row>
    <row r="453" spans="1:26" ht="14.25" customHeight="1" x14ac:dyDescent="0.3">
      <c r="A453" s="143"/>
      <c r="B453" s="143"/>
      <c r="C453" s="143"/>
      <c r="D453" s="143"/>
      <c r="E453" s="143"/>
      <c r="F453" s="214"/>
      <c r="G453" s="143"/>
      <c r="H453" s="143"/>
      <c r="I453" s="143"/>
      <c r="J453" s="143"/>
      <c r="K453" s="143"/>
      <c r="L453" s="214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</row>
    <row r="454" spans="1:26" ht="14.25" customHeight="1" x14ac:dyDescent="0.3">
      <c r="A454" s="143"/>
      <c r="B454" s="143"/>
      <c r="C454" s="143"/>
      <c r="D454" s="143"/>
      <c r="E454" s="143"/>
      <c r="F454" s="214"/>
      <c r="G454" s="143"/>
      <c r="H454" s="143"/>
      <c r="I454" s="143"/>
      <c r="J454" s="143"/>
      <c r="K454" s="143"/>
      <c r="L454" s="214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</row>
    <row r="455" spans="1:26" ht="14.25" customHeight="1" x14ac:dyDescent="0.3">
      <c r="A455" s="143"/>
      <c r="B455" s="143"/>
      <c r="C455" s="143"/>
      <c r="D455" s="143"/>
      <c r="E455" s="143"/>
      <c r="F455" s="214"/>
      <c r="G455" s="143"/>
      <c r="H455" s="143"/>
      <c r="I455" s="143"/>
      <c r="J455" s="143"/>
      <c r="K455" s="143"/>
      <c r="L455" s="214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</row>
    <row r="456" spans="1:26" ht="14.25" customHeight="1" x14ac:dyDescent="0.3">
      <c r="A456" s="143"/>
      <c r="B456" s="143"/>
      <c r="C456" s="143"/>
      <c r="D456" s="143"/>
      <c r="E456" s="143"/>
      <c r="F456" s="214"/>
      <c r="G456" s="143"/>
      <c r="H456" s="143"/>
      <c r="I456" s="143"/>
      <c r="J456" s="143"/>
      <c r="K456" s="143"/>
      <c r="L456" s="214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</row>
    <row r="457" spans="1:26" ht="14.25" customHeight="1" x14ac:dyDescent="0.3">
      <c r="A457" s="143"/>
      <c r="B457" s="143"/>
      <c r="C457" s="143"/>
      <c r="D457" s="143"/>
      <c r="E457" s="143"/>
      <c r="F457" s="214"/>
      <c r="G457" s="143"/>
      <c r="H457" s="143"/>
      <c r="I457" s="143"/>
      <c r="J457" s="143"/>
      <c r="K457" s="143"/>
      <c r="L457" s="214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</row>
    <row r="458" spans="1:26" ht="14.25" customHeight="1" x14ac:dyDescent="0.3">
      <c r="A458" s="143"/>
      <c r="B458" s="143"/>
      <c r="C458" s="143"/>
      <c r="D458" s="143"/>
      <c r="E458" s="143"/>
      <c r="F458" s="214"/>
      <c r="G458" s="143"/>
      <c r="H458" s="143"/>
      <c r="I458" s="143"/>
      <c r="J458" s="143"/>
      <c r="K458" s="143"/>
      <c r="L458" s="214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</row>
    <row r="459" spans="1:26" ht="14.25" customHeight="1" x14ac:dyDescent="0.3">
      <c r="A459" s="143"/>
      <c r="B459" s="143"/>
      <c r="C459" s="143"/>
      <c r="D459" s="143"/>
      <c r="E459" s="143"/>
      <c r="F459" s="214"/>
      <c r="G459" s="143"/>
      <c r="H459" s="143"/>
      <c r="I459" s="143"/>
      <c r="J459" s="143"/>
      <c r="K459" s="143"/>
      <c r="L459" s="214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</row>
    <row r="460" spans="1:26" ht="14.25" customHeight="1" x14ac:dyDescent="0.3">
      <c r="A460" s="143"/>
      <c r="B460" s="143"/>
      <c r="C460" s="143"/>
      <c r="D460" s="143"/>
      <c r="E460" s="143"/>
      <c r="F460" s="214"/>
      <c r="G460" s="143"/>
      <c r="H460" s="143"/>
      <c r="I460" s="143"/>
      <c r="J460" s="143"/>
      <c r="K460" s="143"/>
      <c r="L460" s="214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</row>
    <row r="461" spans="1:26" ht="14.25" customHeight="1" x14ac:dyDescent="0.3">
      <c r="A461" s="143"/>
      <c r="B461" s="143"/>
      <c r="C461" s="143"/>
      <c r="D461" s="143"/>
      <c r="E461" s="143"/>
      <c r="F461" s="214"/>
      <c r="G461" s="143"/>
      <c r="H461" s="143"/>
      <c r="I461" s="143"/>
      <c r="J461" s="143"/>
      <c r="K461" s="143"/>
      <c r="L461" s="214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</row>
    <row r="462" spans="1:26" ht="14.25" customHeight="1" x14ac:dyDescent="0.3">
      <c r="A462" s="143"/>
      <c r="B462" s="143"/>
      <c r="C462" s="143"/>
      <c r="D462" s="143"/>
      <c r="E462" s="143"/>
      <c r="F462" s="214"/>
      <c r="G462" s="143"/>
      <c r="H462" s="143"/>
      <c r="I462" s="143"/>
      <c r="J462" s="143"/>
      <c r="K462" s="143"/>
      <c r="L462" s="214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</row>
    <row r="463" spans="1:26" ht="14.25" customHeight="1" x14ac:dyDescent="0.3">
      <c r="A463" s="143"/>
      <c r="B463" s="143"/>
      <c r="C463" s="143"/>
      <c r="D463" s="143"/>
      <c r="E463" s="143"/>
      <c r="F463" s="214"/>
      <c r="G463" s="143"/>
      <c r="H463" s="143"/>
      <c r="I463" s="143"/>
      <c r="J463" s="143"/>
      <c r="K463" s="143"/>
      <c r="L463" s="214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</row>
    <row r="464" spans="1:26" ht="14.25" customHeight="1" x14ac:dyDescent="0.3">
      <c r="A464" s="143"/>
      <c r="B464" s="143"/>
      <c r="C464" s="143"/>
      <c r="D464" s="143"/>
      <c r="E464" s="143"/>
      <c r="F464" s="214"/>
      <c r="G464" s="143"/>
      <c r="H464" s="143"/>
      <c r="I464" s="143"/>
      <c r="J464" s="143"/>
      <c r="K464" s="143"/>
      <c r="L464" s="214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</row>
    <row r="465" spans="1:26" ht="14.25" customHeight="1" x14ac:dyDescent="0.3">
      <c r="A465" s="143"/>
      <c r="B465" s="143"/>
      <c r="C465" s="143"/>
      <c r="D465" s="143"/>
      <c r="E465" s="143"/>
      <c r="F465" s="214"/>
      <c r="G465" s="143"/>
      <c r="H465" s="143"/>
      <c r="I465" s="143"/>
      <c r="J465" s="143"/>
      <c r="K465" s="143"/>
      <c r="L465" s="214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</row>
    <row r="466" spans="1:26" ht="14.25" customHeight="1" x14ac:dyDescent="0.3">
      <c r="A466" s="143"/>
      <c r="B466" s="143"/>
      <c r="C466" s="143"/>
      <c r="D466" s="143"/>
      <c r="E466" s="143"/>
      <c r="F466" s="214"/>
      <c r="G466" s="143"/>
      <c r="H466" s="143"/>
      <c r="I466" s="143"/>
      <c r="J466" s="143"/>
      <c r="K466" s="143"/>
      <c r="L466" s="214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</row>
    <row r="467" spans="1:26" ht="14.25" customHeight="1" x14ac:dyDescent="0.3">
      <c r="A467" s="143"/>
      <c r="B467" s="143"/>
      <c r="C467" s="143"/>
      <c r="D467" s="143"/>
      <c r="E467" s="143"/>
      <c r="F467" s="214"/>
      <c r="G467" s="143"/>
      <c r="H467" s="143"/>
      <c r="I467" s="143"/>
      <c r="J467" s="143"/>
      <c r="K467" s="143"/>
      <c r="L467" s="214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</row>
    <row r="468" spans="1:26" ht="14.25" customHeight="1" x14ac:dyDescent="0.3">
      <c r="A468" s="143"/>
      <c r="B468" s="143"/>
      <c r="C468" s="143"/>
      <c r="D468" s="143"/>
      <c r="E468" s="143"/>
      <c r="F468" s="214"/>
      <c r="G468" s="143"/>
      <c r="H468" s="143"/>
      <c r="I468" s="143"/>
      <c r="J468" s="143"/>
      <c r="K468" s="143"/>
      <c r="L468" s="214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</row>
    <row r="469" spans="1:26" ht="14.25" customHeight="1" x14ac:dyDescent="0.3">
      <c r="A469" s="143"/>
      <c r="B469" s="143"/>
      <c r="C469" s="143"/>
      <c r="D469" s="143"/>
      <c r="E469" s="143"/>
      <c r="F469" s="214"/>
      <c r="G469" s="143"/>
      <c r="H469" s="143"/>
      <c r="I469" s="143"/>
      <c r="J469" s="143"/>
      <c r="K469" s="143"/>
      <c r="L469" s="214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</row>
    <row r="470" spans="1:26" ht="14.25" customHeight="1" x14ac:dyDescent="0.3">
      <c r="A470" s="143"/>
      <c r="B470" s="143"/>
      <c r="C470" s="143"/>
      <c r="D470" s="143"/>
      <c r="E470" s="143"/>
      <c r="F470" s="214"/>
      <c r="G470" s="143"/>
      <c r="H470" s="143"/>
      <c r="I470" s="143"/>
      <c r="J470" s="143"/>
      <c r="K470" s="143"/>
      <c r="L470" s="214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</row>
    <row r="471" spans="1:26" ht="14.25" customHeight="1" x14ac:dyDescent="0.3">
      <c r="A471" s="143"/>
      <c r="B471" s="143"/>
      <c r="C471" s="143"/>
      <c r="D471" s="143"/>
      <c r="E471" s="143"/>
      <c r="F471" s="214"/>
      <c r="G471" s="143"/>
      <c r="H471" s="143"/>
      <c r="I471" s="143"/>
      <c r="J471" s="143"/>
      <c r="K471" s="143"/>
      <c r="L471" s="214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</row>
    <row r="472" spans="1:26" ht="14.25" customHeight="1" x14ac:dyDescent="0.3">
      <c r="A472" s="143"/>
      <c r="B472" s="143"/>
      <c r="C472" s="143"/>
      <c r="D472" s="143"/>
      <c r="E472" s="143"/>
      <c r="F472" s="214"/>
      <c r="G472" s="143"/>
      <c r="H472" s="143"/>
      <c r="I472" s="143"/>
      <c r="J472" s="143"/>
      <c r="K472" s="143"/>
      <c r="L472" s="214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</row>
    <row r="473" spans="1:26" ht="14.25" customHeight="1" x14ac:dyDescent="0.3">
      <c r="A473" s="143"/>
      <c r="B473" s="143"/>
      <c r="C473" s="143"/>
      <c r="D473" s="143"/>
      <c r="E473" s="143"/>
      <c r="F473" s="214"/>
      <c r="G473" s="143"/>
      <c r="H473" s="143"/>
      <c r="I473" s="143"/>
      <c r="J473" s="143"/>
      <c r="K473" s="143"/>
      <c r="L473" s="214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</row>
    <row r="474" spans="1:26" ht="14.25" customHeight="1" x14ac:dyDescent="0.3">
      <c r="A474" s="143"/>
      <c r="B474" s="143"/>
      <c r="C474" s="143"/>
      <c r="D474" s="143"/>
      <c r="E474" s="143"/>
      <c r="F474" s="214"/>
      <c r="G474" s="143"/>
      <c r="H474" s="143"/>
      <c r="I474" s="143"/>
      <c r="J474" s="143"/>
      <c r="K474" s="143"/>
      <c r="L474" s="214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</row>
    <row r="475" spans="1:26" ht="14.25" customHeight="1" x14ac:dyDescent="0.3">
      <c r="A475" s="143"/>
      <c r="B475" s="143"/>
      <c r="C475" s="143"/>
      <c r="D475" s="143"/>
      <c r="E475" s="143"/>
      <c r="F475" s="214"/>
      <c r="G475" s="143"/>
      <c r="H475" s="143"/>
      <c r="I475" s="143"/>
      <c r="J475" s="143"/>
      <c r="K475" s="143"/>
      <c r="L475" s="214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</row>
    <row r="476" spans="1:26" ht="14.25" customHeight="1" x14ac:dyDescent="0.3">
      <c r="A476" s="143"/>
      <c r="B476" s="143"/>
      <c r="C476" s="143"/>
      <c r="D476" s="143"/>
      <c r="E476" s="143"/>
      <c r="F476" s="214"/>
      <c r="G476" s="143"/>
      <c r="H476" s="143"/>
      <c r="I476" s="143"/>
      <c r="J476" s="143"/>
      <c r="K476" s="143"/>
      <c r="L476" s="214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</row>
    <row r="477" spans="1:26" ht="14.25" customHeight="1" x14ac:dyDescent="0.3">
      <c r="A477" s="143"/>
      <c r="B477" s="143"/>
      <c r="C477" s="143"/>
      <c r="D477" s="143"/>
      <c r="E477" s="143"/>
      <c r="F477" s="214"/>
      <c r="G477" s="143"/>
      <c r="H477" s="143"/>
      <c r="I477" s="143"/>
      <c r="J477" s="143"/>
      <c r="K477" s="143"/>
      <c r="L477" s="214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</row>
    <row r="478" spans="1:26" ht="14.25" customHeight="1" x14ac:dyDescent="0.3">
      <c r="A478" s="143"/>
      <c r="B478" s="143"/>
      <c r="C478" s="143"/>
      <c r="D478" s="143"/>
      <c r="E478" s="143"/>
      <c r="F478" s="214"/>
      <c r="G478" s="143"/>
      <c r="H478" s="143"/>
      <c r="I478" s="143"/>
      <c r="J478" s="143"/>
      <c r="K478" s="143"/>
      <c r="L478" s="214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</row>
    <row r="479" spans="1:26" ht="14.25" customHeight="1" x14ac:dyDescent="0.3">
      <c r="A479" s="143"/>
      <c r="B479" s="143"/>
      <c r="C479" s="143"/>
      <c r="D479" s="143"/>
      <c r="E479" s="143"/>
      <c r="F479" s="214"/>
      <c r="G479" s="143"/>
      <c r="H479" s="143"/>
      <c r="I479" s="143"/>
      <c r="J479" s="143"/>
      <c r="K479" s="143"/>
      <c r="L479" s="214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</row>
    <row r="480" spans="1:26" ht="14.25" customHeight="1" x14ac:dyDescent="0.3">
      <c r="A480" s="143"/>
      <c r="B480" s="143"/>
      <c r="C480" s="143"/>
      <c r="D480" s="143"/>
      <c r="E480" s="143"/>
      <c r="F480" s="214"/>
      <c r="G480" s="143"/>
      <c r="H480" s="143"/>
      <c r="I480" s="143"/>
      <c r="J480" s="143"/>
      <c r="K480" s="143"/>
      <c r="L480" s="214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</row>
    <row r="481" spans="1:26" ht="14.25" customHeight="1" x14ac:dyDescent="0.3">
      <c r="A481" s="143"/>
      <c r="B481" s="143"/>
      <c r="C481" s="143"/>
      <c r="D481" s="143"/>
      <c r="E481" s="143"/>
      <c r="F481" s="214"/>
      <c r="G481" s="143"/>
      <c r="H481" s="143"/>
      <c r="I481" s="143"/>
      <c r="J481" s="143"/>
      <c r="K481" s="143"/>
      <c r="L481" s="214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</row>
    <row r="482" spans="1:26" ht="14.25" customHeight="1" x14ac:dyDescent="0.3">
      <c r="A482" s="143"/>
      <c r="B482" s="143"/>
      <c r="C482" s="143"/>
      <c r="D482" s="143"/>
      <c r="E482" s="143"/>
      <c r="F482" s="214"/>
      <c r="G482" s="143"/>
      <c r="H482" s="143"/>
      <c r="I482" s="143"/>
      <c r="J482" s="143"/>
      <c r="K482" s="143"/>
      <c r="L482" s="214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</row>
    <row r="483" spans="1:26" ht="14.25" customHeight="1" x14ac:dyDescent="0.3">
      <c r="A483" s="143"/>
      <c r="B483" s="143"/>
      <c r="C483" s="143"/>
      <c r="D483" s="143"/>
      <c r="E483" s="143"/>
      <c r="F483" s="214"/>
      <c r="G483" s="143"/>
      <c r="H483" s="143"/>
      <c r="I483" s="143"/>
      <c r="J483" s="143"/>
      <c r="K483" s="143"/>
      <c r="L483" s="214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</row>
    <row r="484" spans="1:26" ht="14.25" customHeight="1" x14ac:dyDescent="0.3">
      <c r="A484" s="143"/>
      <c r="B484" s="143"/>
      <c r="C484" s="143"/>
      <c r="D484" s="143"/>
      <c r="E484" s="143"/>
      <c r="F484" s="214"/>
      <c r="G484" s="143"/>
      <c r="H484" s="143"/>
      <c r="I484" s="143"/>
      <c r="J484" s="143"/>
      <c r="K484" s="143"/>
      <c r="L484" s="214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</row>
    <row r="485" spans="1:26" ht="14.25" customHeight="1" x14ac:dyDescent="0.3">
      <c r="A485" s="143"/>
      <c r="B485" s="143"/>
      <c r="C485" s="143"/>
      <c r="D485" s="143"/>
      <c r="E485" s="143"/>
      <c r="F485" s="214"/>
      <c r="G485" s="143"/>
      <c r="H485" s="143"/>
      <c r="I485" s="143"/>
      <c r="J485" s="143"/>
      <c r="K485" s="143"/>
      <c r="L485" s="214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</row>
    <row r="486" spans="1:26" ht="14.25" customHeight="1" x14ac:dyDescent="0.3">
      <c r="A486" s="143"/>
      <c r="B486" s="143"/>
      <c r="C486" s="143"/>
      <c r="D486" s="143"/>
      <c r="E486" s="143"/>
      <c r="F486" s="214"/>
      <c r="G486" s="143"/>
      <c r="H486" s="143"/>
      <c r="I486" s="143"/>
      <c r="J486" s="143"/>
      <c r="K486" s="143"/>
      <c r="L486" s="214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</row>
    <row r="487" spans="1:26" ht="14.25" customHeight="1" x14ac:dyDescent="0.3">
      <c r="A487" s="143"/>
      <c r="B487" s="143"/>
      <c r="C487" s="143"/>
      <c r="D487" s="143"/>
      <c r="E487" s="143"/>
      <c r="F487" s="214"/>
      <c r="G487" s="143"/>
      <c r="H487" s="143"/>
      <c r="I487" s="143"/>
      <c r="J487" s="143"/>
      <c r="K487" s="143"/>
      <c r="L487" s="214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</row>
    <row r="488" spans="1:26" ht="14.25" customHeight="1" x14ac:dyDescent="0.3">
      <c r="A488" s="143"/>
      <c r="B488" s="143"/>
      <c r="C488" s="143"/>
      <c r="D488" s="143"/>
      <c r="E488" s="143"/>
      <c r="F488" s="214"/>
      <c r="G488" s="143"/>
      <c r="H488" s="143"/>
      <c r="I488" s="143"/>
      <c r="J488" s="143"/>
      <c r="K488" s="143"/>
      <c r="L488" s="214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</row>
    <row r="489" spans="1:26" ht="14.25" customHeight="1" x14ac:dyDescent="0.3">
      <c r="A489" s="143"/>
      <c r="B489" s="143"/>
      <c r="C489" s="143"/>
      <c r="D489" s="143"/>
      <c r="E489" s="143"/>
      <c r="F489" s="214"/>
      <c r="G489" s="143"/>
      <c r="H489" s="143"/>
      <c r="I489" s="143"/>
      <c r="J489" s="143"/>
      <c r="K489" s="143"/>
      <c r="L489" s="214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</row>
    <row r="490" spans="1:26" ht="14.25" customHeight="1" x14ac:dyDescent="0.3">
      <c r="A490" s="143"/>
      <c r="B490" s="143"/>
      <c r="C490" s="143"/>
      <c r="D490" s="143"/>
      <c r="E490" s="143"/>
      <c r="F490" s="214"/>
      <c r="G490" s="143"/>
      <c r="H490" s="143"/>
      <c r="I490" s="143"/>
      <c r="J490" s="143"/>
      <c r="K490" s="143"/>
      <c r="L490" s="214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</row>
    <row r="491" spans="1:26" ht="14.25" customHeight="1" x14ac:dyDescent="0.3">
      <c r="A491" s="143"/>
      <c r="B491" s="143"/>
      <c r="C491" s="143"/>
      <c r="D491" s="143"/>
      <c r="E491" s="143"/>
      <c r="F491" s="214"/>
      <c r="G491" s="143"/>
      <c r="H491" s="143"/>
      <c r="I491" s="143"/>
      <c r="J491" s="143"/>
      <c r="K491" s="143"/>
      <c r="L491" s="214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</row>
    <row r="492" spans="1:26" ht="14.25" customHeight="1" x14ac:dyDescent="0.3">
      <c r="A492" s="143"/>
      <c r="B492" s="143"/>
      <c r="C492" s="143"/>
      <c r="D492" s="143"/>
      <c r="E492" s="143"/>
      <c r="F492" s="214"/>
      <c r="G492" s="143"/>
      <c r="H492" s="143"/>
      <c r="I492" s="143"/>
      <c r="J492" s="143"/>
      <c r="K492" s="143"/>
      <c r="L492" s="214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</row>
    <row r="493" spans="1:26" ht="14.25" customHeight="1" x14ac:dyDescent="0.3">
      <c r="A493" s="143"/>
      <c r="B493" s="143"/>
      <c r="C493" s="143"/>
      <c r="D493" s="143"/>
      <c r="E493" s="143"/>
      <c r="F493" s="214"/>
      <c r="G493" s="143"/>
      <c r="H493" s="143"/>
      <c r="I493" s="143"/>
      <c r="J493" s="143"/>
      <c r="K493" s="143"/>
      <c r="L493" s="214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</row>
    <row r="494" spans="1:26" ht="14.25" customHeight="1" x14ac:dyDescent="0.3">
      <c r="A494" s="143"/>
      <c r="B494" s="143"/>
      <c r="C494" s="143"/>
      <c r="D494" s="143"/>
      <c r="E494" s="143"/>
      <c r="F494" s="214"/>
      <c r="G494" s="143"/>
      <c r="H494" s="143"/>
      <c r="I494" s="143"/>
      <c r="J494" s="143"/>
      <c r="K494" s="143"/>
      <c r="L494" s="214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</row>
    <row r="495" spans="1:26" ht="14.25" customHeight="1" x14ac:dyDescent="0.3">
      <c r="A495" s="143"/>
      <c r="B495" s="143"/>
      <c r="C495" s="143"/>
      <c r="D495" s="143"/>
      <c r="E495" s="143"/>
      <c r="F495" s="214"/>
      <c r="G495" s="143"/>
      <c r="H495" s="143"/>
      <c r="I495" s="143"/>
      <c r="J495" s="143"/>
      <c r="K495" s="143"/>
      <c r="L495" s="214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</row>
    <row r="496" spans="1:26" ht="14.25" customHeight="1" x14ac:dyDescent="0.3">
      <c r="A496" s="143"/>
      <c r="B496" s="143"/>
      <c r="C496" s="143"/>
      <c r="D496" s="143"/>
      <c r="E496" s="143"/>
      <c r="F496" s="214"/>
      <c r="G496" s="143"/>
      <c r="H496" s="143"/>
      <c r="I496" s="143"/>
      <c r="J496" s="143"/>
      <c r="K496" s="143"/>
      <c r="L496" s="214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</row>
    <row r="497" spans="1:26" ht="14.25" customHeight="1" x14ac:dyDescent="0.3">
      <c r="A497" s="143"/>
      <c r="B497" s="143"/>
      <c r="C497" s="143"/>
      <c r="D497" s="143"/>
      <c r="E497" s="143"/>
      <c r="F497" s="214"/>
      <c r="G497" s="143"/>
      <c r="H497" s="143"/>
      <c r="I497" s="143"/>
      <c r="J497" s="143"/>
      <c r="K497" s="143"/>
      <c r="L497" s="214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</row>
    <row r="498" spans="1:26" ht="14.25" customHeight="1" x14ac:dyDescent="0.3">
      <c r="A498" s="143"/>
      <c r="B498" s="143"/>
      <c r="C498" s="143"/>
      <c r="D498" s="143"/>
      <c r="E498" s="143"/>
      <c r="F498" s="214"/>
      <c r="G498" s="143"/>
      <c r="H498" s="143"/>
      <c r="I498" s="143"/>
      <c r="J498" s="143"/>
      <c r="K498" s="143"/>
      <c r="L498" s="214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</row>
    <row r="499" spans="1:26" ht="14.25" customHeight="1" x14ac:dyDescent="0.3">
      <c r="A499" s="143"/>
      <c r="B499" s="143"/>
      <c r="C499" s="143"/>
      <c r="D499" s="143"/>
      <c r="E499" s="143"/>
      <c r="F499" s="214"/>
      <c r="G499" s="143"/>
      <c r="H499" s="143"/>
      <c r="I499" s="143"/>
      <c r="J499" s="143"/>
      <c r="K499" s="143"/>
      <c r="L499" s="214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</row>
    <row r="500" spans="1:26" ht="14.25" customHeight="1" x14ac:dyDescent="0.3">
      <c r="A500" s="143"/>
      <c r="B500" s="143"/>
      <c r="C500" s="143"/>
      <c r="D500" s="143"/>
      <c r="E500" s="143"/>
      <c r="F500" s="214"/>
      <c r="G500" s="143"/>
      <c r="H500" s="143"/>
      <c r="I500" s="143"/>
      <c r="J500" s="143"/>
      <c r="K500" s="143"/>
      <c r="L500" s="214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</row>
    <row r="501" spans="1:26" ht="14.25" customHeight="1" x14ac:dyDescent="0.3">
      <c r="A501" s="143"/>
      <c r="B501" s="143"/>
      <c r="C501" s="143"/>
      <c r="D501" s="143"/>
      <c r="E501" s="143"/>
      <c r="F501" s="214"/>
      <c r="G501" s="143"/>
      <c r="H501" s="143"/>
      <c r="I501" s="143"/>
      <c r="J501" s="143"/>
      <c r="K501" s="143"/>
      <c r="L501" s="214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</row>
    <row r="502" spans="1:26" ht="14.25" customHeight="1" x14ac:dyDescent="0.3">
      <c r="A502" s="143"/>
      <c r="B502" s="143"/>
      <c r="C502" s="143"/>
      <c r="D502" s="143"/>
      <c r="E502" s="143"/>
      <c r="F502" s="214"/>
      <c r="G502" s="143"/>
      <c r="H502" s="143"/>
      <c r="I502" s="143"/>
      <c r="J502" s="143"/>
      <c r="K502" s="143"/>
      <c r="L502" s="214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</row>
    <row r="503" spans="1:26" ht="14.25" customHeight="1" x14ac:dyDescent="0.3">
      <c r="A503" s="143"/>
      <c r="B503" s="143"/>
      <c r="C503" s="143"/>
      <c r="D503" s="143"/>
      <c r="E503" s="143"/>
      <c r="F503" s="214"/>
      <c r="G503" s="143"/>
      <c r="H503" s="143"/>
      <c r="I503" s="143"/>
      <c r="J503" s="143"/>
      <c r="K503" s="143"/>
      <c r="L503" s="214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</row>
    <row r="504" spans="1:26" ht="14.25" customHeight="1" x14ac:dyDescent="0.3">
      <c r="A504" s="143"/>
      <c r="B504" s="143"/>
      <c r="C504" s="143"/>
      <c r="D504" s="143"/>
      <c r="E504" s="143"/>
      <c r="F504" s="214"/>
      <c r="G504" s="143"/>
      <c r="H504" s="143"/>
      <c r="I504" s="143"/>
      <c r="J504" s="143"/>
      <c r="K504" s="143"/>
      <c r="L504" s="214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</row>
    <row r="505" spans="1:26" ht="14.25" customHeight="1" x14ac:dyDescent="0.3">
      <c r="A505" s="143"/>
      <c r="B505" s="143"/>
      <c r="C505" s="143"/>
      <c r="D505" s="143"/>
      <c r="E505" s="143"/>
      <c r="F505" s="214"/>
      <c r="G505" s="143"/>
      <c r="H505" s="143"/>
      <c r="I505" s="143"/>
      <c r="J505" s="143"/>
      <c r="K505" s="143"/>
      <c r="L505" s="214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</row>
    <row r="506" spans="1:26" ht="14.25" customHeight="1" x14ac:dyDescent="0.3">
      <c r="A506" s="143"/>
      <c r="B506" s="143"/>
      <c r="C506" s="143"/>
      <c r="D506" s="143"/>
      <c r="E506" s="143"/>
      <c r="F506" s="214"/>
      <c r="G506" s="143"/>
      <c r="H506" s="143"/>
      <c r="I506" s="143"/>
      <c r="J506" s="143"/>
      <c r="K506" s="143"/>
      <c r="L506" s="214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</row>
    <row r="507" spans="1:26" ht="14.25" customHeight="1" x14ac:dyDescent="0.3">
      <c r="A507" s="143"/>
      <c r="B507" s="143"/>
      <c r="C507" s="143"/>
      <c r="D507" s="143"/>
      <c r="E507" s="143"/>
      <c r="F507" s="214"/>
      <c r="G507" s="143"/>
      <c r="H507" s="143"/>
      <c r="I507" s="143"/>
      <c r="J507" s="143"/>
      <c r="K507" s="143"/>
      <c r="L507" s="214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</row>
    <row r="508" spans="1:26" ht="14.25" customHeight="1" x14ac:dyDescent="0.3">
      <c r="A508" s="143"/>
      <c r="B508" s="143"/>
      <c r="C508" s="143"/>
      <c r="D508" s="143"/>
      <c r="E508" s="143"/>
      <c r="F508" s="214"/>
      <c r="G508" s="143"/>
      <c r="H508" s="143"/>
      <c r="I508" s="143"/>
      <c r="J508" s="143"/>
      <c r="K508" s="143"/>
      <c r="L508" s="214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</row>
    <row r="509" spans="1:26" ht="14.25" customHeight="1" x14ac:dyDescent="0.3">
      <c r="A509" s="143"/>
      <c r="B509" s="143"/>
      <c r="C509" s="143"/>
      <c r="D509" s="143"/>
      <c r="E509" s="143"/>
      <c r="F509" s="214"/>
      <c r="G509" s="143"/>
      <c r="H509" s="143"/>
      <c r="I509" s="143"/>
      <c r="J509" s="143"/>
      <c r="K509" s="143"/>
      <c r="L509" s="214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</row>
    <row r="510" spans="1:26" ht="14.25" customHeight="1" x14ac:dyDescent="0.3">
      <c r="A510" s="143"/>
      <c r="B510" s="143"/>
      <c r="C510" s="143"/>
      <c r="D510" s="143"/>
      <c r="E510" s="143"/>
      <c r="F510" s="214"/>
      <c r="G510" s="143"/>
      <c r="H510" s="143"/>
      <c r="I510" s="143"/>
      <c r="J510" s="143"/>
      <c r="K510" s="143"/>
      <c r="L510" s="214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</row>
    <row r="511" spans="1:26" ht="14.25" customHeight="1" x14ac:dyDescent="0.3">
      <c r="A511" s="143"/>
      <c r="B511" s="143"/>
      <c r="C511" s="143"/>
      <c r="D511" s="143"/>
      <c r="E511" s="143"/>
      <c r="F511" s="214"/>
      <c r="G511" s="143"/>
      <c r="H511" s="143"/>
      <c r="I511" s="143"/>
      <c r="J511" s="143"/>
      <c r="K511" s="143"/>
      <c r="L511" s="214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</row>
    <row r="512" spans="1:26" ht="14.25" customHeight="1" x14ac:dyDescent="0.3">
      <c r="A512" s="143"/>
      <c r="B512" s="143"/>
      <c r="C512" s="143"/>
      <c r="D512" s="143"/>
      <c r="E512" s="143"/>
      <c r="F512" s="214"/>
      <c r="G512" s="143"/>
      <c r="H512" s="143"/>
      <c r="I512" s="143"/>
      <c r="J512" s="143"/>
      <c r="K512" s="143"/>
      <c r="L512" s="214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</row>
    <row r="513" spans="1:26" ht="14.25" customHeight="1" x14ac:dyDescent="0.3">
      <c r="A513" s="143"/>
      <c r="B513" s="143"/>
      <c r="C513" s="143"/>
      <c r="D513" s="143"/>
      <c r="E513" s="143"/>
      <c r="F513" s="214"/>
      <c r="G513" s="143"/>
      <c r="H513" s="143"/>
      <c r="I513" s="143"/>
      <c r="J513" s="143"/>
      <c r="K513" s="143"/>
      <c r="L513" s="214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</row>
    <row r="514" spans="1:26" ht="14.25" customHeight="1" x14ac:dyDescent="0.3">
      <c r="A514" s="143"/>
      <c r="B514" s="143"/>
      <c r="C514" s="143"/>
      <c r="D514" s="143"/>
      <c r="E514" s="143"/>
      <c r="F514" s="214"/>
      <c r="G514" s="143"/>
      <c r="H514" s="143"/>
      <c r="I514" s="143"/>
      <c r="J514" s="143"/>
      <c r="K514" s="143"/>
      <c r="L514" s="214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</row>
    <row r="515" spans="1:26" ht="14.25" customHeight="1" x14ac:dyDescent="0.3">
      <c r="A515" s="143"/>
      <c r="B515" s="143"/>
      <c r="C515" s="143"/>
      <c r="D515" s="143"/>
      <c r="E515" s="143"/>
      <c r="F515" s="214"/>
      <c r="G515" s="143"/>
      <c r="H515" s="143"/>
      <c r="I515" s="143"/>
      <c r="J515" s="143"/>
      <c r="K515" s="143"/>
      <c r="L515" s="214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</row>
    <row r="516" spans="1:26" ht="14.25" customHeight="1" x14ac:dyDescent="0.3">
      <c r="A516" s="143"/>
      <c r="B516" s="143"/>
      <c r="C516" s="143"/>
      <c r="D516" s="143"/>
      <c r="E516" s="143"/>
      <c r="F516" s="214"/>
      <c r="G516" s="143"/>
      <c r="H516" s="143"/>
      <c r="I516" s="143"/>
      <c r="J516" s="143"/>
      <c r="K516" s="143"/>
      <c r="L516" s="214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</row>
    <row r="517" spans="1:26" ht="14.25" customHeight="1" x14ac:dyDescent="0.3">
      <c r="A517" s="143"/>
      <c r="B517" s="143"/>
      <c r="C517" s="143"/>
      <c r="D517" s="143"/>
      <c r="E517" s="143"/>
      <c r="F517" s="214"/>
      <c r="G517" s="143"/>
      <c r="H517" s="143"/>
      <c r="I517" s="143"/>
      <c r="J517" s="143"/>
      <c r="K517" s="143"/>
      <c r="L517" s="214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</row>
    <row r="518" spans="1:26" ht="14.25" customHeight="1" x14ac:dyDescent="0.3">
      <c r="A518" s="143"/>
      <c r="B518" s="143"/>
      <c r="C518" s="143"/>
      <c r="D518" s="143"/>
      <c r="E518" s="143"/>
      <c r="F518" s="214"/>
      <c r="G518" s="143"/>
      <c r="H518" s="143"/>
      <c r="I518" s="143"/>
      <c r="J518" s="143"/>
      <c r="K518" s="143"/>
      <c r="L518" s="214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</row>
    <row r="519" spans="1:26" ht="14.25" customHeight="1" x14ac:dyDescent="0.3">
      <c r="A519" s="143"/>
      <c r="B519" s="143"/>
      <c r="C519" s="143"/>
      <c r="D519" s="143"/>
      <c r="E519" s="143"/>
      <c r="F519" s="214"/>
      <c r="G519" s="143"/>
      <c r="H519" s="143"/>
      <c r="I519" s="143"/>
      <c r="J519" s="143"/>
      <c r="K519" s="143"/>
      <c r="L519" s="214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</row>
    <row r="520" spans="1:26" ht="14.25" customHeight="1" x14ac:dyDescent="0.3">
      <c r="A520" s="143"/>
      <c r="B520" s="143"/>
      <c r="C520" s="143"/>
      <c r="D520" s="143"/>
      <c r="E520" s="143"/>
      <c r="F520" s="214"/>
      <c r="G520" s="143"/>
      <c r="H520" s="143"/>
      <c r="I520" s="143"/>
      <c r="J520" s="143"/>
      <c r="K520" s="143"/>
      <c r="L520" s="214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</row>
    <row r="521" spans="1:26" ht="14.25" customHeight="1" x14ac:dyDescent="0.3">
      <c r="A521" s="143"/>
      <c r="B521" s="143"/>
      <c r="C521" s="143"/>
      <c r="D521" s="143"/>
      <c r="E521" s="143"/>
      <c r="F521" s="214"/>
      <c r="G521" s="143"/>
      <c r="H521" s="143"/>
      <c r="I521" s="143"/>
      <c r="J521" s="143"/>
      <c r="K521" s="143"/>
      <c r="L521" s="214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</row>
    <row r="522" spans="1:26" ht="14.25" customHeight="1" x14ac:dyDescent="0.3">
      <c r="A522" s="143"/>
      <c r="B522" s="143"/>
      <c r="C522" s="143"/>
      <c r="D522" s="143"/>
      <c r="E522" s="143"/>
      <c r="F522" s="214"/>
      <c r="G522" s="143"/>
      <c r="H522" s="143"/>
      <c r="I522" s="143"/>
      <c r="J522" s="143"/>
      <c r="K522" s="143"/>
      <c r="L522" s="214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</row>
    <row r="523" spans="1:26" ht="14.25" customHeight="1" x14ac:dyDescent="0.3">
      <c r="A523" s="143"/>
      <c r="B523" s="143"/>
      <c r="C523" s="143"/>
      <c r="D523" s="143"/>
      <c r="E523" s="143"/>
      <c r="F523" s="214"/>
      <c r="G523" s="143"/>
      <c r="H523" s="143"/>
      <c r="I523" s="143"/>
      <c r="J523" s="143"/>
      <c r="K523" s="143"/>
      <c r="L523" s="214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</row>
    <row r="524" spans="1:26" ht="14.25" customHeight="1" x14ac:dyDescent="0.3">
      <c r="A524" s="143"/>
      <c r="B524" s="143"/>
      <c r="C524" s="143"/>
      <c r="D524" s="143"/>
      <c r="E524" s="143"/>
      <c r="F524" s="214"/>
      <c r="G524" s="143"/>
      <c r="H524" s="143"/>
      <c r="I524" s="143"/>
      <c r="J524" s="143"/>
      <c r="K524" s="143"/>
      <c r="L524" s="214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</row>
    <row r="525" spans="1:26" ht="14.25" customHeight="1" x14ac:dyDescent="0.3">
      <c r="A525" s="143"/>
      <c r="B525" s="143"/>
      <c r="C525" s="143"/>
      <c r="D525" s="143"/>
      <c r="E525" s="143"/>
      <c r="F525" s="214"/>
      <c r="G525" s="143"/>
      <c r="H525" s="143"/>
      <c r="I525" s="143"/>
      <c r="J525" s="143"/>
      <c r="K525" s="143"/>
      <c r="L525" s="214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</row>
    <row r="526" spans="1:26" ht="14.25" customHeight="1" x14ac:dyDescent="0.3">
      <c r="A526" s="143"/>
      <c r="B526" s="143"/>
      <c r="C526" s="143"/>
      <c r="D526" s="143"/>
      <c r="E526" s="143"/>
      <c r="F526" s="214"/>
      <c r="G526" s="143"/>
      <c r="H526" s="143"/>
      <c r="I526" s="143"/>
      <c r="J526" s="143"/>
      <c r="K526" s="143"/>
      <c r="L526" s="214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</row>
    <row r="527" spans="1:26" ht="14.25" customHeight="1" x14ac:dyDescent="0.3">
      <c r="A527" s="143"/>
      <c r="B527" s="143"/>
      <c r="C527" s="143"/>
      <c r="D527" s="143"/>
      <c r="E527" s="143"/>
      <c r="F527" s="214"/>
      <c r="G527" s="143"/>
      <c r="H527" s="143"/>
      <c r="I527" s="143"/>
      <c r="J527" s="143"/>
      <c r="K527" s="143"/>
      <c r="L527" s="214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</row>
    <row r="528" spans="1:26" ht="14.25" customHeight="1" x14ac:dyDescent="0.3">
      <c r="A528" s="143"/>
      <c r="B528" s="143"/>
      <c r="C528" s="143"/>
      <c r="D528" s="143"/>
      <c r="E528" s="143"/>
      <c r="F528" s="214"/>
      <c r="G528" s="143"/>
      <c r="H528" s="143"/>
      <c r="I528" s="143"/>
      <c r="J528" s="143"/>
      <c r="K528" s="143"/>
      <c r="L528" s="214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</row>
    <row r="529" spans="1:26" ht="14.25" customHeight="1" x14ac:dyDescent="0.3">
      <c r="A529" s="143"/>
      <c r="B529" s="143"/>
      <c r="C529" s="143"/>
      <c r="D529" s="143"/>
      <c r="E529" s="143"/>
      <c r="F529" s="214"/>
      <c r="G529" s="143"/>
      <c r="H529" s="143"/>
      <c r="I529" s="143"/>
      <c r="J529" s="143"/>
      <c r="K529" s="143"/>
      <c r="L529" s="214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</row>
    <row r="530" spans="1:26" ht="14.25" customHeight="1" x14ac:dyDescent="0.3">
      <c r="A530" s="143"/>
      <c r="B530" s="143"/>
      <c r="C530" s="143"/>
      <c r="D530" s="143"/>
      <c r="E530" s="143"/>
      <c r="F530" s="214"/>
      <c r="G530" s="143"/>
      <c r="H530" s="143"/>
      <c r="I530" s="143"/>
      <c r="J530" s="143"/>
      <c r="K530" s="143"/>
      <c r="L530" s="214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</row>
    <row r="531" spans="1:26" ht="14.25" customHeight="1" x14ac:dyDescent="0.3">
      <c r="A531" s="143"/>
      <c r="B531" s="143"/>
      <c r="C531" s="143"/>
      <c r="D531" s="143"/>
      <c r="E531" s="143"/>
      <c r="F531" s="214"/>
      <c r="G531" s="143"/>
      <c r="H531" s="143"/>
      <c r="I531" s="143"/>
      <c r="J531" s="143"/>
      <c r="K531" s="143"/>
      <c r="L531" s="214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</row>
    <row r="532" spans="1:26" ht="14.25" customHeight="1" x14ac:dyDescent="0.3">
      <c r="A532" s="143"/>
      <c r="B532" s="143"/>
      <c r="C532" s="143"/>
      <c r="D532" s="143"/>
      <c r="E532" s="143"/>
      <c r="F532" s="214"/>
      <c r="G532" s="143"/>
      <c r="H532" s="143"/>
      <c r="I532" s="143"/>
      <c r="J532" s="143"/>
      <c r="K532" s="143"/>
      <c r="L532" s="214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</row>
    <row r="533" spans="1:26" ht="14.25" customHeight="1" x14ac:dyDescent="0.3">
      <c r="A533" s="143"/>
      <c r="B533" s="143"/>
      <c r="C533" s="143"/>
      <c r="D533" s="143"/>
      <c r="E533" s="143"/>
      <c r="F533" s="214"/>
      <c r="G533" s="143"/>
      <c r="H533" s="143"/>
      <c r="I533" s="143"/>
      <c r="J533" s="143"/>
      <c r="K533" s="143"/>
      <c r="L533" s="214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</row>
    <row r="534" spans="1:26" ht="14.25" customHeight="1" x14ac:dyDescent="0.3">
      <c r="A534" s="143"/>
      <c r="B534" s="143"/>
      <c r="C534" s="143"/>
      <c r="D534" s="143"/>
      <c r="E534" s="143"/>
      <c r="F534" s="214"/>
      <c r="G534" s="143"/>
      <c r="H534" s="143"/>
      <c r="I534" s="143"/>
      <c r="J534" s="143"/>
      <c r="K534" s="143"/>
      <c r="L534" s="214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</row>
    <row r="535" spans="1:26" ht="14.25" customHeight="1" x14ac:dyDescent="0.3">
      <c r="A535" s="143"/>
      <c r="B535" s="143"/>
      <c r="C535" s="143"/>
      <c r="D535" s="143"/>
      <c r="E535" s="143"/>
      <c r="F535" s="214"/>
      <c r="G535" s="143"/>
      <c r="H535" s="143"/>
      <c r="I535" s="143"/>
      <c r="J535" s="143"/>
      <c r="K535" s="143"/>
      <c r="L535" s="214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</row>
    <row r="536" spans="1:26" ht="14.25" customHeight="1" x14ac:dyDescent="0.3">
      <c r="A536" s="143"/>
      <c r="B536" s="143"/>
      <c r="C536" s="143"/>
      <c r="D536" s="143"/>
      <c r="E536" s="143"/>
      <c r="F536" s="214"/>
      <c r="G536" s="143"/>
      <c r="H536" s="143"/>
      <c r="I536" s="143"/>
      <c r="J536" s="143"/>
      <c r="K536" s="143"/>
      <c r="L536" s="214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</row>
    <row r="537" spans="1:26" ht="14.25" customHeight="1" x14ac:dyDescent="0.3">
      <c r="A537" s="143"/>
      <c r="B537" s="143"/>
      <c r="C537" s="143"/>
      <c r="D537" s="143"/>
      <c r="E537" s="143"/>
      <c r="F537" s="214"/>
      <c r="G537" s="143"/>
      <c r="H537" s="143"/>
      <c r="I537" s="143"/>
      <c r="J537" s="143"/>
      <c r="K537" s="143"/>
      <c r="L537" s="214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</row>
    <row r="538" spans="1:26" ht="14.25" customHeight="1" x14ac:dyDescent="0.3">
      <c r="A538" s="143"/>
      <c r="B538" s="143"/>
      <c r="C538" s="143"/>
      <c r="D538" s="143"/>
      <c r="E538" s="143"/>
      <c r="F538" s="214"/>
      <c r="G538" s="143"/>
      <c r="H538" s="143"/>
      <c r="I538" s="143"/>
      <c r="J538" s="143"/>
      <c r="K538" s="143"/>
      <c r="L538" s="214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</row>
    <row r="539" spans="1:26" ht="14.25" customHeight="1" x14ac:dyDescent="0.3">
      <c r="A539" s="143"/>
      <c r="B539" s="143"/>
      <c r="C539" s="143"/>
      <c r="D539" s="143"/>
      <c r="E539" s="143"/>
      <c r="F539" s="214"/>
      <c r="G539" s="143"/>
      <c r="H539" s="143"/>
      <c r="I539" s="143"/>
      <c r="J539" s="143"/>
      <c r="K539" s="143"/>
      <c r="L539" s="214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</row>
    <row r="540" spans="1:26" ht="14.25" customHeight="1" x14ac:dyDescent="0.3">
      <c r="A540" s="143"/>
      <c r="B540" s="143"/>
      <c r="C540" s="143"/>
      <c r="D540" s="143"/>
      <c r="E540" s="143"/>
      <c r="F540" s="214"/>
      <c r="G540" s="143"/>
      <c r="H540" s="143"/>
      <c r="I540" s="143"/>
      <c r="J540" s="143"/>
      <c r="K540" s="143"/>
      <c r="L540" s="214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</row>
    <row r="541" spans="1:26" ht="14.25" customHeight="1" x14ac:dyDescent="0.3">
      <c r="A541" s="143"/>
      <c r="B541" s="143"/>
      <c r="C541" s="143"/>
      <c r="D541" s="143"/>
      <c r="E541" s="143"/>
      <c r="F541" s="214"/>
      <c r="G541" s="143"/>
      <c r="H541" s="143"/>
      <c r="I541" s="143"/>
      <c r="J541" s="143"/>
      <c r="K541" s="143"/>
      <c r="L541" s="214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</row>
    <row r="542" spans="1:26" ht="14.25" customHeight="1" x14ac:dyDescent="0.3">
      <c r="A542" s="143"/>
      <c r="B542" s="143"/>
      <c r="C542" s="143"/>
      <c r="D542" s="143"/>
      <c r="E542" s="143"/>
      <c r="F542" s="214"/>
      <c r="G542" s="143"/>
      <c r="H542" s="143"/>
      <c r="I542" s="143"/>
      <c r="J542" s="143"/>
      <c r="K542" s="143"/>
      <c r="L542" s="214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</row>
    <row r="543" spans="1:26" ht="14.25" customHeight="1" x14ac:dyDescent="0.3">
      <c r="A543" s="143"/>
      <c r="B543" s="143"/>
      <c r="C543" s="143"/>
      <c r="D543" s="143"/>
      <c r="E543" s="143"/>
      <c r="F543" s="214"/>
      <c r="G543" s="143"/>
      <c r="H543" s="143"/>
      <c r="I543" s="143"/>
      <c r="J543" s="143"/>
      <c r="K543" s="143"/>
      <c r="L543" s="214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</row>
    <row r="544" spans="1:26" ht="14.25" customHeight="1" x14ac:dyDescent="0.3">
      <c r="A544" s="143"/>
      <c r="B544" s="143"/>
      <c r="C544" s="143"/>
      <c r="D544" s="143"/>
      <c r="E544" s="143"/>
      <c r="F544" s="214"/>
      <c r="G544" s="143"/>
      <c r="H544" s="143"/>
      <c r="I544" s="143"/>
      <c r="J544" s="143"/>
      <c r="K544" s="143"/>
      <c r="L544" s="214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</row>
    <row r="545" spans="1:26" ht="14.25" customHeight="1" x14ac:dyDescent="0.3">
      <c r="A545" s="143"/>
      <c r="B545" s="143"/>
      <c r="C545" s="143"/>
      <c r="D545" s="143"/>
      <c r="E545" s="143"/>
      <c r="F545" s="214"/>
      <c r="G545" s="143"/>
      <c r="H545" s="143"/>
      <c r="I545" s="143"/>
      <c r="J545" s="143"/>
      <c r="K545" s="143"/>
      <c r="L545" s="214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</row>
    <row r="546" spans="1:26" ht="14.25" customHeight="1" x14ac:dyDescent="0.3">
      <c r="A546" s="143"/>
      <c r="B546" s="143"/>
      <c r="C546" s="143"/>
      <c r="D546" s="143"/>
      <c r="E546" s="143"/>
      <c r="F546" s="214"/>
      <c r="G546" s="143"/>
      <c r="H546" s="143"/>
      <c r="I546" s="143"/>
      <c r="J546" s="143"/>
      <c r="K546" s="143"/>
      <c r="L546" s="214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</row>
    <row r="547" spans="1:26" ht="14.25" customHeight="1" x14ac:dyDescent="0.3">
      <c r="A547" s="143"/>
      <c r="B547" s="143"/>
      <c r="C547" s="143"/>
      <c r="D547" s="143"/>
      <c r="E547" s="143"/>
      <c r="F547" s="214"/>
      <c r="G547" s="143"/>
      <c r="H547" s="143"/>
      <c r="I547" s="143"/>
      <c r="J547" s="143"/>
      <c r="K547" s="143"/>
      <c r="L547" s="214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</row>
    <row r="548" spans="1:26" ht="14.25" customHeight="1" x14ac:dyDescent="0.3">
      <c r="A548" s="143"/>
      <c r="B548" s="143"/>
      <c r="C548" s="143"/>
      <c r="D548" s="143"/>
      <c r="E548" s="143"/>
      <c r="F548" s="214"/>
      <c r="G548" s="143"/>
      <c r="H548" s="143"/>
      <c r="I548" s="143"/>
      <c r="J548" s="143"/>
      <c r="K548" s="143"/>
      <c r="L548" s="214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</row>
    <row r="549" spans="1:26" ht="14.25" customHeight="1" x14ac:dyDescent="0.3">
      <c r="A549" s="143"/>
      <c r="B549" s="143"/>
      <c r="C549" s="143"/>
      <c r="D549" s="143"/>
      <c r="E549" s="143"/>
      <c r="F549" s="214"/>
      <c r="G549" s="143"/>
      <c r="H549" s="143"/>
      <c r="I549" s="143"/>
      <c r="J549" s="143"/>
      <c r="K549" s="143"/>
      <c r="L549" s="214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</row>
    <row r="550" spans="1:26" ht="14.25" customHeight="1" x14ac:dyDescent="0.3">
      <c r="A550" s="143"/>
      <c r="B550" s="143"/>
      <c r="C550" s="143"/>
      <c r="D550" s="143"/>
      <c r="E550" s="143"/>
      <c r="F550" s="214"/>
      <c r="G550" s="143"/>
      <c r="H550" s="143"/>
      <c r="I550" s="143"/>
      <c r="J550" s="143"/>
      <c r="K550" s="143"/>
      <c r="L550" s="214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</row>
    <row r="551" spans="1:26" ht="14.25" customHeight="1" x14ac:dyDescent="0.3">
      <c r="A551" s="143"/>
      <c r="B551" s="143"/>
      <c r="C551" s="143"/>
      <c r="D551" s="143"/>
      <c r="E551" s="143"/>
      <c r="F551" s="214"/>
      <c r="G551" s="143"/>
      <c r="H551" s="143"/>
      <c r="I551" s="143"/>
      <c r="J551" s="143"/>
      <c r="K551" s="143"/>
      <c r="L551" s="214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</row>
    <row r="552" spans="1:26" ht="14.25" customHeight="1" x14ac:dyDescent="0.3">
      <c r="A552" s="143"/>
      <c r="B552" s="143"/>
      <c r="C552" s="143"/>
      <c r="D552" s="143"/>
      <c r="E552" s="143"/>
      <c r="F552" s="214"/>
      <c r="G552" s="143"/>
      <c r="H552" s="143"/>
      <c r="I552" s="143"/>
      <c r="J552" s="143"/>
      <c r="K552" s="143"/>
      <c r="L552" s="214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</row>
    <row r="553" spans="1:26" ht="14.25" customHeight="1" x14ac:dyDescent="0.3">
      <c r="A553" s="143"/>
      <c r="B553" s="143"/>
      <c r="C553" s="143"/>
      <c r="D553" s="143"/>
      <c r="E553" s="143"/>
      <c r="F553" s="214"/>
      <c r="G553" s="143"/>
      <c r="H553" s="143"/>
      <c r="I553" s="143"/>
      <c r="J553" s="143"/>
      <c r="K553" s="143"/>
      <c r="L553" s="214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</row>
    <row r="554" spans="1:26" ht="14.25" customHeight="1" x14ac:dyDescent="0.3">
      <c r="A554" s="143"/>
      <c r="B554" s="143"/>
      <c r="C554" s="143"/>
      <c r="D554" s="143"/>
      <c r="E554" s="143"/>
      <c r="F554" s="214"/>
      <c r="G554" s="143"/>
      <c r="H554" s="143"/>
      <c r="I554" s="143"/>
      <c r="J554" s="143"/>
      <c r="K554" s="143"/>
      <c r="L554" s="214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</row>
    <row r="555" spans="1:26" ht="14.25" customHeight="1" x14ac:dyDescent="0.3">
      <c r="A555" s="143"/>
      <c r="B555" s="143"/>
      <c r="C555" s="143"/>
      <c r="D555" s="143"/>
      <c r="E555" s="143"/>
      <c r="F555" s="214"/>
      <c r="G555" s="143"/>
      <c r="H555" s="143"/>
      <c r="I555" s="143"/>
      <c r="J555" s="143"/>
      <c r="K555" s="143"/>
      <c r="L555" s="214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</row>
    <row r="556" spans="1:26" ht="14.25" customHeight="1" x14ac:dyDescent="0.3">
      <c r="A556" s="143"/>
      <c r="B556" s="143"/>
      <c r="C556" s="143"/>
      <c r="D556" s="143"/>
      <c r="E556" s="143"/>
      <c r="F556" s="214"/>
      <c r="G556" s="143"/>
      <c r="H556" s="143"/>
      <c r="I556" s="143"/>
      <c r="J556" s="143"/>
      <c r="K556" s="143"/>
      <c r="L556" s="214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</row>
    <row r="557" spans="1:26" ht="14.25" customHeight="1" x14ac:dyDescent="0.3">
      <c r="A557" s="143"/>
      <c r="B557" s="143"/>
      <c r="C557" s="143"/>
      <c r="D557" s="143"/>
      <c r="E557" s="143"/>
      <c r="F557" s="214"/>
      <c r="G557" s="143"/>
      <c r="H557" s="143"/>
      <c r="I557" s="143"/>
      <c r="J557" s="143"/>
      <c r="K557" s="143"/>
      <c r="L557" s="214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</row>
    <row r="558" spans="1:26" ht="14.25" customHeight="1" x14ac:dyDescent="0.3">
      <c r="A558" s="143"/>
      <c r="B558" s="143"/>
      <c r="C558" s="143"/>
      <c r="D558" s="143"/>
      <c r="E558" s="143"/>
      <c r="F558" s="214"/>
      <c r="G558" s="143"/>
      <c r="H558" s="143"/>
      <c r="I558" s="143"/>
      <c r="J558" s="143"/>
      <c r="K558" s="143"/>
      <c r="L558" s="214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</row>
    <row r="559" spans="1:26" ht="14.25" customHeight="1" x14ac:dyDescent="0.3">
      <c r="A559" s="143"/>
      <c r="B559" s="143"/>
      <c r="C559" s="143"/>
      <c r="D559" s="143"/>
      <c r="E559" s="143"/>
      <c r="F559" s="214"/>
      <c r="G559" s="143"/>
      <c r="H559" s="143"/>
      <c r="I559" s="143"/>
      <c r="J559" s="143"/>
      <c r="K559" s="143"/>
      <c r="L559" s="214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</row>
    <row r="560" spans="1:26" ht="14.25" customHeight="1" x14ac:dyDescent="0.3">
      <c r="A560" s="143"/>
      <c r="B560" s="143"/>
      <c r="C560" s="143"/>
      <c r="D560" s="143"/>
      <c r="E560" s="143"/>
      <c r="F560" s="214"/>
      <c r="G560" s="143"/>
      <c r="H560" s="143"/>
      <c r="I560" s="143"/>
      <c r="J560" s="143"/>
      <c r="K560" s="143"/>
      <c r="L560" s="214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</row>
    <row r="561" spans="1:26" ht="14.25" customHeight="1" x14ac:dyDescent="0.3">
      <c r="A561" s="143"/>
      <c r="B561" s="143"/>
      <c r="C561" s="143"/>
      <c r="D561" s="143"/>
      <c r="E561" s="143"/>
      <c r="F561" s="214"/>
      <c r="G561" s="143"/>
      <c r="H561" s="143"/>
      <c r="I561" s="143"/>
      <c r="J561" s="143"/>
      <c r="K561" s="143"/>
      <c r="L561" s="214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</row>
    <row r="562" spans="1:26" ht="14.25" customHeight="1" x14ac:dyDescent="0.3">
      <c r="A562" s="143"/>
      <c r="B562" s="143"/>
      <c r="C562" s="143"/>
      <c r="D562" s="143"/>
      <c r="E562" s="143"/>
      <c r="F562" s="214"/>
      <c r="G562" s="143"/>
      <c r="H562" s="143"/>
      <c r="I562" s="143"/>
      <c r="J562" s="143"/>
      <c r="K562" s="143"/>
      <c r="L562" s="214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</row>
    <row r="563" spans="1:26" ht="14.25" customHeight="1" x14ac:dyDescent="0.3">
      <c r="A563" s="143"/>
      <c r="B563" s="143"/>
      <c r="C563" s="143"/>
      <c r="D563" s="143"/>
      <c r="E563" s="143"/>
      <c r="F563" s="214"/>
      <c r="G563" s="143"/>
      <c r="H563" s="143"/>
      <c r="I563" s="143"/>
      <c r="J563" s="143"/>
      <c r="K563" s="143"/>
      <c r="L563" s="214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</row>
    <row r="564" spans="1:26" ht="14.25" customHeight="1" x14ac:dyDescent="0.3">
      <c r="A564" s="143"/>
      <c r="B564" s="143"/>
      <c r="C564" s="143"/>
      <c r="D564" s="143"/>
      <c r="E564" s="143"/>
      <c r="F564" s="214"/>
      <c r="G564" s="143"/>
      <c r="H564" s="143"/>
      <c r="I564" s="143"/>
      <c r="J564" s="143"/>
      <c r="K564" s="143"/>
      <c r="L564" s="214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</row>
    <row r="565" spans="1:26" ht="14.25" customHeight="1" x14ac:dyDescent="0.3">
      <c r="A565" s="143"/>
      <c r="B565" s="143"/>
      <c r="C565" s="143"/>
      <c r="D565" s="143"/>
      <c r="E565" s="143"/>
      <c r="F565" s="214"/>
      <c r="G565" s="143"/>
      <c r="H565" s="143"/>
      <c r="I565" s="143"/>
      <c r="J565" s="143"/>
      <c r="K565" s="143"/>
      <c r="L565" s="214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</row>
    <row r="566" spans="1:26" ht="14.25" customHeight="1" x14ac:dyDescent="0.3">
      <c r="A566" s="143"/>
      <c r="B566" s="143"/>
      <c r="C566" s="143"/>
      <c r="D566" s="143"/>
      <c r="E566" s="143"/>
      <c r="F566" s="214"/>
      <c r="G566" s="143"/>
      <c r="H566" s="143"/>
      <c r="I566" s="143"/>
      <c r="J566" s="143"/>
      <c r="K566" s="143"/>
      <c r="L566" s="214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</row>
    <row r="567" spans="1:26" ht="14.25" customHeight="1" x14ac:dyDescent="0.3">
      <c r="A567" s="143"/>
      <c r="B567" s="143"/>
      <c r="C567" s="143"/>
      <c r="D567" s="143"/>
      <c r="E567" s="143"/>
      <c r="F567" s="214"/>
      <c r="G567" s="143"/>
      <c r="H567" s="143"/>
      <c r="I567" s="143"/>
      <c r="J567" s="143"/>
      <c r="K567" s="143"/>
      <c r="L567" s="214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</row>
    <row r="568" spans="1:26" ht="14.25" customHeight="1" x14ac:dyDescent="0.3">
      <c r="A568" s="143"/>
      <c r="B568" s="143"/>
      <c r="C568" s="143"/>
      <c r="D568" s="143"/>
      <c r="E568" s="143"/>
      <c r="F568" s="214"/>
      <c r="G568" s="143"/>
      <c r="H568" s="143"/>
      <c r="I568" s="143"/>
      <c r="J568" s="143"/>
      <c r="K568" s="143"/>
      <c r="L568" s="214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</row>
    <row r="569" spans="1:26" ht="14.25" customHeight="1" x14ac:dyDescent="0.3">
      <c r="A569" s="143"/>
      <c r="B569" s="143"/>
      <c r="C569" s="143"/>
      <c r="D569" s="143"/>
      <c r="E569" s="143"/>
      <c r="F569" s="214"/>
      <c r="G569" s="143"/>
      <c r="H569" s="143"/>
      <c r="I569" s="143"/>
      <c r="J569" s="143"/>
      <c r="K569" s="143"/>
      <c r="L569" s="214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</row>
    <row r="570" spans="1:26" ht="14.25" customHeight="1" x14ac:dyDescent="0.3">
      <c r="A570" s="143"/>
      <c r="B570" s="143"/>
      <c r="C570" s="143"/>
      <c r="D570" s="143"/>
      <c r="E570" s="143"/>
      <c r="F570" s="214"/>
      <c r="G570" s="143"/>
      <c r="H570" s="143"/>
      <c r="I570" s="143"/>
      <c r="J570" s="143"/>
      <c r="K570" s="143"/>
      <c r="L570" s="214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</row>
    <row r="571" spans="1:26" ht="14.25" customHeight="1" x14ac:dyDescent="0.3">
      <c r="A571" s="143"/>
      <c r="B571" s="143"/>
      <c r="C571" s="143"/>
      <c r="D571" s="143"/>
      <c r="E571" s="143"/>
      <c r="F571" s="214"/>
      <c r="G571" s="143"/>
      <c r="H571" s="143"/>
      <c r="I571" s="143"/>
      <c r="J571" s="143"/>
      <c r="K571" s="143"/>
      <c r="L571" s="214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</row>
    <row r="572" spans="1:26" ht="14.25" customHeight="1" x14ac:dyDescent="0.3">
      <c r="A572" s="143"/>
      <c r="B572" s="143"/>
      <c r="C572" s="143"/>
      <c r="D572" s="143"/>
      <c r="E572" s="143"/>
      <c r="F572" s="214"/>
      <c r="G572" s="143"/>
      <c r="H572" s="143"/>
      <c r="I572" s="143"/>
      <c r="J572" s="143"/>
      <c r="K572" s="143"/>
      <c r="L572" s="214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</row>
    <row r="573" spans="1:26" ht="14.25" customHeight="1" x14ac:dyDescent="0.3">
      <c r="A573" s="143"/>
      <c r="B573" s="143"/>
      <c r="C573" s="143"/>
      <c r="D573" s="143"/>
      <c r="E573" s="143"/>
      <c r="F573" s="214"/>
      <c r="G573" s="143"/>
      <c r="H573" s="143"/>
      <c r="I573" s="143"/>
      <c r="J573" s="143"/>
      <c r="K573" s="143"/>
      <c r="L573" s="214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</row>
    <row r="574" spans="1:26" ht="14.25" customHeight="1" x14ac:dyDescent="0.3">
      <c r="A574" s="143"/>
      <c r="B574" s="143"/>
      <c r="C574" s="143"/>
      <c r="D574" s="143"/>
      <c r="E574" s="143"/>
      <c r="F574" s="214"/>
      <c r="G574" s="143"/>
      <c r="H574" s="143"/>
      <c r="I574" s="143"/>
      <c r="J574" s="143"/>
      <c r="K574" s="143"/>
      <c r="L574" s="214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</row>
    <row r="575" spans="1:26" ht="14.25" customHeight="1" x14ac:dyDescent="0.3">
      <c r="A575" s="143"/>
      <c r="B575" s="143"/>
      <c r="C575" s="143"/>
      <c r="D575" s="143"/>
      <c r="E575" s="143"/>
      <c r="F575" s="214"/>
      <c r="G575" s="143"/>
      <c r="H575" s="143"/>
      <c r="I575" s="143"/>
      <c r="J575" s="143"/>
      <c r="K575" s="143"/>
      <c r="L575" s="214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</row>
    <row r="576" spans="1:26" ht="14.25" customHeight="1" x14ac:dyDescent="0.3">
      <c r="A576" s="143"/>
      <c r="B576" s="143"/>
      <c r="C576" s="143"/>
      <c r="D576" s="143"/>
      <c r="E576" s="143"/>
      <c r="F576" s="214"/>
      <c r="G576" s="143"/>
      <c r="H576" s="143"/>
      <c r="I576" s="143"/>
      <c r="J576" s="143"/>
      <c r="K576" s="143"/>
      <c r="L576" s="214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</row>
    <row r="577" spans="1:26" ht="14.25" customHeight="1" x14ac:dyDescent="0.3">
      <c r="A577" s="143"/>
      <c r="B577" s="143"/>
      <c r="C577" s="143"/>
      <c r="D577" s="143"/>
      <c r="E577" s="143"/>
      <c r="F577" s="214"/>
      <c r="G577" s="143"/>
      <c r="H577" s="143"/>
      <c r="I577" s="143"/>
      <c r="J577" s="143"/>
      <c r="K577" s="143"/>
      <c r="L577" s="214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</row>
    <row r="578" spans="1:26" ht="14.25" customHeight="1" x14ac:dyDescent="0.3">
      <c r="A578" s="143"/>
      <c r="B578" s="143"/>
      <c r="C578" s="143"/>
      <c r="D578" s="143"/>
      <c r="E578" s="143"/>
      <c r="F578" s="214"/>
      <c r="G578" s="143"/>
      <c r="H578" s="143"/>
      <c r="I578" s="143"/>
      <c r="J578" s="143"/>
      <c r="K578" s="143"/>
      <c r="L578" s="214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</row>
    <row r="579" spans="1:26" ht="14.25" customHeight="1" x14ac:dyDescent="0.3">
      <c r="A579" s="143"/>
      <c r="B579" s="143"/>
      <c r="C579" s="143"/>
      <c r="D579" s="143"/>
      <c r="E579" s="143"/>
      <c r="F579" s="214"/>
      <c r="G579" s="143"/>
      <c r="H579" s="143"/>
      <c r="I579" s="143"/>
      <c r="J579" s="143"/>
      <c r="K579" s="143"/>
      <c r="L579" s="214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</row>
    <row r="580" spans="1:26" ht="14.25" customHeight="1" x14ac:dyDescent="0.3">
      <c r="A580" s="143"/>
      <c r="B580" s="143"/>
      <c r="C580" s="143"/>
      <c r="D580" s="143"/>
      <c r="E580" s="143"/>
      <c r="F580" s="214"/>
      <c r="G580" s="143"/>
      <c r="H580" s="143"/>
      <c r="I580" s="143"/>
      <c r="J580" s="143"/>
      <c r="K580" s="143"/>
      <c r="L580" s="214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</row>
    <row r="581" spans="1:26" ht="14.25" customHeight="1" x14ac:dyDescent="0.3">
      <c r="A581" s="143"/>
      <c r="B581" s="143"/>
      <c r="C581" s="143"/>
      <c r="D581" s="143"/>
      <c r="E581" s="143"/>
      <c r="F581" s="214"/>
      <c r="G581" s="143"/>
      <c r="H581" s="143"/>
      <c r="I581" s="143"/>
      <c r="J581" s="143"/>
      <c r="K581" s="143"/>
      <c r="L581" s="214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</row>
    <row r="582" spans="1:26" ht="14.25" customHeight="1" x14ac:dyDescent="0.3">
      <c r="A582" s="143"/>
      <c r="B582" s="143"/>
      <c r="C582" s="143"/>
      <c r="D582" s="143"/>
      <c r="E582" s="143"/>
      <c r="F582" s="214"/>
      <c r="G582" s="143"/>
      <c r="H582" s="143"/>
      <c r="I582" s="143"/>
      <c r="J582" s="143"/>
      <c r="K582" s="143"/>
      <c r="L582" s="214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</row>
    <row r="583" spans="1:26" ht="14.25" customHeight="1" x14ac:dyDescent="0.3">
      <c r="A583" s="143"/>
      <c r="B583" s="143"/>
      <c r="C583" s="143"/>
      <c r="D583" s="143"/>
      <c r="E583" s="143"/>
      <c r="F583" s="214"/>
      <c r="G583" s="143"/>
      <c r="H583" s="143"/>
      <c r="I583" s="143"/>
      <c r="J583" s="143"/>
      <c r="K583" s="143"/>
      <c r="L583" s="214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</row>
    <row r="584" spans="1:26" ht="14.25" customHeight="1" x14ac:dyDescent="0.3">
      <c r="A584" s="143"/>
      <c r="B584" s="143"/>
      <c r="C584" s="143"/>
      <c r="D584" s="143"/>
      <c r="E584" s="143"/>
      <c r="F584" s="214"/>
      <c r="G584" s="143"/>
      <c r="H584" s="143"/>
      <c r="I584" s="143"/>
      <c r="J584" s="143"/>
      <c r="K584" s="143"/>
      <c r="L584" s="214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</row>
    <row r="585" spans="1:26" ht="14.25" customHeight="1" x14ac:dyDescent="0.3">
      <c r="A585" s="143"/>
      <c r="B585" s="143"/>
      <c r="C585" s="143"/>
      <c r="D585" s="143"/>
      <c r="E585" s="143"/>
      <c r="F585" s="214"/>
      <c r="G585" s="143"/>
      <c r="H585" s="143"/>
      <c r="I585" s="143"/>
      <c r="J585" s="143"/>
      <c r="K585" s="143"/>
      <c r="L585" s="214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</row>
    <row r="586" spans="1:26" ht="14.25" customHeight="1" x14ac:dyDescent="0.3">
      <c r="A586" s="143"/>
      <c r="B586" s="143"/>
      <c r="C586" s="143"/>
      <c r="D586" s="143"/>
      <c r="E586" s="143"/>
      <c r="F586" s="214"/>
      <c r="G586" s="143"/>
      <c r="H586" s="143"/>
      <c r="I586" s="143"/>
      <c r="J586" s="143"/>
      <c r="K586" s="143"/>
      <c r="L586" s="214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</row>
    <row r="587" spans="1:26" ht="14.25" customHeight="1" x14ac:dyDescent="0.3">
      <c r="A587" s="143"/>
      <c r="B587" s="143"/>
      <c r="C587" s="143"/>
      <c r="D587" s="143"/>
      <c r="E587" s="143"/>
      <c r="F587" s="214"/>
      <c r="G587" s="143"/>
      <c r="H587" s="143"/>
      <c r="I587" s="143"/>
      <c r="J587" s="143"/>
      <c r="K587" s="143"/>
      <c r="L587" s="214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</row>
    <row r="588" spans="1:26" ht="14.25" customHeight="1" x14ac:dyDescent="0.3">
      <c r="A588" s="143"/>
      <c r="B588" s="143"/>
      <c r="C588" s="143"/>
      <c r="D588" s="143"/>
      <c r="E588" s="143"/>
      <c r="F588" s="214"/>
      <c r="G588" s="143"/>
      <c r="H588" s="143"/>
      <c r="I588" s="143"/>
      <c r="J588" s="143"/>
      <c r="K588" s="143"/>
      <c r="L588" s="214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</row>
    <row r="589" spans="1:26" ht="14.25" customHeight="1" x14ac:dyDescent="0.3">
      <c r="A589" s="143"/>
      <c r="B589" s="143"/>
      <c r="C589" s="143"/>
      <c r="D589" s="143"/>
      <c r="E589" s="143"/>
      <c r="F589" s="214"/>
      <c r="G589" s="143"/>
      <c r="H589" s="143"/>
      <c r="I589" s="143"/>
      <c r="J589" s="143"/>
      <c r="K589" s="143"/>
      <c r="L589" s="214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</row>
    <row r="590" spans="1:26" ht="14.25" customHeight="1" x14ac:dyDescent="0.3">
      <c r="A590" s="143"/>
      <c r="B590" s="143"/>
      <c r="C590" s="143"/>
      <c r="D590" s="143"/>
      <c r="E590" s="143"/>
      <c r="F590" s="214"/>
      <c r="G590" s="143"/>
      <c r="H590" s="143"/>
      <c r="I590" s="143"/>
      <c r="J590" s="143"/>
      <c r="K590" s="143"/>
      <c r="L590" s="214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</row>
    <row r="591" spans="1:26" ht="14.25" customHeight="1" x14ac:dyDescent="0.3">
      <c r="A591" s="143"/>
      <c r="B591" s="143"/>
      <c r="C591" s="143"/>
      <c r="D591" s="143"/>
      <c r="E591" s="143"/>
      <c r="F591" s="214"/>
      <c r="G591" s="143"/>
      <c r="H591" s="143"/>
      <c r="I591" s="143"/>
      <c r="J591" s="143"/>
      <c r="K591" s="143"/>
      <c r="L591" s="214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</row>
    <row r="592" spans="1:26" ht="14.25" customHeight="1" x14ac:dyDescent="0.3">
      <c r="A592" s="143"/>
      <c r="B592" s="143"/>
      <c r="C592" s="143"/>
      <c r="D592" s="143"/>
      <c r="E592" s="143"/>
      <c r="F592" s="214"/>
      <c r="G592" s="143"/>
      <c r="H592" s="143"/>
      <c r="I592" s="143"/>
      <c r="J592" s="143"/>
      <c r="K592" s="143"/>
      <c r="L592" s="214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</row>
    <row r="593" spans="1:26" ht="14.25" customHeight="1" x14ac:dyDescent="0.3">
      <c r="A593" s="143"/>
      <c r="B593" s="143"/>
      <c r="C593" s="143"/>
      <c r="D593" s="143"/>
      <c r="E593" s="143"/>
      <c r="F593" s="214"/>
      <c r="G593" s="143"/>
      <c r="H593" s="143"/>
      <c r="I593" s="143"/>
      <c r="J593" s="143"/>
      <c r="K593" s="143"/>
      <c r="L593" s="214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</row>
    <row r="594" spans="1:26" ht="14.25" customHeight="1" x14ac:dyDescent="0.3">
      <c r="A594" s="143"/>
      <c r="B594" s="143"/>
      <c r="C594" s="143"/>
      <c r="D594" s="143"/>
      <c r="E594" s="143"/>
      <c r="F594" s="214"/>
      <c r="G594" s="143"/>
      <c r="H594" s="143"/>
      <c r="I594" s="143"/>
      <c r="J594" s="143"/>
      <c r="K594" s="143"/>
      <c r="L594" s="214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</row>
    <row r="595" spans="1:26" ht="14.25" customHeight="1" x14ac:dyDescent="0.3">
      <c r="A595" s="143"/>
      <c r="B595" s="143"/>
      <c r="C595" s="143"/>
      <c r="D595" s="143"/>
      <c r="E595" s="143"/>
      <c r="F595" s="214"/>
      <c r="G595" s="143"/>
      <c r="H595" s="143"/>
      <c r="I595" s="143"/>
      <c r="J595" s="143"/>
      <c r="K595" s="143"/>
      <c r="L595" s="214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</row>
    <row r="596" spans="1:26" ht="14.25" customHeight="1" x14ac:dyDescent="0.3">
      <c r="A596" s="143"/>
      <c r="B596" s="143"/>
      <c r="C596" s="143"/>
      <c r="D596" s="143"/>
      <c r="E596" s="143"/>
      <c r="F596" s="214"/>
      <c r="G596" s="143"/>
      <c r="H596" s="143"/>
      <c r="I596" s="143"/>
      <c r="J596" s="143"/>
      <c r="K596" s="143"/>
      <c r="L596" s="214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</row>
    <row r="597" spans="1:26" ht="14.25" customHeight="1" x14ac:dyDescent="0.3">
      <c r="A597" s="143"/>
      <c r="B597" s="143"/>
      <c r="C597" s="143"/>
      <c r="D597" s="143"/>
      <c r="E597" s="143"/>
      <c r="F597" s="214"/>
      <c r="G597" s="143"/>
      <c r="H597" s="143"/>
      <c r="I597" s="143"/>
      <c r="J597" s="143"/>
      <c r="K597" s="143"/>
      <c r="L597" s="214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</row>
    <row r="598" spans="1:26" ht="14.25" customHeight="1" x14ac:dyDescent="0.3">
      <c r="A598" s="143"/>
      <c r="B598" s="143"/>
      <c r="C598" s="143"/>
      <c r="D598" s="143"/>
      <c r="E598" s="143"/>
      <c r="F598" s="214"/>
      <c r="G598" s="143"/>
      <c r="H598" s="143"/>
      <c r="I598" s="143"/>
      <c r="J598" s="143"/>
      <c r="K598" s="143"/>
      <c r="L598" s="214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</row>
    <row r="599" spans="1:26" ht="14.25" customHeight="1" x14ac:dyDescent="0.3">
      <c r="A599" s="143"/>
      <c r="B599" s="143"/>
      <c r="C599" s="143"/>
      <c r="D599" s="143"/>
      <c r="E599" s="143"/>
      <c r="F599" s="214"/>
      <c r="G599" s="143"/>
      <c r="H599" s="143"/>
      <c r="I599" s="143"/>
      <c r="J599" s="143"/>
      <c r="K599" s="143"/>
      <c r="L599" s="214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</row>
    <row r="600" spans="1:26" ht="14.25" customHeight="1" x14ac:dyDescent="0.3">
      <c r="A600" s="143"/>
      <c r="B600" s="143"/>
      <c r="C600" s="143"/>
      <c r="D600" s="143"/>
      <c r="E600" s="143"/>
      <c r="F600" s="214"/>
      <c r="G600" s="143"/>
      <c r="H600" s="143"/>
      <c r="I600" s="143"/>
      <c r="J600" s="143"/>
      <c r="K600" s="143"/>
      <c r="L600" s="214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</row>
    <row r="601" spans="1:26" ht="14.25" customHeight="1" x14ac:dyDescent="0.3">
      <c r="A601" s="143"/>
      <c r="B601" s="143"/>
      <c r="C601" s="143"/>
      <c r="D601" s="143"/>
      <c r="E601" s="143"/>
      <c r="F601" s="214"/>
      <c r="G601" s="143"/>
      <c r="H601" s="143"/>
      <c r="I601" s="143"/>
      <c r="J601" s="143"/>
      <c r="K601" s="143"/>
      <c r="L601" s="214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</row>
    <row r="602" spans="1:26" ht="14.25" customHeight="1" x14ac:dyDescent="0.3">
      <c r="A602" s="143"/>
      <c r="B602" s="143"/>
      <c r="C602" s="143"/>
      <c r="D602" s="143"/>
      <c r="E602" s="143"/>
      <c r="F602" s="214"/>
      <c r="G602" s="143"/>
      <c r="H602" s="143"/>
      <c r="I602" s="143"/>
      <c r="J602" s="143"/>
      <c r="K602" s="143"/>
      <c r="L602" s="214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</row>
    <row r="603" spans="1:26" ht="14.25" customHeight="1" x14ac:dyDescent="0.3">
      <c r="A603" s="143"/>
      <c r="B603" s="143"/>
      <c r="C603" s="143"/>
      <c r="D603" s="143"/>
      <c r="E603" s="143"/>
      <c r="F603" s="214"/>
      <c r="G603" s="143"/>
      <c r="H603" s="143"/>
      <c r="I603" s="143"/>
      <c r="J603" s="143"/>
      <c r="K603" s="143"/>
      <c r="L603" s="214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</row>
    <row r="604" spans="1:26" ht="14.25" customHeight="1" x14ac:dyDescent="0.3">
      <c r="A604" s="143"/>
      <c r="B604" s="143"/>
      <c r="C604" s="143"/>
      <c r="D604" s="143"/>
      <c r="E604" s="143"/>
      <c r="F604" s="214"/>
      <c r="G604" s="143"/>
      <c r="H604" s="143"/>
      <c r="I604" s="143"/>
      <c r="J604" s="143"/>
      <c r="K604" s="143"/>
      <c r="L604" s="214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</row>
    <row r="605" spans="1:26" ht="14.25" customHeight="1" x14ac:dyDescent="0.3">
      <c r="A605" s="143"/>
      <c r="B605" s="143"/>
      <c r="C605" s="143"/>
      <c r="D605" s="143"/>
      <c r="E605" s="143"/>
      <c r="F605" s="214"/>
      <c r="G605" s="143"/>
      <c r="H605" s="143"/>
      <c r="I605" s="143"/>
      <c r="J605" s="143"/>
      <c r="K605" s="143"/>
      <c r="L605" s="214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</row>
    <row r="606" spans="1:26" ht="14.25" customHeight="1" x14ac:dyDescent="0.3">
      <c r="A606" s="143"/>
      <c r="B606" s="143"/>
      <c r="C606" s="143"/>
      <c r="D606" s="143"/>
      <c r="E606" s="143"/>
      <c r="F606" s="214"/>
      <c r="G606" s="143"/>
      <c r="H606" s="143"/>
      <c r="I606" s="143"/>
      <c r="J606" s="143"/>
      <c r="K606" s="143"/>
      <c r="L606" s="214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</row>
    <row r="607" spans="1:26" ht="14.25" customHeight="1" x14ac:dyDescent="0.3">
      <c r="A607" s="143"/>
      <c r="B607" s="143"/>
      <c r="C607" s="143"/>
      <c r="D607" s="143"/>
      <c r="E607" s="143"/>
      <c r="F607" s="214"/>
      <c r="G607" s="143"/>
      <c r="H607" s="143"/>
      <c r="I607" s="143"/>
      <c r="J607" s="143"/>
      <c r="K607" s="143"/>
      <c r="L607" s="214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</row>
    <row r="608" spans="1:26" ht="14.25" customHeight="1" x14ac:dyDescent="0.3">
      <c r="A608" s="143"/>
      <c r="B608" s="143"/>
      <c r="C608" s="143"/>
      <c r="D608" s="143"/>
      <c r="E608" s="143"/>
      <c r="F608" s="214"/>
      <c r="G608" s="143"/>
      <c r="H608" s="143"/>
      <c r="I608" s="143"/>
      <c r="J608" s="143"/>
      <c r="K608" s="143"/>
      <c r="L608" s="214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</row>
    <row r="609" spans="1:26" ht="14.25" customHeight="1" x14ac:dyDescent="0.3">
      <c r="A609" s="143"/>
      <c r="B609" s="143"/>
      <c r="C609" s="143"/>
      <c r="D609" s="143"/>
      <c r="E609" s="143"/>
      <c r="F609" s="214"/>
      <c r="G609" s="143"/>
      <c r="H609" s="143"/>
      <c r="I609" s="143"/>
      <c r="J609" s="143"/>
      <c r="K609" s="143"/>
      <c r="L609" s="214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</row>
    <row r="610" spans="1:26" ht="14.25" customHeight="1" x14ac:dyDescent="0.3">
      <c r="A610" s="143"/>
      <c r="B610" s="143"/>
      <c r="C610" s="143"/>
      <c r="D610" s="143"/>
      <c r="E610" s="143"/>
      <c r="F610" s="214"/>
      <c r="G610" s="143"/>
      <c r="H610" s="143"/>
      <c r="I610" s="143"/>
      <c r="J610" s="143"/>
      <c r="K610" s="143"/>
      <c r="L610" s="214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</row>
    <row r="611" spans="1:26" ht="14.25" customHeight="1" x14ac:dyDescent="0.3">
      <c r="A611" s="143"/>
      <c r="B611" s="143"/>
      <c r="C611" s="143"/>
      <c r="D611" s="143"/>
      <c r="E611" s="143"/>
      <c r="F611" s="214"/>
      <c r="G611" s="143"/>
      <c r="H611" s="143"/>
      <c r="I611" s="143"/>
      <c r="J611" s="143"/>
      <c r="K611" s="143"/>
      <c r="L611" s="214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</row>
    <row r="612" spans="1:26" ht="14.25" customHeight="1" x14ac:dyDescent="0.3">
      <c r="A612" s="143"/>
      <c r="B612" s="143"/>
      <c r="C612" s="143"/>
      <c r="D612" s="143"/>
      <c r="E612" s="143"/>
      <c r="F612" s="214"/>
      <c r="G612" s="143"/>
      <c r="H612" s="143"/>
      <c r="I612" s="143"/>
      <c r="J612" s="143"/>
      <c r="K612" s="143"/>
      <c r="L612" s="214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</row>
    <row r="613" spans="1:26" ht="14.25" customHeight="1" x14ac:dyDescent="0.3">
      <c r="A613" s="143"/>
      <c r="B613" s="143"/>
      <c r="C613" s="143"/>
      <c r="D613" s="143"/>
      <c r="E613" s="143"/>
      <c r="F613" s="214"/>
      <c r="G613" s="143"/>
      <c r="H613" s="143"/>
      <c r="I613" s="143"/>
      <c r="J613" s="143"/>
      <c r="K613" s="143"/>
      <c r="L613" s="214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</row>
    <row r="614" spans="1:26" ht="14.25" customHeight="1" x14ac:dyDescent="0.3">
      <c r="A614" s="143"/>
      <c r="B614" s="143"/>
      <c r="C614" s="143"/>
      <c r="D614" s="143"/>
      <c r="E614" s="143"/>
      <c r="F614" s="214"/>
      <c r="G614" s="143"/>
      <c r="H614" s="143"/>
      <c r="I614" s="143"/>
      <c r="J614" s="143"/>
      <c r="K614" s="143"/>
      <c r="L614" s="214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</row>
    <row r="615" spans="1:26" ht="14.25" customHeight="1" x14ac:dyDescent="0.3">
      <c r="A615" s="143"/>
      <c r="B615" s="143"/>
      <c r="C615" s="143"/>
      <c r="D615" s="143"/>
      <c r="E615" s="143"/>
      <c r="F615" s="214"/>
      <c r="G615" s="143"/>
      <c r="H615" s="143"/>
      <c r="I615" s="143"/>
      <c r="J615" s="143"/>
      <c r="K615" s="143"/>
      <c r="L615" s="214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</row>
    <row r="616" spans="1:26" ht="14.25" customHeight="1" x14ac:dyDescent="0.3">
      <c r="A616" s="143"/>
      <c r="B616" s="143"/>
      <c r="C616" s="143"/>
      <c r="D616" s="143"/>
      <c r="E616" s="143"/>
      <c r="F616" s="214"/>
      <c r="G616" s="143"/>
      <c r="H616" s="143"/>
      <c r="I616" s="143"/>
      <c r="J616" s="143"/>
      <c r="K616" s="143"/>
      <c r="L616" s="214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</row>
    <row r="617" spans="1:26" ht="14.25" customHeight="1" x14ac:dyDescent="0.3">
      <c r="A617" s="143"/>
      <c r="B617" s="143"/>
      <c r="C617" s="143"/>
      <c r="D617" s="143"/>
      <c r="E617" s="143"/>
      <c r="F617" s="214"/>
      <c r="G617" s="143"/>
      <c r="H617" s="143"/>
      <c r="I617" s="143"/>
      <c r="J617" s="143"/>
      <c r="K617" s="143"/>
      <c r="L617" s="214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</row>
    <row r="618" spans="1:26" ht="14.25" customHeight="1" x14ac:dyDescent="0.3">
      <c r="A618" s="143"/>
      <c r="B618" s="143"/>
      <c r="C618" s="143"/>
      <c r="D618" s="143"/>
      <c r="E618" s="143"/>
      <c r="F618" s="214"/>
      <c r="G618" s="143"/>
      <c r="H618" s="143"/>
      <c r="I618" s="143"/>
      <c r="J618" s="143"/>
      <c r="K618" s="143"/>
      <c r="L618" s="214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</row>
    <row r="619" spans="1:26" ht="14.25" customHeight="1" x14ac:dyDescent="0.3">
      <c r="A619" s="143"/>
      <c r="B619" s="143"/>
      <c r="C619" s="143"/>
      <c r="D619" s="143"/>
      <c r="E619" s="143"/>
      <c r="F619" s="214"/>
      <c r="G619" s="143"/>
      <c r="H619" s="143"/>
      <c r="I619" s="143"/>
      <c r="J619" s="143"/>
      <c r="K619" s="143"/>
      <c r="L619" s="214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</row>
    <row r="620" spans="1:26" ht="14.25" customHeight="1" x14ac:dyDescent="0.3">
      <c r="A620" s="143"/>
      <c r="B620" s="143"/>
      <c r="C620" s="143"/>
      <c r="D620" s="143"/>
      <c r="E620" s="143"/>
      <c r="F620" s="214"/>
      <c r="G620" s="143"/>
      <c r="H620" s="143"/>
      <c r="I620" s="143"/>
      <c r="J620" s="143"/>
      <c r="K620" s="143"/>
      <c r="L620" s="214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</row>
    <row r="621" spans="1:26" ht="14.25" customHeight="1" x14ac:dyDescent="0.3">
      <c r="A621" s="143"/>
      <c r="B621" s="143"/>
      <c r="C621" s="143"/>
      <c r="D621" s="143"/>
      <c r="E621" s="143"/>
      <c r="F621" s="214"/>
      <c r="G621" s="143"/>
      <c r="H621" s="143"/>
      <c r="I621" s="143"/>
      <c r="J621" s="143"/>
      <c r="K621" s="143"/>
      <c r="L621" s="214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</row>
    <row r="622" spans="1:26" ht="14.25" customHeight="1" x14ac:dyDescent="0.3">
      <c r="A622" s="143"/>
      <c r="B622" s="143"/>
      <c r="C622" s="143"/>
      <c r="D622" s="143"/>
      <c r="E622" s="143"/>
      <c r="F622" s="214"/>
      <c r="G622" s="143"/>
      <c r="H622" s="143"/>
      <c r="I622" s="143"/>
      <c r="J622" s="143"/>
      <c r="K622" s="143"/>
      <c r="L622" s="214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</row>
    <row r="623" spans="1:26" ht="14.25" customHeight="1" x14ac:dyDescent="0.3">
      <c r="A623" s="143"/>
      <c r="B623" s="143"/>
      <c r="C623" s="143"/>
      <c r="D623" s="143"/>
      <c r="E623" s="143"/>
      <c r="F623" s="214"/>
      <c r="G623" s="143"/>
      <c r="H623" s="143"/>
      <c r="I623" s="143"/>
      <c r="J623" s="143"/>
      <c r="K623" s="143"/>
      <c r="L623" s="214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</row>
    <row r="624" spans="1:26" ht="14.25" customHeight="1" x14ac:dyDescent="0.3">
      <c r="A624" s="143"/>
      <c r="B624" s="143"/>
      <c r="C624" s="143"/>
      <c r="D624" s="143"/>
      <c r="E624" s="143"/>
      <c r="F624" s="214"/>
      <c r="G624" s="143"/>
      <c r="H624" s="143"/>
      <c r="I624" s="143"/>
      <c r="J624" s="143"/>
      <c r="K624" s="143"/>
      <c r="L624" s="214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</row>
    <row r="625" spans="1:26" ht="14.25" customHeight="1" x14ac:dyDescent="0.3">
      <c r="A625" s="143"/>
      <c r="B625" s="143"/>
      <c r="C625" s="143"/>
      <c r="D625" s="143"/>
      <c r="E625" s="143"/>
      <c r="F625" s="214"/>
      <c r="G625" s="143"/>
      <c r="H625" s="143"/>
      <c r="I625" s="143"/>
      <c r="J625" s="143"/>
      <c r="K625" s="143"/>
      <c r="L625" s="214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</row>
    <row r="626" spans="1:26" ht="14.25" customHeight="1" x14ac:dyDescent="0.3">
      <c r="A626" s="143"/>
      <c r="B626" s="143"/>
      <c r="C626" s="143"/>
      <c r="D626" s="143"/>
      <c r="E626" s="143"/>
      <c r="F626" s="214"/>
      <c r="G626" s="143"/>
      <c r="H626" s="143"/>
      <c r="I626" s="143"/>
      <c r="J626" s="143"/>
      <c r="K626" s="143"/>
      <c r="L626" s="214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</row>
    <row r="627" spans="1:26" ht="14.25" customHeight="1" x14ac:dyDescent="0.3">
      <c r="A627" s="143"/>
      <c r="B627" s="143"/>
      <c r="C627" s="143"/>
      <c r="D627" s="143"/>
      <c r="E627" s="143"/>
      <c r="F627" s="214"/>
      <c r="G627" s="143"/>
      <c r="H627" s="143"/>
      <c r="I627" s="143"/>
      <c r="J627" s="143"/>
      <c r="K627" s="143"/>
      <c r="L627" s="214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</row>
    <row r="628" spans="1:26" ht="14.25" customHeight="1" x14ac:dyDescent="0.3">
      <c r="A628" s="143"/>
      <c r="B628" s="143"/>
      <c r="C628" s="143"/>
      <c r="D628" s="143"/>
      <c r="E628" s="143"/>
      <c r="F628" s="214"/>
      <c r="G628" s="143"/>
      <c r="H628" s="143"/>
      <c r="I628" s="143"/>
      <c r="J628" s="143"/>
      <c r="K628" s="143"/>
      <c r="L628" s="214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</row>
    <row r="629" spans="1:26" ht="14.25" customHeight="1" x14ac:dyDescent="0.3">
      <c r="A629" s="143"/>
      <c r="B629" s="143"/>
      <c r="C629" s="143"/>
      <c r="D629" s="143"/>
      <c r="E629" s="143"/>
      <c r="F629" s="214"/>
      <c r="G629" s="143"/>
      <c r="H629" s="143"/>
      <c r="I629" s="143"/>
      <c r="J629" s="143"/>
      <c r="K629" s="143"/>
      <c r="L629" s="214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</row>
    <row r="630" spans="1:26" ht="14.25" customHeight="1" x14ac:dyDescent="0.3">
      <c r="A630" s="143"/>
      <c r="B630" s="143"/>
      <c r="C630" s="143"/>
      <c r="D630" s="143"/>
      <c r="E630" s="143"/>
      <c r="F630" s="214"/>
      <c r="G630" s="143"/>
      <c r="H630" s="143"/>
      <c r="I630" s="143"/>
      <c r="J630" s="143"/>
      <c r="K630" s="143"/>
      <c r="L630" s="214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</row>
    <row r="631" spans="1:26" ht="14.25" customHeight="1" x14ac:dyDescent="0.3">
      <c r="A631" s="143"/>
      <c r="B631" s="143"/>
      <c r="C631" s="143"/>
      <c r="D631" s="143"/>
      <c r="E631" s="143"/>
      <c r="F631" s="214"/>
      <c r="G631" s="143"/>
      <c r="H631" s="143"/>
      <c r="I631" s="143"/>
      <c r="J631" s="143"/>
      <c r="K631" s="143"/>
      <c r="L631" s="214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</row>
    <row r="632" spans="1:26" ht="14.25" customHeight="1" x14ac:dyDescent="0.3">
      <c r="A632" s="143"/>
      <c r="B632" s="143"/>
      <c r="C632" s="143"/>
      <c r="D632" s="143"/>
      <c r="E632" s="143"/>
      <c r="F632" s="214"/>
      <c r="G632" s="143"/>
      <c r="H632" s="143"/>
      <c r="I632" s="143"/>
      <c r="J632" s="143"/>
      <c r="K632" s="143"/>
      <c r="L632" s="214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</row>
    <row r="633" spans="1:26" ht="14.25" customHeight="1" x14ac:dyDescent="0.3">
      <c r="A633" s="143"/>
      <c r="B633" s="143"/>
      <c r="C633" s="143"/>
      <c r="D633" s="143"/>
      <c r="E633" s="143"/>
      <c r="F633" s="214"/>
      <c r="G633" s="143"/>
      <c r="H633" s="143"/>
      <c r="I633" s="143"/>
      <c r="J633" s="143"/>
      <c r="K633" s="143"/>
      <c r="L633" s="214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</row>
    <row r="634" spans="1:26" ht="14.25" customHeight="1" x14ac:dyDescent="0.3">
      <c r="A634" s="143"/>
      <c r="B634" s="143"/>
      <c r="C634" s="143"/>
      <c r="D634" s="143"/>
      <c r="E634" s="143"/>
      <c r="F634" s="214"/>
      <c r="G634" s="143"/>
      <c r="H634" s="143"/>
      <c r="I634" s="143"/>
      <c r="J634" s="143"/>
      <c r="K634" s="143"/>
      <c r="L634" s="214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</row>
    <row r="635" spans="1:26" ht="14.25" customHeight="1" x14ac:dyDescent="0.3">
      <c r="A635" s="143"/>
      <c r="B635" s="143"/>
      <c r="C635" s="143"/>
      <c r="D635" s="143"/>
      <c r="E635" s="143"/>
      <c r="F635" s="214"/>
      <c r="G635" s="143"/>
      <c r="H635" s="143"/>
      <c r="I635" s="143"/>
      <c r="J635" s="143"/>
      <c r="K635" s="143"/>
      <c r="L635" s="214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</row>
    <row r="636" spans="1:26" ht="14.25" customHeight="1" x14ac:dyDescent="0.3">
      <c r="A636" s="143"/>
      <c r="B636" s="143"/>
      <c r="C636" s="143"/>
      <c r="D636" s="143"/>
      <c r="E636" s="143"/>
      <c r="F636" s="214"/>
      <c r="G636" s="143"/>
      <c r="H636" s="143"/>
      <c r="I636" s="143"/>
      <c r="J636" s="143"/>
      <c r="K636" s="143"/>
      <c r="L636" s="214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</row>
    <row r="637" spans="1:26" ht="14.25" customHeight="1" x14ac:dyDescent="0.3">
      <c r="A637" s="143"/>
      <c r="B637" s="143"/>
      <c r="C637" s="143"/>
      <c r="D637" s="143"/>
      <c r="E637" s="143"/>
      <c r="F637" s="214"/>
      <c r="G637" s="143"/>
      <c r="H637" s="143"/>
      <c r="I637" s="143"/>
      <c r="J637" s="143"/>
      <c r="K637" s="143"/>
      <c r="L637" s="214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</row>
    <row r="638" spans="1:26" ht="14.25" customHeight="1" x14ac:dyDescent="0.3">
      <c r="A638" s="143"/>
      <c r="B638" s="143"/>
      <c r="C638" s="143"/>
      <c r="D638" s="143"/>
      <c r="E638" s="143"/>
      <c r="F638" s="214"/>
      <c r="G638" s="143"/>
      <c r="H638" s="143"/>
      <c r="I638" s="143"/>
      <c r="J638" s="143"/>
      <c r="K638" s="143"/>
      <c r="L638" s="214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</row>
    <row r="639" spans="1:26" ht="14.25" customHeight="1" x14ac:dyDescent="0.3">
      <c r="A639" s="143"/>
      <c r="B639" s="143"/>
      <c r="C639" s="143"/>
      <c r="D639" s="143"/>
      <c r="E639" s="143"/>
      <c r="F639" s="214"/>
      <c r="G639" s="143"/>
      <c r="H639" s="143"/>
      <c r="I639" s="143"/>
      <c r="J639" s="143"/>
      <c r="K639" s="143"/>
      <c r="L639" s="214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</row>
    <row r="640" spans="1:26" ht="14.25" customHeight="1" x14ac:dyDescent="0.3">
      <c r="A640" s="143"/>
      <c r="B640" s="143"/>
      <c r="C640" s="143"/>
      <c r="D640" s="143"/>
      <c r="E640" s="143"/>
      <c r="F640" s="214"/>
      <c r="G640" s="143"/>
      <c r="H640" s="143"/>
      <c r="I640" s="143"/>
      <c r="J640" s="143"/>
      <c r="K640" s="143"/>
      <c r="L640" s="214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</row>
    <row r="641" spans="1:26" ht="14.25" customHeight="1" x14ac:dyDescent="0.3">
      <c r="A641" s="143"/>
      <c r="B641" s="143"/>
      <c r="C641" s="143"/>
      <c r="D641" s="143"/>
      <c r="E641" s="143"/>
      <c r="F641" s="214"/>
      <c r="G641" s="143"/>
      <c r="H641" s="143"/>
      <c r="I641" s="143"/>
      <c r="J641" s="143"/>
      <c r="K641" s="143"/>
      <c r="L641" s="214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</row>
    <row r="642" spans="1:26" ht="14.25" customHeight="1" x14ac:dyDescent="0.3">
      <c r="A642" s="143"/>
      <c r="B642" s="143"/>
      <c r="C642" s="143"/>
      <c r="D642" s="143"/>
      <c r="E642" s="143"/>
      <c r="F642" s="214"/>
      <c r="G642" s="143"/>
      <c r="H642" s="143"/>
      <c r="I642" s="143"/>
      <c r="J642" s="143"/>
      <c r="K642" s="143"/>
      <c r="L642" s="214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</row>
    <row r="643" spans="1:26" ht="14.25" customHeight="1" x14ac:dyDescent="0.3">
      <c r="A643" s="143"/>
      <c r="B643" s="143"/>
      <c r="C643" s="143"/>
      <c r="D643" s="143"/>
      <c r="E643" s="143"/>
      <c r="F643" s="214"/>
      <c r="G643" s="143"/>
      <c r="H643" s="143"/>
      <c r="I643" s="143"/>
      <c r="J643" s="143"/>
      <c r="K643" s="143"/>
      <c r="L643" s="214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</row>
    <row r="644" spans="1:26" ht="14.25" customHeight="1" x14ac:dyDescent="0.3">
      <c r="A644" s="143"/>
      <c r="B644" s="143"/>
      <c r="C644" s="143"/>
      <c r="D644" s="143"/>
      <c r="E644" s="143"/>
      <c r="F644" s="214"/>
      <c r="G644" s="143"/>
      <c r="H644" s="143"/>
      <c r="I644" s="143"/>
      <c r="J644" s="143"/>
      <c r="K644" s="143"/>
      <c r="L644" s="214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</row>
    <row r="645" spans="1:26" ht="14.25" customHeight="1" x14ac:dyDescent="0.3">
      <c r="A645" s="143"/>
      <c r="B645" s="143"/>
      <c r="C645" s="143"/>
      <c r="D645" s="143"/>
      <c r="E645" s="143"/>
      <c r="F645" s="214"/>
      <c r="G645" s="143"/>
      <c r="H645" s="143"/>
      <c r="I645" s="143"/>
      <c r="J645" s="143"/>
      <c r="K645" s="143"/>
      <c r="L645" s="214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</row>
    <row r="646" spans="1:26" ht="14.25" customHeight="1" x14ac:dyDescent="0.3">
      <c r="A646" s="143"/>
      <c r="B646" s="143"/>
      <c r="C646" s="143"/>
      <c r="D646" s="143"/>
      <c r="E646" s="143"/>
      <c r="F646" s="214"/>
      <c r="G646" s="143"/>
      <c r="H646" s="143"/>
      <c r="I646" s="143"/>
      <c r="J646" s="143"/>
      <c r="K646" s="143"/>
      <c r="L646" s="214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</row>
    <row r="647" spans="1:26" ht="14.25" customHeight="1" x14ac:dyDescent="0.3">
      <c r="A647" s="143"/>
      <c r="B647" s="143"/>
      <c r="C647" s="143"/>
      <c r="D647" s="143"/>
      <c r="E647" s="143"/>
      <c r="F647" s="214"/>
      <c r="G647" s="143"/>
      <c r="H647" s="143"/>
      <c r="I647" s="143"/>
      <c r="J647" s="143"/>
      <c r="K647" s="143"/>
      <c r="L647" s="214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</row>
    <row r="648" spans="1:26" ht="14.25" customHeight="1" x14ac:dyDescent="0.3">
      <c r="A648" s="143"/>
      <c r="B648" s="143"/>
      <c r="C648" s="143"/>
      <c r="D648" s="143"/>
      <c r="E648" s="143"/>
      <c r="F648" s="214"/>
      <c r="G648" s="143"/>
      <c r="H648" s="143"/>
      <c r="I648" s="143"/>
      <c r="J648" s="143"/>
      <c r="K648" s="143"/>
      <c r="L648" s="214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</row>
    <row r="649" spans="1:26" ht="14.25" customHeight="1" x14ac:dyDescent="0.3">
      <c r="A649" s="143"/>
      <c r="B649" s="143"/>
      <c r="C649" s="143"/>
      <c r="D649" s="143"/>
      <c r="E649" s="143"/>
      <c r="F649" s="214"/>
      <c r="G649" s="143"/>
      <c r="H649" s="143"/>
      <c r="I649" s="143"/>
      <c r="J649" s="143"/>
      <c r="K649" s="143"/>
      <c r="L649" s="214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</row>
    <row r="650" spans="1:26" ht="14.25" customHeight="1" x14ac:dyDescent="0.3">
      <c r="A650" s="143"/>
      <c r="B650" s="143"/>
      <c r="C650" s="143"/>
      <c r="D650" s="143"/>
      <c r="E650" s="143"/>
      <c r="F650" s="214"/>
      <c r="G650" s="143"/>
      <c r="H650" s="143"/>
      <c r="I650" s="143"/>
      <c r="J650" s="143"/>
      <c r="K650" s="143"/>
      <c r="L650" s="214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</row>
    <row r="651" spans="1:26" ht="14.25" customHeight="1" x14ac:dyDescent="0.3">
      <c r="A651" s="143"/>
      <c r="B651" s="143"/>
      <c r="C651" s="143"/>
      <c r="D651" s="143"/>
      <c r="E651" s="143"/>
      <c r="F651" s="214"/>
      <c r="G651" s="143"/>
      <c r="H651" s="143"/>
      <c r="I651" s="143"/>
      <c r="J651" s="143"/>
      <c r="K651" s="143"/>
      <c r="L651" s="214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</row>
    <row r="652" spans="1:26" ht="14.25" customHeight="1" x14ac:dyDescent="0.3">
      <c r="A652" s="143"/>
      <c r="B652" s="143"/>
      <c r="C652" s="143"/>
      <c r="D652" s="143"/>
      <c r="E652" s="143"/>
      <c r="F652" s="214"/>
      <c r="G652" s="143"/>
      <c r="H652" s="143"/>
      <c r="I652" s="143"/>
      <c r="J652" s="143"/>
      <c r="K652" s="143"/>
      <c r="L652" s="214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</row>
    <row r="653" spans="1:26" ht="14.25" customHeight="1" x14ac:dyDescent="0.3">
      <c r="A653" s="143"/>
      <c r="B653" s="143"/>
      <c r="C653" s="143"/>
      <c r="D653" s="143"/>
      <c r="E653" s="143"/>
      <c r="F653" s="214"/>
      <c r="G653" s="143"/>
      <c r="H653" s="143"/>
      <c r="I653" s="143"/>
      <c r="J653" s="143"/>
      <c r="K653" s="143"/>
      <c r="L653" s="214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</row>
    <row r="654" spans="1:26" ht="14.25" customHeight="1" x14ac:dyDescent="0.3">
      <c r="A654" s="143"/>
      <c r="B654" s="143"/>
      <c r="C654" s="143"/>
      <c r="D654" s="143"/>
      <c r="E654" s="143"/>
      <c r="F654" s="214"/>
      <c r="G654" s="143"/>
      <c r="H654" s="143"/>
      <c r="I654" s="143"/>
      <c r="J654" s="143"/>
      <c r="K654" s="143"/>
      <c r="L654" s="214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</row>
    <row r="655" spans="1:26" ht="14.25" customHeight="1" x14ac:dyDescent="0.3">
      <c r="A655" s="143"/>
      <c r="B655" s="143"/>
      <c r="C655" s="143"/>
      <c r="D655" s="143"/>
      <c r="E655" s="143"/>
      <c r="F655" s="214"/>
      <c r="G655" s="143"/>
      <c r="H655" s="143"/>
      <c r="I655" s="143"/>
      <c r="J655" s="143"/>
      <c r="K655" s="143"/>
      <c r="L655" s="214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</row>
    <row r="656" spans="1:26" ht="14.25" customHeight="1" x14ac:dyDescent="0.3">
      <c r="A656" s="143"/>
      <c r="B656" s="143"/>
      <c r="C656" s="143"/>
      <c r="D656" s="143"/>
      <c r="E656" s="143"/>
      <c r="F656" s="214"/>
      <c r="G656" s="143"/>
      <c r="H656" s="143"/>
      <c r="I656" s="143"/>
      <c r="J656" s="143"/>
      <c r="K656" s="143"/>
      <c r="L656" s="214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</row>
    <row r="657" spans="1:26" ht="14.25" customHeight="1" x14ac:dyDescent="0.3">
      <c r="A657" s="143"/>
      <c r="B657" s="143"/>
      <c r="C657" s="143"/>
      <c r="D657" s="143"/>
      <c r="E657" s="143"/>
      <c r="F657" s="214"/>
      <c r="G657" s="143"/>
      <c r="H657" s="143"/>
      <c r="I657" s="143"/>
      <c r="J657" s="143"/>
      <c r="K657" s="143"/>
      <c r="L657" s="214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</row>
    <row r="658" spans="1:26" ht="14.25" customHeight="1" x14ac:dyDescent="0.3">
      <c r="A658" s="143"/>
      <c r="B658" s="143"/>
      <c r="C658" s="143"/>
      <c r="D658" s="143"/>
      <c r="E658" s="143"/>
      <c r="F658" s="214"/>
      <c r="G658" s="143"/>
      <c r="H658" s="143"/>
      <c r="I658" s="143"/>
      <c r="J658" s="143"/>
      <c r="K658" s="143"/>
      <c r="L658" s="214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</row>
    <row r="659" spans="1:26" ht="14.25" customHeight="1" x14ac:dyDescent="0.3">
      <c r="A659" s="143"/>
      <c r="B659" s="143"/>
      <c r="C659" s="143"/>
      <c r="D659" s="143"/>
      <c r="E659" s="143"/>
      <c r="F659" s="214"/>
      <c r="G659" s="143"/>
      <c r="H659" s="143"/>
      <c r="I659" s="143"/>
      <c r="J659" s="143"/>
      <c r="K659" s="143"/>
      <c r="L659" s="214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</row>
    <row r="660" spans="1:26" ht="14.25" customHeight="1" x14ac:dyDescent="0.3">
      <c r="A660" s="143"/>
      <c r="B660" s="143"/>
      <c r="C660" s="143"/>
      <c r="D660" s="143"/>
      <c r="E660" s="143"/>
      <c r="F660" s="214"/>
      <c r="G660" s="143"/>
      <c r="H660" s="143"/>
      <c r="I660" s="143"/>
      <c r="J660" s="143"/>
      <c r="K660" s="143"/>
      <c r="L660" s="214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</row>
    <row r="661" spans="1:26" ht="14.25" customHeight="1" x14ac:dyDescent="0.3">
      <c r="A661" s="143"/>
      <c r="B661" s="143"/>
      <c r="C661" s="143"/>
      <c r="D661" s="143"/>
      <c r="E661" s="143"/>
      <c r="F661" s="214"/>
      <c r="G661" s="143"/>
      <c r="H661" s="143"/>
      <c r="I661" s="143"/>
      <c r="J661" s="143"/>
      <c r="K661" s="143"/>
      <c r="L661" s="214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</row>
    <row r="662" spans="1:26" ht="14.25" customHeight="1" x14ac:dyDescent="0.3">
      <c r="A662" s="143"/>
      <c r="B662" s="143"/>
      <c r="C662" s="143"/>
      <c r="D662" s="143"/>
      <c r="E662" s="143"/>
      <c r="F662" s="214"/>
      <c r="G662" s="143"/>
      <c r="H662" s="143"/>
      <c r="I662" s="143"/>
      <c r="J662" s="143"/>
      <c r="K662" s="143"/>
      <c r="L662" s="214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</row>
    <row r="663" spans="1:26" ht="14.25" customHeight="1" x14ac:dyDescent="0.3">
      <c r="A663" s="143"/>
      <c r="B663" s="143"/>
      <c r="C663" s="143"/>
      <c r="D663" s="143"/>
      <c r="E663" s="143"/>
      <c r="F663" s="214"/>
      <c r="G663" s="143"/>
      <c r="H663" s="143"/>
      <c r="I663" s="143"/>
      <c r="J663" s="143"/>
      <c r="K663" s="143"/>
      <c r="L663" s="214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</row>
    <row r="664" spans="1:26" ht="14.25" customHeight="1" x14ac:dyDescent="0.3">
      <c r="A664" s="143"/>
      <c r="B664" s="143"/>
      <c r="C664" s="143"/>
      <c r="D664" s="143"/>
      <c r="E664" s="143"/>
      <c r="F664" s="214"/>
      <c r="G664" s="143"/>
      <c r="H664" s="143"/>
      <c r="I664" s="143"/>
      <c r="J664" s="143"/>
      <c r="K664" s="143"/>
      <c r="L664" s="214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</row>
    <row r="665" spans="1:26" ht="14.25" customHeight="1" x14ac:dyDescent="0.3">
      <c r="A665" s="143"/>
      <c r="B665" s="143"/>
      <c r="C665" s="143"/>
      <c r="D665" s="143"/>
      <c r="E665" s="143"/>
      <c r="F665" s="214"/>
      <c r="G665" s="143"/>
      <c r="H665" s="143"/>
      <c r="I665" s="143"/>
      <c r="J665" s="143"/>
      <c r="K665" s="143"/>
      <c r="L665" s="214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</row>
    <row r="666" spans="1:26" ht="14.25" customHeight="1" x14ac:dyDescent="0.3">
      <c r="A666" s="143"/>
      <c r="B666" s="143"/>
      <c r="C666" s="143"/>
      <c r="D666" s="143"/>
      <c r="E666" s="143"/>
      <c r="F666" s="214"/>
      <c r="G666" s="143"/>
      <c r="H666" s="143"/>
      <c r="I666" s="143"/>
      <c r="J666" s="143"/>
      <c r="K666" s="143"/>
      <c r="L666" s="214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</row>
    <row r="667" spans="1:26" ht="14.25" customHeight="1" x14ac:dyDescent="0.3">
      <c r="A667" s="143"/>
      <c r="B667" s="143"/>
      <c r="C667" s="143"/>
      <c r="D667" s="143"/>
      <c r="E667" s="143"/>
      <c r="F667" s="214"/>
      <c r="G667" s="143"/>
      <c r="H667" s="143"/>
      <c r="I667" s="143"/>
      <c r="J667" s="143"/>
      <c r="K667" s="143"/>
      <c r="L667" s="214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</row>
    <row r="668" spans="1:26" ht="14.25" customHeight="1" x14ac:dyDescent="0.3">
      <c r="A668" s="143"/>
      <c r="B668" s="143"/>
      <c r="C668" s="143"/>
      <c r="D668" s="143"/>
      <c r="E668" s="143"/>
      <c r="F668" s="214"/>
      <c r="G668" s="143"/>
      <c r="H668" s="143"/>
      <c r="I668" s="143"/>
      <c r="J668" s="143"/>
      <c r="K668" s="143"/>
      <c r="L668" s="214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</row>
    <row r="669" spans="1:26" ht="14.25" customHeight="1" x14ac:dyDescent="0.3">
      <c r="A669" s="143"/>
      <c r="B669" s="143"/>
      <c r="C669" s="143"/>
      <c r="D669" s="143"/>
      <c r="E669" s="143"/>
      <c r="F669" s="214"/>
      <c r="G669" s="143"/>
      <c r="H669" s="143"/>
      <c r="I669" s="143"/>
      <c r="J669" s="143"/>
      <c r="K669" s="143"/>
      <c r="L669" s="214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</row>
    <row r="670" spans="1:26" ht="14.25" customHeight="1" x14ac:dyDescent="0.3">
      <c r="A670" s="143"/>
      <c r="B670" s="143"/>
      <c r="C670" s="143"/>
      <c r="D670" s="143"/>
      <c r="E670" s="143"/>
      <c r="F670" s="214"/>
      <c r="G670" s="143"/>
      <c r="H670" s="143"/>
      <c r="I670" s="143"/>
      <c r="J670" s="143"/>
      <c r="K670" s="143"/>
      <c r="L670" s="214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</row>
    <row r="671" spans="1:26" ht="14.25" customHeight="1" x14ac:dyDescent="0.3">
      <c r="A671" s="143"/>
      <c r="B671" s="143"/>
      <c r="C671" s="143"/>
      <c r="D671" s="143"/>
      <c r="E671" s="143"/>
      <c r="F671" s="214"/>
      <c r="G671" s="143"/>
      <c r="H671" s="143"/>
      <c r="I671" s="143"/>
      <c r="J671" s="143"/>
      <c r="K671" s="143"/>
      <c r="L671" s="214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</row>
    <row r="672" spans="1:26" ht="14.25" customHeight="1" x14ac:dyDescent="0.3">
      <c r="A672" s="143"/>
      <c r="B672" s="143"/>
      <c r="C672" s="143"/>
      <c r="D672" s="143"/>
      <c r="E672" s="143"/>
      <c r="F672" s="214"/>
      <c r="G672" s="143"/>
      <c r="H672" s="143"/>
      <c r="I672" s="143"/>
      <c r="J672" s="143"/>
      <c r="K672" s="143"/>
      <c r="L672" s="214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</row>
    <row r="673" spans="1:26" ht="14.25" customHeight="1" x14ac:dyDescent="0.3">
      <c r="A673" s="143"/>
      <c r="B673" s="143"/>
      <c r="C673" s="143"/>
      <c r="D673" s="143"/>
      <c r="E673" s="143"/>
      <c r="F673" s="214"/>
      <c r="G673" s="143"/>
      <c r="H673" s="143"/>
      <c r="I673" s="143"/>
      <c r="J673" s="143"/>
      <c r="K673" s="143"/>
      <c r="L673" s="214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</row>
    <row r="674" spans="1:26" ht="14.25" customHeight="1" x14ac:dyDescent="0.3">
      <c r="A674" s="143"/>
      <c r="B674" s="143"/>
      <c r="C674" s="143"/>
      <c r="D674" s="143"/>
      <c r="E674" s="143"/>
      <c r="F674" s="214"/>
      <c r="G674" s="143"/>
      <c r="H674" s="143"/>
      <c r="I674" s="143"/>
      <c r="J674" s="143"/>
      <c r="K674" s="143"/>
      <c r="L674" s="214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</row>
    <row r="675" spans="1:26" ht="14.25" customHeight="1" x14ac:dyDescent="0.3">
      <c r="A675" s="143"/>
      <c r="B675" s="143"/>
      <c r="C675" s="143"/>
      <c r="D675" s="143"/>
      <c r="E675" s="143"/>
      <c r="F675" s="214"/>
      <c r="G675" s="143"/>
      <c r="H675" s="143"/>
      <c r="I675" s="143"/>
      <c r="J675" s="143"/>
      <c r="K675" s="143"/>
      <c r="L675" s="214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</row>
    <row r="676" spans="1:26" ht="14.25" customHeight="1" x14ac:dyDescent="0.3">
      <c r="A676" s="143"/>
      <c r="B676" s="143"/>
      <c r="C676" s="143"/>
      <c r="D676" s="143"/>
      <c r="E676" s="143"/>
      <c r="F676" s="214"/>
      <c r="G676" s="143"/>
      <c r="H676" s="143"/>
      <c r="I676" s="143"/>
      <c r="J676" s="143"/>
      <c r="K676" s="143"/>
      <c r="L676" s="214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</row>
    <row r="677" spans="1:26" ht="14.25" customHeight="1" x14ac:dyDescent="0.3">
      <c r="A677" s="143"/>
      <c r="B677" s="143"/>
      <c r="C677" s="143"/>
      <c r="D677" s="143"/>
      <c r="E677" s="143"/>
      <c r="F677" s="214"/>
      <c r="G677" s="143"/>
      <c r="H677" s="143"/>
      <c r="I677" s="143"/>
      <c r="J677" s="143"/>
      <c r="K677" s="143"/>
      <c r="L677" s="214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</row>
    <row r="678" spans="1:26" ht="14.25" customHeight="1" x14ac:dyDescent="0.3">
      <c r="A678" s="143"/>
      <c r="B678" s="143"/>
      <c r="C678" s="143"/>
      <c r="D678" s="143"/>
      <c r="E678" s="143"/>
      <c r="F678" s="214"/>
      <c r="G678" s="143"/>
      <c r="H678" s="143"/>
      <c r="I678" s="143"/>
      <c r="J678" s="143"/>
      <c r="K678" s="143"/>
      <c r="L678" s="214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</row>
    <row r="679" spans="1:26" ht="14.25" customHeight="1" x14ac:dyDescent="0.3">
      <c r="A679" s="143"/>
      <c r="B679" s="143"/>
      <c r="C679" s="143"/>
      <c r="D679" s="143"/>
      <c r="E679" s="143"/>
      <c r="F679" s="214"/>
      <c r="G679" s="143"/>
      <c r="H679" s="143"/>
      <c r="I679" s="143"/>
      <c r="J679" s="143"/>
      <c r="K679" s="143"/>
      <c r="L679" s="214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</row>
    <row r="680" spans="1:26" ht="14.25" customHeight="1" x14ac:dyDescent="0.3">
      <c r="A680" s="143"/>
      <c r="B680" s="143"/>
      <c r="C680" s="143"/>
      <c r="D680" s="143"/>
      <c r="E680" s="143"/>
      <c r="F680" s="214"/>
      <c r="G680" s="143"/>
      <c r="H680" s="143"/>
      <c r="I680" s="143"/>
      <c r="J680" s="143"/>
      <c r="K680" s="143"/>
      <c r="L680" s="214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</row>
    <row r="681" spans="1:26" ht="14.25" customHeight="1" x14ac:dyDescent="0.3">
      <c r="A681" s="143"/>
      <c r="B681" s="143"/>
      <c r="C681" s="143"/>
      <c r="D681" s="143"/>
      <c r="E681" s="143"/>
      <c r="F681" s="214"/>
      <c r="G681" s="143"/>
      <c r="H681" s="143"/>
      <c r="I681" s="143"/>
      <c r="J681" s="143"/>
      <c r="K681" s="143"/>
      <c r="L681" s="214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</row>
    <row r="682" spans="1:26" ht="14.25" customHeight="1" x14ac:dyDescent="0.3">
      <c r="A682" s="143"/>
      <c r="B682" s="143"/>
      <c r="C682" s="143"/>
      <c r="D682" s="143"/>
      <c r="E682" s="143"/>
      <c r="F682" s="214"/>
      <c r="G682" s="143"/>
      <c r="H682" s="143"/>
      <c r="I682" s="143"/>
      <c r="J682" s="143"/>
      <c r="K682" s="143"/>
      <c r="L682" s="214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</row>
    <row r="683" spans="1:26" ht="14.25" customHeight="1" x14ac:dyDescent="0.3">
      <c r="A683" s="143"/>
      <c r="B683" s="143"/>
      <c r="C683" s="143"/>
      <c r="D683" s="143"/>
      <c r="E683" s="143"/>
      <c r="F683" s="214"/>
      <c r="G683" s="143"/>
      <c r="H683" s="143"/>
      <c r="I683" s="143"/>
      <c r="J683" s="143"/>
      <c r="K683" s="143"/>
      <c r="L683" s="214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</row>
    <row r="684" spans="1:26" ht="14.25" customHeight="1" x14ac:dyDescent="0.3">
      <c r="A684" s="143"/>
      <c r="B684" s="143"/>
      <c r="C684" s="143"/>
      <c r="D684" s="143"/>
      <c r="E684" s="143"/>
      <c r="F684" s="214"/>
      <c r="G684" s="143"/>
      <c r="H684" s="143"/>
      <c r="I684" s="143"/>
      <c r="J684" s="143"/>
      <c r="K684" s="143"/>
      <c r="L684" s="214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</row>
    <row r="685" spans="1:26" ht="14.25" customHeight="1" x14ac:dyDescent="0.3">
      <c r="A685" s="143"/>
      <c r="B685" s="143"/>
      <c r="C685" s="143"/>
      <c r="D685" s="143"/>
      <c r="E685" s="143"/>
      <c r="F685" s="214"/>
      <c r="G685" s="143"/>
      <c r="H685" s="143"/>
      <c r="I685" s="143"/>
      <c r="J685" s="143"/>
      <c r="K685" s="143"/>
      <c r="L685" s="214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</row>
    <row r="686" spans="1:26" ht="14.25" customHeight="1" x14ac:dyDescent="0.3">
      <c r="A686" s="143"/>
      <c r="B686" s="143"/>
      <c r="C686" s="143"/>
      <c r="D686" s="143"/>
      <c r="E686" s="143"/>
      <c r="F686" s="214"/>
      <c r="G686" s="143"/>
      <c r="H686" s="143"/>
      <c r="I686" s="143"/>
      <c r="J686" s="143"/>
      <c r="K686" s="143"/>
      <c r="L686" s="214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</row>
    <row r="687" spans="1:26" ht="14.25" customHeight="1" x14ac:dyDescent="0.3">
      <c r="A687" s="143"/>
      <c r="B687" s="143"/>
      <c r="C687" s="143"/>
      <c r="D687" s="143"/>
      <c r="E687" s="143"/>
      <c r="F687" s="214"/>
      <c r="G687" s="143"/>
      <c r="H687" s="143"/>
      <c r="I687" s="143"/>
      <c r="J687" s="143"/>
      <c r="K687" s="143"/>
      <c r="L687" s="214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</row>
    <row r="688" spans="1:26" ht="14.25" customHeight="1" x14ac:dyDescent="0.3">
      <c r="A688" s="143"/>
      <c r="B688" s="143"/>
      <c r="C688" s="143"/>
      <c r="D688" s="143"/>
      <c r="E688" s="143"/>
      <c r="F688" s="214"/>
      <c r="G688" s="143"/>
      <c r="H688" s="143"/>
      <c r="I688" s="143"/>
      <c r="J688" s="143"/>
      <c r="K688" s="143"/>
      <c r="L688" s="214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</row>
    <row r="689" spans="1:26" ht="14.25" customHeight="1" x14ac:dyDescent="0.3">
      <c r="A689" s="143"/>
      <c r="B689" s="143"/>
      <c r="C689" s="143"/>
      <c r="D689" s="143"/>
      <c r="E689" s="143"/>
      <c r="F689" s="214"/>
      <c r="G689" s="143"/>
      <c r="H689" s="143"/>
      <c r="I689" s="143"/>
      <c r="J689" s="143"/>
      <c r="K689" s="143"/>
      <c r="L689" s="214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</row>
    <row r="690" spans="1:26" ht="14.25" customHeight="1" x14ac:dyDescent="0.3">
      <c r="A690" s="143"/>
      <c r="B690" s="143"/>
      <c r="C690" s="143"/>
      <c r="D690" s="143"/>
      <c r="E690" s="143"/>
      <c r="F690" s="214"/>
      <c r="G690" s="143"/>
      <c r="H690" s="143"/>
      <c r="I690" s="143"/>
      <c r="J690" s="143"/>
      <c r="K690" s="143"/>
      <c r="L690" s="214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</row>
    <row r="691" spans="1:26" ht="14.25" customHeight="1" x14ac:dyDescent="0.3">
      <c r="A691" s="143"/>
      <c r="B691" s="143"/>
      <c r="C691" s="143"/>
      <c r="D691" s="143"/>
      <c r="E691" s="143"/>
      <c r="F691" s="214"/>
      <c r="G691" s="143"/>
      <c r="H691" s="143"/>
      <c r="I691" s="143"/>
      <c r="J691" s="143"/>
      <c r="K691" s="143"/>
      <c r="L691" s="214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</row>
    <row r="692" spans="1:26" ht="14.25" customHeight="1" x14ac:dyDescent="0.3">
      <c r="A692" s="143"/>
      <c r="B692" s="143"/>
      <c r="C692" s="143"/>
      <c r="D692" s="143"/>
      <c r="E692" s="143"/>
      <c r="F692" s="214"/>
      <c r="G692" s="143"/>
      <c r="H692" s="143"/>
      <c r="I692" s="143"/>
      <c r="J692" s="143"/>
      <c r="K692" s="143"/>
      <c r="L692" s="214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</row>
    <row r="693" spans="1:26" ht="14.25" customHeight="1" x14ac:dyDescent="0.3">
      <c r="A693" s="143"/>
      <c r="B693" s="143"/>
      <c r="C693" s="143"/>
      <c r="D693" s="143"/>
      <c r="E693" s="143"/>
      <c r="F693" s="214"/>
      <c r="G693" s="143"/>
      <c r="H693" s="143"/>
      <c r="I693" s="143"/>
      <c r="J693" s="143"/>
      <c r="K693" s="143"/>
      <c r="L693" s="214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</row>
    <row r="694" spans="1:26" ht="14.25" customHeight="1" x14ac:dyDescent="0.3">
      <c r="A694" s="143"/>
      <c r="B694" s="143"/>
      <c r="C694" s="143"/>
      <c r="D694" s="143"/>
      <c r="E694" s="143"/>
      <c r="F694" s="214"/>
      <c r="G694" s="143"/>
      <c r="H694" s="143"/>
      <c r="I694" s="143"/>
      <c r="J694" s="143"/>
      <c r="K694" s="143"/>
      <c r="L694" s="214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</row>
    <row r="695" spans="1:26" ht="14.25" customHeight="1" x14ac:dyDescent="0.3">
      <c r="A695" s="143"/>
      <c r="B695" s="143"/>
      <c r="C695" s="143"/>
      <c r="D695" s="143"/>
      <c r="E695" s="143"/>
      <c r="F695" s="214"/>
      <c r="G695" s="143"/>
      <c r="H695" s="143"/>
      <c r="I695" s="143"/>
      <c r="J695" s="143"/>
      <c r="K695" s="143"/>
      <c r="L695" s="214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</row>
    <row r="696" spans="1:26" ht="14.25" customHeight="1" x14ac:dyDescent="0.3">
      <c r="A696" s="143"/>
      <c r="B696" s="143"/>
      <c r="C696" s="143"/>
      <c r="D696" s="143"/>
      <c r="E696" s="143"/>
      <c r="F696" s="214"/>
      <c r="G696" s="143"/>
      <c r="H696" s="143"/>
      <c r="I696" s="143"/>
      <c r="J696" s="143"/>
      <c r="K696" s="143"/>
      <c r="L696" s="214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</row>
    <row r="697" spans="1:26" ht="14.25" customHeight="1" x14ac:dyDescent="0.3">
      <c r="A697" s="143"/>
      <c r="B697" s="143"/>
      <c r="C697" s="143"/>
      <c r="D697" s="143"/>
      <c r="E697" s="143"/>
      <c r="F697" s="214"/>
      <c r="G697" s="143"/>
      <c r="H697" s="143"/>
      <c r="I697" s="143"/>
      <c r="J697" s="143"/>
      <c r="K697" s="143"/>
      <c r="L697" s="214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</row>
    <row r="698" spans="1:26" ht="14.25" customHeight="1" x14ac:dyDescent="0.3">
      <c r="A698" s="143"/>
      <c r="B698" s="143"/>
      <c r="C698" s="143"/>
      <c r="D698" s="143"/>
      <c r="E698" s="143"/>
      <c r="F698" s="214"/>
      <c r="G698" s="143"/>
      <c r="H698" s="143"/>
      <c r="I698" s="143"/>
      <c r="J698" s="143"/>
      <c r="K698" s="143"/>
      <c r="L698" s="214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</row>
    <row r="699" spans="1:26" ht="14.25" customHeight="1" x14ac:dyDescent="0.3">
      <c r="A699" s="143"/>
      <c r="B699" s="143"/>
      <c r="C699" s="143"/>
      <c r="D699" s="143"/>
      <c r="E699" s="143"/>
      <c r="F699" s="214"/>
      <c r="G699" s="143"/>
      <c r="H699" s="143"/>
      <c r="I699" s="143"/>
      <c r="J699" s="143"/>
      <c r="K699" s="143"/>
      <c r="L699" s="214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</row>
    <row r="700" spans="1:26" ht="14.25" customHeight="1" x14ac:dyDescent="0.3">
      <c r="A700" s="143"/>
      <c r="B700" s="143"/>
      <c r="C700" s="143"/>
      <c r="D700" s="143"/>
      <c r="E700" s="143"/>
      <c r="F700" s="214"/>
      <c r="G700" s="143"/>
      <c r="H700" s="143"/>
      <c r="I700" s="143"/>
      <c r="J700" s="143"/>
      <c r="K700" s="143"/>
      <c r="L700" s="214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</row>
    <row r="701" spans="1:26" ht="14.25" customHeight="1" x14ac:dyDescent="0.3">
      <c r="A701" s="143"/>
      <c r="B701" s="143"/>
      <c r="C701" s="143"/>
      <c r="D701" s="143"/>
      <c r="E701" s="143"/>
      <c r="F701" s="214"/>
      <c r="G701" s="143"/>
      <c r="H701" s="143"/>
      <c r="I701" s="143"/>
      <c r="J701" s="143"/>
      <c r="K701" s="143"/>
      <c r="L701" s="214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</row>
    <row r="702" spans="1:26" ht="14.25" customHeight="1" x14ac:dyDescent="0.3">
      <c r="A702" s="143"/>
      <c r="B702" s="143"/>
      <c r="C702" s="143"/>
      <c r="D702" s="143"/>
      <c r="E702" s="143"/>
      <c r="F702" s="214"/>
      <c r="G702" s="143"/>
      <c r="H702" s="143"/>
      <c r="I702" s="143"/>
      <c r="J702" s="143"/>
      <c r="K702" s="143"/>
      <c r="L702" s="214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</row>
    <row r="703" spans="1:26" ht="14.25" customHeight="1" x14ac:dyDescent="0.3">
      <c r="A703" s="143"/>
      <c r="B703" s="143"/>
      <c r="C703" s="143"/>
      <c r="D703" s="143"/>
      <c r="E703" s="143"/>
      <c r="F703" s="214"/>
      <c r="G703" s="143"/>
      <c r="H703" s="143"/>
      <c r="I703" s="143"/>
      <c r="J703" s="143"/>
      <c r="K703" s="143"/>
      <c r="L703" s="214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</row>
    <row r="704" spans="1:26" ht="14.25" customHeight="1" x14ac:dyDescent="0.3">
      <c r="A704" s="143"/>
      <c r="B704" s="143"/>
      <c r="C704" s="143"/>
      <c r="D704" s="143"/>
      <c r="E704" s="143"/>
      <c r="F704" s="214"/>
      <c r="G704" s="143"/>
      <c r="H704" s="143"/>
      <c r="I704" s="143"/>
      <c r="J704" s="143"/>
      <c r="K704" s="143"/>
      <c r="L704" s="214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</row>
    <row r="705" spans="1:26" ht="14.25" customHeight="1" x14ac:dyDescent="0.3">
      <c r="A705" s="143"/>
      <c r="B705" s="143"/>
      <c r="C705" s="143"/>
      <c r="D705" s="143"/>
      <c r="E705" s="143"/>
      <c r="F705" s="214"/>
      <c r="G705" s="143"/>
      <c r="H705" s="143"/>
      <c r="I705" s="143"/>
      <c r="J705" s="143"/>
      <c r="K705" s="143"/>
      <c r="L705" s="214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</row>
    <row r="706" spans="1:26" ht="14.25" customHeight="1" x14ac:dyDescent="0.3">
      <c r="A706" s="143"/>
      <c r="B706" s="143"/>
      <c r="C706" s="143"/>
      <c r="D706" s="143"/>
      <c r="E706" s="143"/>
      <c r="F706" s="214"/>
      <c r="G706" s="143"/>
      <c r="H706" s="143"/>
      <c r="I706" s="143"/>
      <c r="J706" s="143"/>
      <c r="K706" s="143"/>
      <c r="L706" s="214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</row>
    <row r="707" spans="1:26" ht="14.25" customHeight="1" x14ac:dyDescent="0.3">
      <c r="A707" s="143"/>
      <c r="B707" s="143"/>
      <c r="C707" s="143"/>
      <c r="D707" s="143"/>
      <c r="E707" s="143"/>
      <c r="F707" s="214"/>
      <c r="G707" s="143"/>
      <c r="H707" s="143"/>
      <c r="I707" s="143"/>
      <c r="J707" s="143"/>
      <c r="K707" s="143"/>
      <c r="L707" s="214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</row>
    <row r="708" spans="1:26" ht="14.25" customHeight="1" x14ac:dyDescent="0.3">
      <c r="A708" s="143"/>
      <c r="B708" s="143"/>
      <c r="C708" s="143"/>
      <c r="D708" s="143"/>
      <c r="E708" s="143"/>
      <c r="F708" s="214"/>
      <c r="G708" s="143"/>
      <c r="H708" s="143"/>
      <c r="I708" s="143"/>
      <c r="J708" s="143"/>
      <c r="K708" s="143"/>
      <c r="L708" s="214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</row>
    <row r="709" spans="1:26" ht="14.25" customHeight="1" x14ac:dyDescent="0.3">
      <c r="A709" s="143"/>
      <c r="B709" s="143"/>
      <c r="C709" s="143"/>
      <c r="D709" s="143"/>
      <c r="E709" s="143"/>
      <c r="F709" s="214"/>
      <c r="G709" s="143"/>
      <c r="H709" s="143"/>
      <c r="I709" s="143"/>
      <c r="J709" s="143"/>
      <c r="K709" s="143"/>
      <c r="L709" s="214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</row>
    <row r="710" spans="1:26" ht="14.25" customHeight="1" x14ac:dyDescent="0.3">
      <c r="A710" s="143"/>
      <c r="B710" s="143"/>
      <c r="C710" s="143"/>
      <c r="D710" s="143"/>
      <c r="E710" s="143"/>
      <c r="F710" s="214"/>
      <c r="G710" s="143"/>
      <c r="H710" s="143"/>
      <c r="I710" s="143"/>
      <c r="J710" s="143"/>
      <c r="K710" s="143"/>
      <c r="L710" s="214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</row>
    <row r="711" spans="1:26" ht="14.25" customHeight="1" x14ac:dyDescent="0.3">
      <c r="A711" s="143"/>
      <c r="B711" s="143"/>
      <c r="C711" s="143"/>
      <c r="D711" s="143"/>
      <c r="E711" s="143"/>
      <c r="F711" s="214"/>
      <c r="G711" s="143"/>
      <c r="H711" s="143"/>
      <c r="I711" s="143"/>
      <c r="J711" s="143"/>
      <c r="K711" s="143"/>
      <c r="L711" s="214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</row>
    <row r="712" spans="1:26" ht="14.25" customHeight="1" x14ac:dyDescent="0.3">
      <c r="A712" s="143"/>
      <c r="B712" s="143"/>
      <c r="C712" s="143"/>
      <c r="D712" s="143"/>
      <c r="E712" s="143"/>
      <c r="F712" s="214"/>
      <c r="G712" s="143"/>
      <c r="H712" s="143"/>
      <c r="I712" s="143"/>
      <c r="J712" s="143"/>
      <c r="K712" s="143"/>
      <c r="L712" s="214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</row>
    <row r="713" spans="1:26" ht="14.25" customHeight="1" x14ac:dyDescent="0.3">
      <c r="A713" s="143"/>
      <c r="B713" s="143"/>
      <c r="C713" s="143"/>
      <c r="D713" s="143"/>
      <c r="E713" s="143"/>
      <c r="F713" s="214"/>
      <c r="G713" s="143"/>
      <c r="H713" s="143"/>
      <c r="I713" s="143"/>
      <c r="J713" s="143"/>
      <c r="K713" s="143"/>
      <c r="L713" s="214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</row>
    <row r="714" spans="1:26" ht="14.25" customHeight="1" x14ac:dyDescent="0.3">
      <c r="A714" s="143"/>
      <c r="B714" s="143"/>
      <c r="C714" s="143"/>
      <c r="D714" s="143"/>
      <c r="E714" s="143"/>
      <c r="F714" s="214"/>
      <c r="G714" s="143"/>
      <c r="H714" s="143"/>
      <c r="I714" s="143"/>
      <c r="J714" s="143"/>
      <c r="K714" s="143"/>
      <c r="L714" s="214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</row>
    <row r="715" spans="1:26" ht="14.25" customHeight="1" x14ac:dyDescent="0.3">
      <c r="A715" s="143"/>
      <c r="B715" s="143"/>
      <c r="C715" s="143"/>
      <c r="D715" s="143"/>
      <c r="E715" s="143"/>
      <c r="F715" s="214"/>
      <c r="G715" s="143"/>
      <c r="H715" s="143"/>
      <c r="I715" s="143"/>
      <c r="J715" s="143"/>
      <c r="K715" s="143"/>
      <c r="L715" s="214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</row>
    <row r="716" spans="1:26" ht="14.25" customHeight="1" x14ac:dyDescent="0.3">
      <c r="A716" s="143"/>
      <c r="B716" s="143"/>
      <c r="C716" s="143"/>
      <c r="D716" s="143"/>
      <c r="E716" s="143"/>
      <c r="F716" s="214"/>
      <c r="G716" s="143"/>
      <c r="H716" s="143"/>
      <c r="I716" s="143"/>
      <c r="J716" s="143"/>
      <c r="K716" s="143"/>
      <c r="L716" s="214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</row>
    <row r="717" spans="1:26" ht="14.25" customHeight="1" x14ac:dyDescent="0.3">
      <c r="A717" s="143"/>
      <c r="B717" s="143"/>
      <c r="C717" s="143"/>
      <c r="D717" s="143"/>
      <c r="E717" s="143"/>
      <c r="F717" s="214"/>
      <c r="G717" s="143"/>
      <c r="H717" s="143"/>
      <c r="I717" s="143"/>
      <c r="J717" s="143"/>
      <c r="K717" s="143"/>
      <c r="L717" s="214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</row>
    <row r="718" spans="1:26" ht="14.25" customHeight="1" x14ac:dyDescent="0.3">
      <c r="A718" s="143"/>
      <c r="B718" s="143"/>
      <c r="C718" s="143"/>
      <c r="D718" s="143"/>
      <c r="E718" s="143"/>
      <c r="F718" s="214"/>
      <c r="G718" s="143"/>
      <c r="H718" s="143"/>
      <c r="I718" s="143"/>
      <c r="J718" s="143"/>
      <c r="K718" s="143"/>
      <c r="L718" s="214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</row>
    <row r="719" spans="1:26" ht="14.25" customHeight="1" x14ac:dyDescent="0.3">
      <c r="A719" s="143"/>
      <c r="B719" s="143"/>
      <c r="C719" s="143"/>
      <c r="D719" s="143"/>
      <c r="E719" s="143"/>
      <c r="F719" s="214"/>
      <c r="G719" s="143"/>
      <c r="H719" s="143"/>
      <c r="I719" s="143"/>
      <c r="J719" s="143"/>
      <c r="K719" s="143"/>
      <c r="L719" s="214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</row>
    <row r="720" spans="1:26" ht="14.25" customHeight="1" x14ac:dyDescent="0.3">
      <c r="A720" s="143"/>
      <c r="B720" s="143"/>
      <c r="C720" s="143"/>
      <c r="D720" s="143"/>
      <c r="E720" s="143"/>
      <c r="F720" s="214"/>
      <c r="G720" s="143"/>
      <c r="H720" s="143"/>
      <c r="I720" s="143"/>
      <c r="J720" s="143"/>
      <c r="K720" s="143"/>
      <c r="L720" s="214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</row>
    <row r="721" spans="1:26" ht="14.25" customHeight="1" x14ac:dyDescent="0.3">
      <c r="A721" s="143"/>
      <c r="B721" s="143"/>
      <c r="C721" s="143"/>
      <c r="D721" s="143"/>
      <c r="E721" s="143"/>
      <c r="F721" s="214"/>
      <c r="G721" s="143"/>
      <c r="H721" s="143"/>
      <c r="I721" s="143"/>
      <c r="J721" s="143"/>
      <c r="K721" s="143"/>
      <c r="L721" s="214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</row>
    <row r="722" spans="1:26" ht="14.25" customHeight="1" x14ac:dyDescent="0.3">
      <c r="A722" s="143"/>
      <c r="B722" s="143"/>
      <c r="C722" s="143"/>
      <c r="D722" s="143"/>
      <c r="E722" s="143"/>
      <c r="F722" s="214"/>
      <c r="G722" s="143"/>
      <c r="H722" s="143"/>
      <c r="I722" s="143"/>
      <c r="J722" s="143"/>
      <c r="K722" s="143"/>
      <c r="L722" s="214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</row>
    <row r="723" spans="1:26" ht="14.25" customHeight="1" x14ac:dyDescent="0.3">
      <c r="A723" s="143"/>
      <c r="B723" s="143"/>
      <c r="C723" s="143"/>
      <c r="D723" s="143"/>
      <c r="E723" s="143"/>
      <c r="F723" s="214"/>
      <c r="G723" s="143"/>
      <c r="H723" s="143"/>
      <c r="I723" s="143"/>
      <c r="J723" s="143"/>
      <c r="K723" s="143"/>
      <c r="L723" s="214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</row>
    <row r="724" spans="1:26" ht="14.25" customHeight="1" x14ac:dyDescent="0.3">
      <c r="A724" s="143"/>
      <c r="B724" s="143"/>
      <c r="C724" s="143"/>
      <c r="D724" s="143"/>
      <c r="E724" s="143"/>
      <c r="F724" s="214"/>
      <c r="G724" s="143"/>
      <c r="H724" s="143"/>
      <c r="I724" s="143"/>
      <c r="J724" s="143"/>
      <c r="K724" s="143"/>
      <c r="L724" s="214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</row>
    <row r="725" spans="1:26" ht="14.25" customHeight="1" x14ac:dyDescent="0.3">
      <c r="A725" s="143"/>
      <c r="B725" s="143"/>
      <c r="C725" s="143"/>
      <c r="D725" s="143"/>
      <c r="E725" s="143"/>
      <c r="F725" s="214"/>
      <c r="G725" s="143"/>
      <c r="H725" s="143"/>
      <c r="I725" s="143"/>
      <c r="J725" s="143"/>
      <c r="K725" s="143"/>
      <c r="L725" s="214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</row>
    <row r="726" spans="1:26" ht="14.25" customHeight="1" x14ac:dyDescent="0.3">
      <c r="A726" s="143"/>
      <c r="B726" s="143"/>
      <c r="C726" s="143"/>
      <c r="D726" s="143"/>
      <c r="E726" s="143"/>
      <c r="F726" s="214"/>
      <c r="G726" s="143"/>
      <c r="H726" s="143"/>
      <c r="I726" s="143"/>
      <c r="J726" s="143"/>
      <c r="K726" s="143"/>
      <c r="L726" s="214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</row>
    <row r="727" spans="1:26" ht="14.25" customHeight="1" x14ac:dyDescent="0.3">
      <c r="A727" s="143"/>
      <c r="B727" s="143"/>
      <c r="C727" s="143"/>
      <c r="D727" s="143"/>
      <c r="E727" s="143"/>
      <c r="F727" s="214"/>
      <c r="G727" s="143"/>
      <c r="H727" s="143"/>
      <c r="I727" s="143"/>
      <c r="J727" s="143"/>
      <c r="K727" s="143"/>
      <c r="L727" s="214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</row>
    <row r="728" spans="1:26" ht="14.25" customHeight="1" x14ac:dyDescent="0.3">
      <c r="A728" s="143"/>
      <c r="B728" s="143"/>
      <c r="C728" s="143"/>
      <c r="D728" s="143"/>
      <c r="E728" s="143"/>
      <c r="F728" s="214"/>
      <c r="G728" s="143"/>
      <c r="H728" s="143"/>
      <c r="I728" s="143"/>
      <c r="J728" s="143"/>
      <c r="K728" s="143"/>
      <c r="L728" s="214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</row>
    <row r="729" spans="1:26" ht="14.25" customHeight="1" x14ac:dyDescent="0.3">
      <c r="A729" s="143"/>
      <c r="B729" s="143"/>
      <c r="C729" s="143"/>
      <c r="D729" s="143"/>
      <c r="E729" s="143"/>
      <c r="F729" s="214"/>
      <c r="G729" s="143"/>
      <c r="H729" s="143"/>
      <c r="I729" s="143"/>
      <c r="J729" s="143"/>
      <c r="K729" s="143"/>
      <c r="L729" s="214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</row>
    <row r="730" spans="1:26" ht="14.25" customHeight="1" x14ac:dyDescent="0.3">
      <c r="A730" s="143"/>
      <c r="B730" s="143"/>
      <c r="C730" s="143"/>
      <c r="D730" s="143"/>
      <c r="E730" s="143"/>
      <c r="F730" s="214"/>
      <c r="G730" s="143"/>
      <c r="H730" s="143"/>
      <c r="I730" s="143"/>
      <c r="J730" s="143"/>
      <c r="K730" s="143"/>
      <c r="L730" s="214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</row>
    <row r="731" spans="1:26" ht="14.25" customHeight="1" x14ac:dyDescent="0.3">
      <c r="A731" s="143"/>
      <c r="B731" s="143"/>
      <c r="C731" s="143"/>
      <c r="D731" s="143"/>
      <c r="E731" s="143"/>
      <c r="F731" s="214"/>
      <c r="G731" s="143"/>
      <c r="H731" s="143"/>
      <c r="I731" s="143"/>
      <c r="J731" s="143"/>
      <c r="K731" s="143"/>
      <c r="L731" s="214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</row>
    <row r="732" spans="1:26" ht="14.25" customHeight="1" x14ac:dyDescent="0.3">
      <c r="A732" s="143"/>
      <c r="B732" s="143"/>
      <c r="C732" s="143"/>
      <c r="D732" s="143"/>
      <c r="E732" s="143"/>
      <c r="F732" s="214"/>
      <c r="G732" s="143"/>
      <c r="H732" s="143"/>
      <c r="I732" s="143"/>
      <c r="J732" s="143"/>
      <c r="K732" s="143"/>
      <c r="L732" s="214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</row>
    <row r="733" spans="1:26" ht="14.25" customHeight="1" x14ac:dyDescent="0.3">
      <c r="A733" s="143"/>
      <c r="B733" s="143"/>
      <c r="C733" s="143"/>
      <c r="D733" s="143"/>
      <c r="E733" s="143"/>
      <c r="F733" s="214"/>
      <c r="G733" s="143"/>
      <c r="H733" s="143"/>
      <c r="I733" s="143"/>
      <c r="J733" s="143"/>
      <c r="K733" s="143"/>
      <c r="L733" s="214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</row>
    <row r="734" spans="1:26" ht="14.25" customHeight="1" x14ac:dyDescent="0.3">
      <c r="A734" s="143"/>
      <c r="B734" s="143"/>
      <c r="C734" s="143"/>
      <c r="D734" s="143"/>
      <c r="E734" s="143"/>
      <c r="F734" s="214"/>
      <c r="G734" s="143"/>
      <c r="H734" s="143"/>
      <c r="I734" s="143"/>
      <c r="J734" s="143"/>
      <c r="K734" s="143"/>
      <c r="L734" s="214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</row>
    <row r="735" spans="1:26" ht="14.25" customHeight="1" x14ac:dyDescent="0.3">
      <c r="A735" s="143"/>
      <c r="B735" s="143"/>
      <c r="C735" s="143"/>
      <c r="D735" s="143"/>
      <c r="E735" s="143"/>
      <c r="F735" s="214"/>
      <c r="G735" s="143"/>
      <c r="H735" s="143"/>
      <c r="I735" s="143"/>
      <c r="J735" s="143"/>
      <c r="K735" s="143"/>
      <c r="L735" s="214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</row>
    <row r="736" spans="1:26" ht="14.25" customHeight="1" x14ac:dyDescent="0.3">
      <c r="A736" s="143"/>
      <c r="B736" s="143"/>
      <c r="C736" s="143"/>
      <c r="D736" s="143"/>
      <c r="E736" s="143"/>
      <c r="F736" s="214"/>
      <c r="G736" s="143"/>
      <c r="H736" s="143"/>
      <c r="I736" s="143"/>
      <c r="J736" s="143"/>
      <c r="K736" s="143"/>
      <c r="L736" s="214"/>
      <c r="M736" s="143"/>
      <c r="N736" s="143"/>
      <c r="O736" s="143"/>
      <c r="P736" s="143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</row>
    <row r="737" spans="1:26" ht="14.25" customHeight="1" x14ac:dyDescent="0.3">
      <c r="A737" s="143"/>
      <c r="B737" s="143"/>
      <c r="C737" s="143"/>
      <c r="D737" s="143"/>
      <c r="E737" s="143"/>
      <c r="F737" s="214"/>
      <c r="G737" s="143"/>
      <c r="H737" s="143"/>
      <c r="I737" s="143"/>
      <c r="J737" s="143"/>
      <c r="K737" s="143"/>
      <c r="L737" s="214"/>
      <c r="M737" s="143"/>
      <c r="N737" s="143"/>
      <c r="O737" s="143"/>
      <c r="P737" s="143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</row>
    <row r="738" spans="1:26" ht="14.25" customHeight="1" x14ac:dyDescent="0.3">
      <c r="A738" s="143"/>
      <c r="B738" s="143"/>
      <c r="C738" s="143"/>
      <c r="D738" s="143"/>
      <c r="E738" s="143"/>
      <c r="F738" s="214"/>
      <c r="G738" s="143"/>
      <c r="H738" s="143"/>
      <c r="I738" s="143"/>
      <c r="J738" s="143"/>
      <c r="K738" s="143"/>
      <c r="L738" s="214"/>
      <c r="M738" s="143"/>
      <c r="N738" s="143"/>
      <c r="O738" s="143"/>
      <c r="P738" s="143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</row>
    <row r="739" spans="1:26" ht="14.25" customHeight="1" x14ac:dyDescent="0.3">
      <c r="A739" s="143"/>
      <c r="B739" s="143"/>
      <c r="C739" s="143"/>
      <c r="D739" s="143"/>
      <c r="E739" s="143"/>
      <c r="F739" s="214"/>
      <c r="G739" s="143"/>
      <c r="H739" s="143"/>
      <c r="I739" s="143"/>
      <c r="J739" s="143"/>
      <c r="K739" s="143"/>
      <c r="L739" s="214"/>
      <c r="M739" s="143"/>
      <c r="N739" s="143"/>
      <c r="O739" s="143"/>
      <c r="P739" s="143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</row>
    <row r="740" spans="1:26" ht="14.25" customHeight="1" x14ac:dyDescent="0.3">
      <c r="A740" s="143"/>
      <c r="B740" s="143"/>
      <c r="C740" s="143"/>
      <c r="D740" s="143"/>
      <c r="E740" s="143"/>
      <c r="F740" s="214"/>
      <c r="G740" s="143"/>
      <c r="H740" s="143"/>
      <c r="I740" s="143"/>
      <c r="J740" s="143"/>
      <c r="K740" s="143"/>
      <c r="L740" s="214"/>
      <c r="M740" s="143"/>
      <c r="N740" s="143"/>
      <c r="O740" s="143"/>
      <c r="P740" s="143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</row>
    <row r="741" spans="1:26" ht="14.25" customHeight="1" x14ac:dyDescent="0.3">
      <c r="A741" s="143"/>
      <c r="B741" s="143"/>
      <c r="C741" s="143"/>
      <c r="D741" s="143"/>
      <c r="E741" s="143"/>
      <c r="F741" s="214"/>
      <c r="G741" s="143"/>
      <c r="H741" s="143"/>
      <c r="I741" s="143"/>
      <c r="J741" s="143"/>
      <c r="K741" s="143"/>
      <c r="L741" s="214"/>
      <c r="M741" s="143"/>
      <c r="N741" s="143"/>
      <c r="O741" s="143"/>
      <c r="P741" s="143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</row>
    <row r="742" spans="1:26" ht="14.25" customHeight="1" x14ac:dyDescent="0.3">
      <c r="A742" s="143"/>
      <c r="B742" s="143"/>
      <c r="C742" s="143"/>
      <c r="D742" s="143"/>
      <c r="E742" s="143"/>
      <c r="F742" s="214"/>
      <c r="G742" s="143"/>
      <c r="H742" s="143"/>
      <c r="I742" s="143"/>
      <c r="J742" s="143"/>
      <c r="K742" s="143"/>
      <c r="L742" s="214"/>
      <c r="M742" s="143"/>
      <c r="N742" s="143"/>
      <c r="O742" s="143"/>
      <c r="P742" s="143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</row>
    <row r="743" spans="1:26" ht="14.25" customHeight="1" x14ac:dyDescent="0.3">
      <c r="A743" s="143"/>
      <c r="B743" s="143"/>
      <c r="C743" s="143"/>
      <c r="D743" s="143"/>
      <c r="E743" s="143"/>
      <c r="F743" s="214"/>
      <c r="G743" s="143"/>
      <c r="H743" s="143"/>
      <c r="I743" s="143"/>
      <c r="J743" s="143"/>
      <c r="K743" s="143"/>
      <c r="L743" s="214"/>
      <c r="M743" s="143"/>
      <c r="N743" s="143"/>
      <c r="O743" s="143"/>
      <c r="P743" s="143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</row>
    <row r="744" spans="1:26" ht="14.25" customHeight="1" x14ac:dyDescent="0.3">
      <c r="A744" s="143"/>
      <c r="B744" s="143"/>
      <c r="C744" s="143"/>
      <c r="D744" s="143"/>
      <c r="E744" s="143"/>
      <c r="F744" s="214"/>
      <c r="G744" s="143"/>
      <c r="H744" s="143"/>
      <c r="I744" s="143"/>
      <c r="J744" s="143"/>
      <c r="K744" s="143"/>
      <c r="L744" s="214"/>
      <c r="M744" s="143"/>
      <c r="N744" s="143"/>
      <c r="O744" s="143"/>
      <c r="P744" s="143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</row>
    <row r="745" spans="1:26" ht="14.25" customHeight="1" x14ac:dyDescent="0.3">
      <c r="A745" s="143"/>
      <c r="B745" s="143"/>
      <c r="C745" s="143"/>
      <c r="D745" s="143"/>
      <c r="E745" s="143"/>
      <c r="F745" s="214"/>
      <c r="G745" s="143"/>
      <c r="H745" s="143"/>
      <c r="I745" s="143"/>
      <c r="J745" s="143"/>
      <c r="K745" s="143"/>
      <c r="L745" s="214"/>
      <c r="M745" s="143"/>
      <c r="N745" s="143"/>
      <c r="O745" s="143"/>
      <c r="P745" s="143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</row>
    <row r="746" spans="1:26" ht="14.25" customHeight="1" x14ac:dyDescent="0.3">
      <c r="A746" s="143"/>
      <c r="B746" s="143"/>
      <c r="C746" s="143"/>
      <c r="D746" s="143"/>
      <c r="E746" s="143"/>
      <c r="F746" s="214"/>
      <c r="G746" s="143"/>
      <c r="H746" s="143"/>
      <c r="I746" s="143"/>
      <c r="J746" s="143"/>
      <c r="K746" s="143"/>
      <c r="L746" s="214"/>
      <c r="M746" s="143"/>
      <c r="N746" s="143"/>
      <c r="O746" s="143"/>
      <c r="P746" s="143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</row>
    <row r="747" spans="1:26" ht="14.25" customHeight="1" x14ac:dyDescent="0.3">
      <c r="A747" s="143"/>
      <c r="B747" s="143"/>
      <c r="C747" s="143"/>
      <c r="D747" s="143"/>
      <c r="E747" s="143"/>
      <c r="F747" s="214"/>
      <c r="G747" s="143"/>
      <c r="H747" s="143"/>
      <c r="I747" s="143"/>
      <c r="J747" s="143"/>
      <c r="K747" s="143"/>
      <c r="L747" s="214"/>
      <c r="M747" s="143"/>
      <c r="N747" s="143"/>
      <c r="O747" s="143"/>
      <c r="P747" s="143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</row>
    <row r="748" spans="1:26" ht="14.25" customHeight="1" x14ac:dyDescent="0.3">
      <c r="A748" s="143"/>
      <c r="B748" s="143"/>
      <c r="C748" s="143"/>
      <c r="D748" s="143"/>
      <c r="E748" s="143"/>
      <c r="F748" s="214"/>
      <c r="G748" s="143"/>
      <c r="H748" s="143"/>
      <c r="I748" s="143"/>
      <c r="J748" s="143"/>
      <c r="K748" s="143"/>
      <c r="L748" s="214"/>
      <c r="M748" s="143"/>
      <c r="N748" s="143"/>
      <c r="O748" s="143"/>
      <c r="P748" s="143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</row>
    <row r="749" spans="1:26" ht="14.25" customHeight="1" x14ac:dyDescent="0.3">
      <c r="A749" s="143"/>
      <c r="B749" s="143"/>
      <c r="C749" s="143"/>
      <c r="D749" s="143"/>
      <c r="E749" s="143"/>
      <c r="F749" s="214"/>
      <c r="G749" s="143"/>
      <c r="H749" s="143"/>
      <c r="I749" s="143"/>
      <c r="J749" s="143"/>
      <c r="K749" s="143"/>
      <c r="L749" s="214"/>
      <c r="M749" s="143"/>
      <c r="N749" s="143"/>
      <c r="O749" s="143"/>
      <c r="P749" s="143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</row>
    <row r="750" spans="1:26" ht="14.25" customHeight="1" x14ac:dyDescent="0.3">
      <c r="A750" s="143"/>
      <c r="B750" s="143"/>
      <c r="C750" s="143"/>
      <c r="D750" s="143"/>
      <c r="E750" s="143"/>
      <c r="F750" s="214"/>
      <c r="G750" s="143"/>
      <c r="H750" s="143"/>
      <c r="I750" s="143"/>
      <c r="J750" s="143"/>
      <c r="K750" s="143"/>
      <c r="L750" s="214"/>
      <c r="M750" s="143"/>
      <c r="N750" s="143"/>
      <c r="O750" s="143"/>
      <c r="P750" s="143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</row>
    <row r="751" spans="1:26" ht="14.25" customHeight="1" x14ac:dyDescent="0.3">
      <c r="A751" s="143"/>
      <c r="B751" s="143"/>
      <c r="C751" s="143"/>
      <c r="D751" s="143"/>
      <c r="E751" s="143"/>
      <c r="F751" s="214"/>
      <c r="G751" s="143"/>
      <c r="H751" s="143"/>
      <c r="I751" s="143"/>
      <c r="J751" s="143"/>
      <c r="K751" s="143"/>
      <c r="L751" s="214"/>
      <c r="M751" s="143"/>
      <c r="N751" s="143"/>
      <c r="O751" s="143"/>
      <c r="P751" s="143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</row>
    <row r="752" spans="1:26" ht="14.25" customHeight="1" x14ac:dyDescent="0.3">
      <c r="A752" s="143"/>
      <c r="B752" s="143"/>
      <c r="C752" s="143"/>
      <c r="D752" s="143"/>
      <c r="E752" s="143"/>
      <c r="F752" s="214"/>
      <c r="G752" s="143"/>
      <c r="H752" s="143"/>
      <c r="I752" s="143"/>
      <c r="J752" s="143"/>
      <c r="K752" s="143"/>
      <c r="L752" s="214"/>
      <c r="M752" s="143"/>
      <c r="N752" s="143"/>
      <c r="O752" s="143"/>
      <c r="P752" s="143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</row>
    <row r="753" spans="1:26" ht="14.25" customHeight="1" x14ac:dyDescent="0.3">
      <c r="A753" s="143"/>
      <c r="B753" s="143"/>
      <c r="C753" s="143"/>
      <c r="D753" s="143"/>
      <c r="E753" s="143"/>
      <c r="F753" s="214"/>
      <c r="G753" s="143"/>
      <c r="H753" s="143"/>
      <c r="I753" s="143"/>
      <c r="J753" s="143"/>
      <c r="K753" s="143"/>
      <c r="L753" s="214"/>
      <c r="M753" s="143"/>
      <c r="N753" s="143"/>
      <c r="O753" s="143"/>
      <c r="P753" s="143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</row>
    <row r="754" spans="1:26" ht="14.25" customHeight="1" x14ac:dyDescent="0.3">
      <c r="A754" s="143"/>
      <c r="B754" s="143"/>
      <c r="C754" s="143"/>
      <c r="D754" s="143"/>
      <c r="E754" s="143"/>
      <c r="F754" s="214"/>
      <c r="G754" s="143"/>
      <c r="H754" s="143"/>
      <c r="I754" s="143"/>
      <c r="J754" s="143"/>
      <c r="K754" s="143"/>
      <c r="L754" s="214"/>
      <c r="M754" s="143"/>
      <c r="N754" s="143"/>
      <c r="O754" s="143"/>
      <c r="P754" s="143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</row>
    <row r="755" spans="1:26" ht="14.25" customHeight="1" x14ac:dyDescent="0.3">
      <c r="A755" s="143"/>
      <c r="B755" s="143"/>
      <c r="C755" s="143"/>
      <c r="D755" s="143"/>
      <c r="E755" s="143"/>
      <c r="F755" s="214"/>
      <c r="G755" s="143"/>
      <c r="H755" s="143"/>
      <c r="I755" s="143"/>
      <c r="J755" s="143"/>
      <c r="K755" s="143"/>
      <c r="L755" s="214"/>
      <c r="M755" s="143"/>
      <c r="N755" s="143"/>
      <c r="O755" s="143"/>
      <c r="P755" s="143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</row>
    <row r="756" spans="1:26" ht="14.25" customHeight="1" x14ac:dyDescent="0.3">
      <c r="A756" s="143"/>
      <c r="B756" s="143"/>
      <c r="C756" s="143"/>
      <c r="D756" s="143"/>
      <c r="E756" s="143"/>
      <c r="F756" s="214"/>
      <c r="G756" s="143"/>
      <c r="H756" s="143"/>
      <c r="I756" s="143"/>
      <c r="J756" s="143"/>
      <c r="K756" s="143"/>
      <c r="L756" s="214"/>
      <c r="M756" s="143"/>
      <c r="N756" s="143"/>
      <c r="O756" s="143"/>
      <c r="P756" s="143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</row>
    <row r="757" spans="1:26" ht="14.25" customHeight="1" x14ac:dyDescent="0.3">
      <c r="A757" s="143"/>
      <c r="B757" s="143"/>
      <c r="C757" s="143"/>
      <c r="D757" s="143"/>
      <c r="E757" s="143"/>
      <c r="F757" s="214"/>
      <c r="G757" s="143"/>
      <c r="H757" s="143"/>
      <c r="I757" s="143"/>
      <c r="J757" s="143"/>
      <c r="K757" s="143"/>
      <c r="L757" s="214"/>
      <c r="M757" s="143"/>
      <c r="N757" s="143"/>
      <c r="O757" s="143"/>
      <c r="P757" s="143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</row>
    <row r="758" spans="1:26" ht="14.25" customHeight="1" x14ac:dyDescent="0.3">
      <c r="A758" s="143"/>
      <c r="B758" s="143"/>
      <c r="C758" s="143"/>
      <c r="D758" s="143"/>
      <c r="E758" s="143"/>
      <c r="F758" s="214"/>
      <c r="G758" s="143"/>
      <c r="H758" s="143"/>
      <c r="I758" s="143"/>
      <c r="J758" s="143"/>
      <c r="K758" s="143"/>
      <c r="L758" s="214"/>
      <c r="M758" s="143"/>
      <c r="N758" s="143"/>
      <c r="O758" s="143"/>
      <c r="P758" s="143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</row>
    <row r="759" spans="1:26" ht="14.25" customHeight="1" x14ac:dyDescent="0.3">
      <c r="A759" s="143"/>
      <c r="B759" s="143"/>
      <c r="C759" s="143"/>
      <c r="D759" s="143"/>
      <c r="E759" s="143"/>
      <c r="F759" s="214"/>
      <c r="G759" s="143"/>
      <c r="H759" s="143"/>
      <c r="I759" s="143"/>
      <c r="J759" s="143"/>
      <c r="K759" s="143"/>
      <c r="L759" s="214"/>
      <c r="M759" s="143"/>
      <c r="N759" s="143"/>
      <c r="O759" s="143"/>
      <c r="P759" s="143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</row>
    <row r="760" spans="1:26" ht="14.25" customHeight="1" x14ac:dyDescent="0.3">
      <c r="A760" s="143"/>
      <c r="B760" s="143"/>
      <c r="C760" s="143"/>
      <c r="D760" s="143"/>
      <c r="E760" s="143"/>
      <c r="F760" s="214"/>
      <c r="G760" s="143"/>
      <c r="H760" s="143"/>
      <c r="I760" s="143"/>
      <c r="J760" s="143"/>
      <c r="K760" s="143"/>
      <c r="L760" s="214"/>
      <c r="M760" s="143"/>
      <c r="N760" s="143"/>
      <c r="O760" s="143"/>
      <c r="P760" s="143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</row>
    <row r="761" spans="1:26" ht="14.25" customHeight="1" x14ac:dyDescent="0.3">
      <c r="A761" s="143"/>
      <c r="B761" s="143"/>
      <c r="C761" s="143"/>
      <c r="D761" s="143"/>
      <c r="E761" s="143"/>
      <c r="F761" s="214"/>
      <c r="G761" s="143"/>
      <c r="H761" s="143"/>
      <c r="I761" s="143"/>
      <c r="J761" s="143"/>
      <c r="K761" s="143"/>
      <c r="L761" s="214"/>
      <c r="M761" s="143"/>
      <c r="N761" s="143"/>
      <c r="O761" s="143"/>
      <c r="P761" s="143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</row>
    <row r="762" spans="1:26" ht="14.25" customHeight="1" x14ac:dyDescent="0.3">
      <c r="A762" s="143"/>
      <c r="B762" s="143"/>
      <c r="C762" s="143"/>
      <c r="D762" s="143"/>
      <c r="E762" s="143"/>
      <c r="F762" s="214"/>
      <c r="G762" s="143"/>
      <c r="H762" s="143"/>
      <c r="I762" s="143"/>
      <c r="J762" s="143"/>
      <c r="K762" s="143"/>
      <c r="L762" s="214"/>
      <c r="M762" s="143"/>
      <c r="N762" s="143"/>
      <c r="O762" s="143"/>
      <c r="P762" s="143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</row>
    <row r="763" spans="1:26" ht="14.25" customHeight="1" x14ac:dyDescent="0.3">
      <c r="A763" s="143"/>
      <c r="B763" s="143"/>
      <c r="C763" s="143"/>
      <c r="D763" s="143"/>
      <c r="E763" s="143"/>
      <c r="F763" s="214"/>
      <c r="G763" s="143"/>
      <c r="H763" s="143"/>
      <c r="I763" s="143"/>
      <c r="J763" s="143"/>
      <c r="K763" s="143"/>
      <c r="L763" s="214"/>
      <c r="M763" s="143"/>
      <c r="N763" s="143"/>
      <c r="O763" s="143"/>
      <c r="P763" s="143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</row>
    <row r="764" spans="1:26" ht="14.25" customHeight="1" x14ac:dyDescent="0.3">
      <c r="A764" s="143"/>
      <c r="B764" s="143"/>
      <c r="C764" s="143"/>
      <c r="D764" s="143"/>
      <c r="E764" s="143"/>
      <c r="F764" s="214"/>
      <c r="G764" s="143"/>
      <c r="H764" s="143"/>
      <c r="I764" s="143"/>
      <c r="J764" s="143"/>
      <c r="K764" s="143"/>
      <c r="L764" s="214"/>
      <c r="M764" s="143"/>
      <c r="N764" s="143"/>
      <c r="O764" s="143"/>
      <c r="P764" s="143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</row>
    <row r="765" spans="1:26" ht="14.25" customHeight="1" x14ac:dyDescent="0.3">
      <c r="A765" s="143"/>
      <c r="B765" s="143"/>
      <c r="C765" s="143"/>
      <c r="D765" s="143"/>
      <c r="E765" s="143"/>
      <c r="F765" s="214"/>
      <c r="G765" s="143"/>
      <c r="H765" s="143"/>
      <c r="I765" s="143"/>
      <c r="J765" s="143"/>
      <c r="K765" s="143"/>
      <c r="L765" s="214"/>
      <c r="M765" s="143"/>
      <c r="N765" s="143"/>
      <c r="O765" s="143"/>
      <c r="P765" s="143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</row>
    <row r="766" spans="1:26" ht="14.25" customHeight="1" x14ac:dyDescent="0.3">
      <c r="A766" s="143"/>
      <c r="B766" s="143"/>
      <c r="C766" s="143"/>
      <c r="D766" s="143"/>
      <c r="E766" s="143"/>
      <c r="F766" s="214"/>
      <c r="G766" s="143"/>
      <c r="H766" s="143"/>
      <c r="I766" s="143"/>
      <c r="J766" s="143"/>
      <c r="K766" s="143"/>
      <c r="L766" s="214"/>
      <c r="M766" s="143"/>
      <c r="N766" s="143"/>
      <c r="O766" s="143"/>
      <c r="P766" s="143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</row>
    <row r="767" spans="1:26" ht="14.25" customHeight="1" x14ac:dyDescent="0.3">
      <c r="A767" s="143"/>
      <c r="B767" s="143"/>
      <c r="C767" s="143"/>
      <c r="D767" s="143"/>
      <c r="E767" s="143"/>
      <c r="F767" s="214"/>
      <c r="G767" s="143"/>
      <c r="H767" s="143"/>
      <c r="I767" s="143"/>
      <c r="J767" s="143"/>
      <c r="K767" s="143"/>
      <c r="L767" s="214"/>
      <c r="M767" s="143"/>
      <c r="N767" s="143"/>
      <c r="O767" s="143"/>
      <c r="P767" s="143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</row>
    <row r="768" spans="1:26" ht="14.25" customHeight="1" x14ac:dyDescent="0.3">
      <c r="A768" s="143"/>
      <c r="B768" s="143"/>
      <c r="C768" s="143"/>
      <c r="D768" s="143"/>
      <c r="E768" s="143"/>
      <c r="F768" s="214"/>
      <c r="G768" s="143"/>
      <c r="H768" s="143"/>
      <c r="I768" s="143"/>
      <c r="J768" s="143"/>
      <c r="K768" s="143"/>
      <c r="L768" s="214"/>
      <c r="M768" s="143"/>
      <c r="N768" s="143"/>
      <c r="O768" s="143"/>
      <c r="P768" s="143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</row>
    <row r="769" spans="1:26" ht="14.25" customHeight="1" x14ac:dyDescent="0.3">
      <c r="A769" s="143"/>
      <c r="B769" s="143"/>
      <c r="C769" s="143"/>
      <c r="D769" s="143"/>
      <c r="E769" s="143"/>
      <c r="F769" s="214"/>
      <c r="G769" s="143"/>
      <c r="H769" s="143"/>
      <c r="I769" s="143"/>
      <c r="J769" s="143"/>
      <c r="K769" s="143"/>
      <c r="L769" s="214"/>
      <c r="M769" s="143"/>
      <c r="N769" s="143"/>
      <c r="O769" s="143"/>
      <c r="P769" s="143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</row>
    <row r="770" spans="1:26" ht="14.25" customHeight="1" x14ac:dyDescent="0.3">
      <c r="A770" s="143"/>
      <c r="B770" s="143"/>
      <c r="C770" s="143"/>
      <c r="D770" s="143"/>
      <c r="E770" s="143"/>
      <c r="F770" s="214"/>
      <c r="G770" s="143"/>
      <c r="H770" s="143"/>
      <c r="I770" s="143"/>
      <c r="J770" s="143"/>
      <c r="K770" s="143"/>
      <c r="L770" s="214"/>
      <c r="M770" s="143"/>
      <c r="N770" s="143"/>
      <c r="O770" s="143"/>
      <c r="P770" s="143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</row>
    <row r="771" spans="1:26" ht="14.25" customHeight="1" x14ac:dyDescent="0.3">
      <c r="A771" s="143"/>
      <c r="B771" s="143"/>
      <c r="C771" s="143"/>
      <c r="D771" s="143"/>
      <c r="E771" s="143"/>
      <c r="F771" s="214"/>
      <c r="G771" s="143"/>
      <c r="H771" s="143"/>
      <c r="I771" s="143"/>
      <c r="J771" s="143"/>
      <c r="K771" s="143"/>
      <c r="L771" s="214"/>
      <c r="M771" s="143"/>
      <c r="N771" s="143"/>
      <c r="O771" s="143"/>
      <c r="P771" s="143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</row>
    <row r="772" spans="1:26" ht="14.25" customHeight="1" x14ac:dyDescent="0.3">
      <c r="A772" s="143"/>
      <c r="B772" s="143"/>
      <c r="C772" s="143"/>
      <c r="D772" s="143"/>
      <c r="E772" s="143"/>
      <c r="F772" s="214"/>
      <c r="G772" s="143"/>
      <c r="H772" s="143"/>
      <c r="I772" s="143"/>
      <c r="J772" s="143"/>
      <c r="K772" s="143"/>
      <c r="L772" s="214"/>
      <c r="M772" s="143"/>
      <c r="N772" s="143"/>
      <c r="O772" s="143"/>
      <c r="P772" s="143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</row>
    <row r="773" spans="1:26" ht="14.25" customHeight="1" x14ac:dyDescent="0.3">
      <c r="A773" s="143"/>
      <c r="B773" s="143"/>
      <c r="C773" s="143"/>
      <c r="D773" s="143"/>
      <c r="E773" s="143"/>
      <c r="F773" s="214"/>
      <c r="G773" s="143"/>
      <c r="H773" s="143"/>
      <c r="I773" s="143"/>
      <c r="J773" s="143"/>
      <c r="K773" s="143"/>
      <c r="L773" s="214"/>
      <c r="M773" s="143"/>
      <c r="N773" s="143"/>
      <c r="O773" s="143"/>
      <c r="P773" s="143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</row>
    <row r="774" spans="1:26" ht="14.25" customHeight="1" x14ac:dyDescent="0.3">
      <c r="A774" s="143"/>
      <c r="B774" s="143"/>
      <c r="C774" s="143"/>
      <c r="D774" s="143"/>
      <c r="E774" s="143"/>
      <c r="F774" s="214"/>
      <c r="G774" s="143"/>
      <c r="H774" s="143"/>
      <c r="I774" s="143"/>
      <c r="J774" s="143"/>
      <c r="K774" s="143"/>
      <c r="L774" s="214"/>
      <c r="M774" s="143"/>
      <c r="N774" s="143"/>
      <c r="O774" s="143"/>
      <c r="P774" s="143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</row>
    <row r="775" spans="1:26" ht="14.25" customHeight="1" x14ac:dyDescent="0.3">
      <c r="A775" s="143"/>
      <c r="B775" s="143"/>
      <c r="C775" s="143"/>
      <c r="D775" s="143"/>
      <c r="E775" s="143"/>
      <c r="F775" s="214"/>
      <c r="G775" s="143"/>
      <c r="H775" s="143"/>
      <c r="I775" s="143"/>
      <c r="J775" s="143"/>
      <c r="K775" s="143"/>
      <c r="L775" s="214"/>
      <c r="M775" s="143"/>
      <c r="N775" s="143"/>
      <c r="O775" s="143"/>
      <c r="P775" s="143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</row>
    <row r="776" spans="1:26" ht="14.25" customHeight="1" x14ac:dyDescent="0.3">
      <c r="A776" s="143"/>
      <c r="B776" s="143"/>
      <c r="C776" s="143"/>
      <c r="D776" s="143"/>
      <c r="E776" s="143"/>
      <c r="F776" s="214"/>
      <c r="G776" s="143"/>
      <c r="H776" s="143"/>
      <c r="I776" s="143"/>
      <c r="J776" s="143"/>
      <c r="K776" s="143"/>
      <c r="L776" s="214"/>
      <c r="M776" s="143"/>
      <c r="N776" s="143"/>
      <c r="O776" s="143"/>
      <c r="P776" s="143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</row>
    <row r="777" spans="1:26" ht="14.25" customHeight="1" x14ac:dyDescent="0.3">
      <c r="A777" s="143"/>
      <c r="B777" s="143"/>
      <c r="C777" s="143"/>
      <c r="D777" s="143"/>
      <c r="E777" s="143"/>
      <c r="F777" s="214"/>
      <c r="G777" s="143"/>
      <c r="H777" s="143"/>
      <c r="I777" s="143"/>
      <c r="J777" s="143"/>
      <c r="K777" s="143"/>
      <c r="L777" s="214"/>
      <c r="M777" s="143"/>
      <c r="N777" s="143"/>
      <c r="O777" s="143"/>
      <c r="P777" s="143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</row>
    <row r="778" spans="1:26" ht="14.25" customHeight="1" x14ac:dyDescent="0.3">
      <c r="A778" s="143"/>
      <c r="B778" s="143"/>
      <c r="C778" s="143"/>
      <c r="D778" s="143"/>
      <c r="E778" s="143"/>
      <c r="F778" s="214"/>
      <c r="G778" s="143"/>
      <c r="H778" s="143"/>
      <c r="I778" s="143"/>
      <c r="J778" s="143"/>
      <c r="K778" s="143"/>
      <c r="L778" s="214"/>
      <c r="M778" s="143"/>
      <c r="N778" s="143"/>
      <c r="O778" s="143"/>
      <c r="P778" s="143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</row>
    <row r="779" spans="1:26" ht="14.25" customHeight="1" x14ac:dyDescent="0.3">
      <c r="A779" s="143"/>
      <c r="B779" s="143"/>
      <c r="C779" s="143"/>
      <c r="D779" s="143"/>
      <c r="E779" s="143"/>
      <c r="F779" s="214"/>
      <c r="G779" s="143"/>
      <c r="H779" s="143"/>
      <c r="I779" s="143"/>
      <c r="J779" s="143"/>
      <c r="K779" s="143"/>
      <c r="L779" s="214"/>
      <c r="M779" s="143"/>
      <c r="N779" s="143"/>
      <c r="O779" s="143"/>
      <c r="P779" s="143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</row>
    <row r="780" spans="1:26" ht="14.25" customHeight="1" x14ac:dyDescent="0.3">
      <c r="A780" s="143"/>
      <c r="B780" s="143"/>
      <c r="C780" s="143"/>
      <c r="D780" s="143"/>
      <c r="E780" s="143"/>
      <c r="F780" s="214"/>
      <c r="G780" s="143"/>
      <c r="H780" s="143"/>
      <c r="I780" s="143"/>
      <c r="J780" s="143"/>
      <c r="K780" s="143"/>
      <c r="L780" s="214"/>
      <c r="M780" s="143"/>
      <c r="N780" s="143"/>
      <c r="O780" s="143"/>
      <c r="P780" s="143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</row>
    <row r="781" spans="1:26" ht="14.25" customHeight="1" x14ac:dyDescent="0.3">
      <c r="A781" s="143"/>
      <c r="B781" s="143"/>
      <c r="C781" s="143"/>
      <c r="D781" s="143"/>
      <c r="E781" s="143"/>
      <c r="F781" s="214"/>
      <c r="G781" s="143"/>
      <c r="H781" s="143"/>
      <c r="I781" s="143"/>
      <c r="J781" s="143"/>
      <c r="K781" s="143"/>
      <c r="L781" s="214"/>
      <c r="M781" s="143"/>
      <c r="N781" s="143"/>
      <c r="O781" s="143"/>
      <c r="P781" s="143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</row>
    <row r="782" spans="1:26" ht="14.25" customHeight="1" x14ac:dyDescent="0.3">
      <c r="A782" s="143"/>
      <c r="B782" s="143"/>
      <c r="C782" s="143"/>
      <c r="D782" s="143"/>
      <c r="E782" s="143"/>
      <c r="F782" s="214"/>
      <c r="G782" s="143"/>
      <c r="H782" s="143"/>
      <c r="I782" s="143"/>
      <c r="J782" s="143"/>
      <c r="K782" s="143"/>
      <c r="L782" s="214"/>
      <c r="M782" s="143"/>
      <c r="N782" s="143"/>
      <c r="O782" s="143"/>
      <c r="P782" s="143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</row>
    <row r="783" spans="1:26" ht="14.25" customHeight="1" x14ac:dyDescent="0.3">
      <c r="A783" s="143"/>
      <c r="B783" s="143"/>
      <c r="C783" s="143"/>
      <c r="D783" s="143"/>
      <c r="E783" s="143"/>
      <c r="F783" s="214"/>
      <c r="G783" s="143"/>
      <c r="H783" s="143"/>
      <c r="I783" s="143"/>
      <c r="J783" s="143"/>
      <c r="K783" s="143"/>
      <c r="L783" s="214"/>
      <c r="M783" s="143"/>
      <c r="N783" s="143"/>
      <c r="O783" s="143"/>
      <c r="P783" s="143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</row>
    <row r="784" spans="1:26" ht="14.25" customHeight="1" x14ac:dyDescent="0.3">
      <c r="A784" s="143"/>
      <c r="B784" s="143"/>
      <c r="C784" s="143"/>
      <c r="D784" s="143"/>
      <c r="E784" s="143"/>
      <c r="F784" s="214"/>
      <c r="G784" s="143"/>
      <c r="H784" s="143"/>
      <c r="I784" s="143"/>
      <c r="J784" s="143"/>
      <c r="K784" s="143"/>
      <c r="L784" s="214"/>
      <c r="M784" s="143"/>
      <c r="N784" s="143"/>
      <c r="O784" s="143"/>
      <c r="P784" s="143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</row>
    <row r="785" spans="1:26" ht="14.25" customHeight="1" x14ac:dyDescent="0.3">
      <c r="A785" s="143"/>
      <c r="B785" s="143"/>
      <c r="C785" s="143"/>
      <c r="D785" s="143"/>
      <c r="E785" s="143"/>
      <c r="F785" s="214"/>
      <c r="G785" s="143"/>
      <c r="H785" s="143"/>
      <c r="I785" s="143"/>
      <c r="J785" s="143"/>
      <c r="K785" s="143"/>
      <c r="L785" s="214"/>
      <c r="M785" s="143"/>
      <c r="N785" s="143"/>
      <c r="O785" s="143"/>
      <c r="P785" s="143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</row>
    <row r="786" spans="1:26" ht="14.25" customHeight="1" x14ac:dyDescent="0.3">
      <c r="A786" s="143"/>
      <c r="B786" s="143"/>
      <c r="C786" s="143"/>
      <c r="D786" s="143"/>
      <c r="E786" s="143"/>
      <c r="F786" s="214"/>
      <c r="G786" s="143"/>
      <c r="H786" s="143"/>
      <c r="I786" s="143"/>
      <c r="J786" s="143"/>
      <c r="K786" s="143"/>
      <c r="L786" s="214"/>
      <c r="M786" s="143"/>
      <c r="N786" s="143"/>
      <c r="O786" s="143"/>
      <c r="P786" s="143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</row>
    <row r="787" spans="1:26" ht="14.25" customHeight="1" x14ac:dyDescent="0.3">
      <c r="A787" s="143"/>
      <c r="B787" s="143"/>
      <c r="C787" s="143"/>
      <c r="D787" s="143"/>
      <c r="E787" s="143"/>
      <c r="F787" s="214"/>
      <c r="G787" s="143"/>
      <c r="H787" s="143"/>
      <c r="I787" s="143"/>
      <c r="J787" s="143"/>
      <c r="K787" s="143"/>
      <c r="L787" s="214"/>
      <c r="M787" s="143"/>
      <c r="N787" s="143"/>
      <c r="O787" s="143"/>
      <c r="P787" s="143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</row>
    <row r="788" spans="1:26" ht="14.25" customHeight="1" x14ac:dyDescent="0.3">
      <c r="A788" s="143"/>
      <c r="B788" s="143"/>
      <c r="C788" s="143"/>
      <c r="D788" s="143"/>
      <c r="E788" s="143"/>
      <c r="F788" s="214"/>
      <c r="G788" s="143"/>
      <c r="H788" s="143"/>
      <c r="I788" s="143"/>
      <c r="J788" s="143"/>
      <c r="K788" s="143"/>
      <c r="L788" s="214"/>
      <c r="M788" s="143"/>
      <c r="N788" s="143"/>
      <c r="O788" s="143"/>
      <c r="P788" s="143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</row>
    <row r="789" spans="1:26" ht="14.25" customHeight="1" x14ac:dyDescent="0.3">
      <c r="A789" s="143"/>
      <c r="B789" s="143"/>
      <c r="C789" s="143"/>
      <c r="D789" s="143"/>
      <c r="E789" s="143"/>
      <c r="F789" s="214"/>
      <c r="G789" s="143"/>
      <c r="H789" s="143"/>
      <c r="I789" s="143"/>
      <c r="J789" s="143"/>
      <c r="K789" s="143"/>
      <c r="L789" s="214"/>
      <c r="M789" s="143"/>
      <c r="N789" s="143"/>
      <c r="O789" s="143"/>
      <c r="P789" s="143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</row>
    <row r="790" spans="1:26" ht="14.25" customHeight="1" x14ac:dyDescent="0.3">
      <c r="A790" s="143"/>
      <c r="B790" s="143"/>
      <c r="C790" s="143"/>
      <c r="D790" s="143"/>
      <c r="E790" s="143"/>
      <c r="F790" s="214"/>
      <c r="G790" s="143"/>
      <c r="H790" s="143"/>
      <c r="I790" s="143"/>
      <c r="J790" s="143"/>
      <c r="K790" s="143"/>
      <c r="L790" s="214"/>
      <c r="M790" s="143"/>
      <c r="N790" s="143"/>
      <c r="O790" s="143"/>
      <c r="P790" s="143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</row>
    <row r="791" spans="1:26" ht="14.25" customHeight="1" x14ac:dyDescent="0.3">
      <c r="A791" s="143"/>
      <c r="B791" s="143"/>
      <c r="C791" s="143"/>
      <c r="D791" s="143"/>
      <c r="E791" s="143"/>
      <c r="F791" s="214"/>
      <c r="G791" s="143"/>
      <c r="H791" s="143"/>
      <c r="I791" s="143"/>
      <c r="J791" s="143"/>
      <c r="K791" s="143"/>
      <c r="L791" s="214"/>
      <c r="M791" s="143"/>
      <c r="N791" s="143"/>
      <c r="O791" s="143"/>
      <c r="P791" s="143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</row>
    <row r="792" spans="1:26" ht="14.25" customHeight="1" x14ac:dyDescent="0.3">
      <c r="A792" s="143"/>
      <c r="B792" s="143"/>
      <c r="C792" s="143"/>
      <c r="D792" s="143"/>
      <c r="E792" s="143"/>
      <c r="F792" s="214"/>
      <c r="G792" s="143"/>
      <c r="H792" s="143"/>
      <c r="I792" s="143"/>
      <c r="J792" s="143"/>
      <c r="K792" s="143"/>
      <c r="L792" s="214"/>
      <c r="M792" s="143"/>
      <c r="N792" s="143"/>
      <c r="O792" s="143"/>
      <c r="P792" s="143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</row>
    <row r="793" spans="1:26" ht="14.25" customHeight="1" x14ac:dyDescent="0.3">
      <c r="A793" s="143"/>
      <c r="B793" s="143"/>
      <c r="C793" s="143"/>
      <c r="D793" s="143"/>
      <c r="E793" s="143"/>
      <c r="F793" s="214"/>
      <c r="G793" s="143"/>
      <c r="H793" s="143"/>
      <c r="I793" s="143"/>
      <c r="J793" s="143"/>
      <c r="K793" s="143"/>
      <c r="L793" s="214"/>
      <c r="M793" s="143"/>
      <c r="N793" s="143"/>
      <c r="O793" s="143"/>
      <c r="P793" s="143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</row>
    <row r="794" spans="1:26" ht="14.25" customHeight="1" x14ac:dyDescent="0.3">
      <c r="A794" s="143"/>
      <c r="B794" s="143"/>
      <c r="C794" s="143"/>
      <c r="D794" s="143"/>
      <c r="E794" s="143"/>
      <c r="F794" s="214"/>
      <c r="G794" s="143"/>
      <c r="H794" s="143"/>
      <c r="I794" s="143"/>
      <c r="J794" s="143"/>
      <c r="K794" s="143"/>
      <c r="L794" s="214"/>
      <c r="M794" s="143"/>
      <c r="N794" s="143"/>
      <c r="O794" s="143"/>
      <c r="P794" s="143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</row>
    <row r="795" spans="1:26" ht="14.25" customHeight="1" x14ac:dyDescent="0.3">
      <c r="A795" s="143"/>
      <c r="B795" s="143"/>
      <c r="C795" s="143"/>
      <c r="D795" s="143"/>
      <c r="E795" s="143"/>
      <c r="F795" s="214"/>
      <c r="G795" s="143"/>
      <c r="H795" s="143"/>
      <c r="I795" s="143"/>
      <c r="J795" s="143"/>
      <c r="K795" s="143"/>
      <c r="L795" s="214"/>
      <c r="M795" s="143"/>
      <c r="N795" s="143"/>
      <c r="O795" s="143"/>
      <c r="P795" s="143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</row>
    <row r="796" spans="1:26" ht="14.25" customHeight="1" x14ac:dyDescent="0.3">
      <c r="A796" s="143"/>
      <c r="B796" s="143"/>
      <c r="C796" s="143"/>
      <c r="D796" s="143"/>
      <c r="E796" s="143"/>
      <c r="F796" s="214"/>
      <c r="G796" s="143"/>
      <c r="H796" s="143"/>
      <c r="I796" s="143"/>
      <c r="J796" s="143"/>
      <c r="K796" s="143"/>
      <c r="L796" s="214"/>
      <c r="M796" s="143"/>
      <c r="N796" s="143"/>
      <c r="O796" s="143"/>
      <c r="P796" s="143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</row>
    <row r="797" spans="1:26" ht="14.25" customHeight="1" x14ac:dyDescent="0.3">
      <c r="A797" s="143"/>
      <c r="B797" s="143"/>
      <c r="C797" s="143"/>
      <c r="D797" s="143"/>
      <c r="E797" s="143"/>
      <c r="F797" s="214"/>
      <c r="G797" s="143"/>
      <c r="H797" s="143"/>
      <c r="I797" s="143"/>
      <c r="J797" s="143"/>
      <c r="K797" s="143"/>
      <c r="L797" s="214"/>
      <c r="M797" s="143"/>
      <c r="N797" s="143"/>
      <c r="O797" s="143"/>
      <c r="P797" s="143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</row>
    <row r="798" spans="1:26" ht="14.25" customHeight="1" x14ac:dyDescent="0.3">
      <c r="A798" s="143"/>
      <c r="B798" s="143"/>
      <c r="C798" s="143"/>
      <c r="D798" s="143"/>
      <c r="E798" s="143"/>
      <c r="F798" s="214"/>
      <c r="G798" s="143"/>
      <c r="H798" s="143"/>
      <c r="I798" s="143"/>
      <c r="J798" s="143"/>
      <c r="K798" s="143"/>
      <c r="L798" s="214"/>
      <c r="M798" s="143"/>
      <c r="N798" s="143"/>
      <c r="O798" s="143"/>
      <c r="P798" s="143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</row>
    <row r="799" spans="1:26" ht="14.25" customHeight="1" x14ac:dyDescent="0.3">
      <c r="A799" s="143"/>
      <c r="B799" s="143"/>
      <c r="C799" s="143"/>
      <c r="D799" s="143"/>
      <c r="E799" s="143"/>
      <c r="F799" s="214"/>
      <c r="G799" s="143"/>
      <c r="H799" s="143"/>
      <c r="I799" s="143"/>
      <c r="J799" s="143"/>
      <c r="K799" s="143"/>
      <c r="L799" s="214"/>
      <c r="M799" s="143"/>
      <c r="N799" s="143"/>
      <c r="O799" s="143"/>
      <c r="P799" s="143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</row>
    <row r="800" spans="1:26" ht="14.25" customHeight="1" x14ac:dyDescent="0.3">
      <c r="A800" s="143"/>
      <c r="B800" s="143"/>
      <c r="C800" s="143"/>
      <c r="D800" s="143"/>
      <c r="E800" s="143"/>
      <c r="F800" s="214"/>
      <c r="G800" s="143"/>
      <c r="H800" s="143"/>
      <c r="I800" s="143"/>
      <c r="J800" s="143"/>
      <c r="K800" s="143"/>
      <c r="L800" s="214"/>
      <c r="M800" s="143"/>
      <c r="N800" s="143"/>
      <c r="O800" s="143"/>
      <c r="P800" s="143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</row>
    <row r="801" spans="1:26" ht="14.25" customHeight="1" x14ac:dyDescent="0.3">
      <c r="A801" s="143"/>
      <c r="B801" s="143"/>
      <c r="C801" s="143"/>
      <c r="D801" s="143"/>
      <c r="E801" s="143"/>
      <c r="F801" s="214"/>
      <c r="G801" s="143"/>
      <c r="H801" s="143"/>
      <c r="I801" s="143"/>
      <c r="J801" s="143"/>
      <c r="K801" s="143"/>
      <c r="L801" s="214"/>
      <c r="M801" s="143"/>
      <c r="N801" s="143"/>
      <c r="O801" s="143"/>
      <c r="P801" s="143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</row>
    <row r="802" spans="1:26" ht="14.25" customHeight="1" x14ac:dyDescent="0.3">
      <c r="A802" s="143"/>
      <c r="B802" s="143"/>
      <c r="C802" s="143"/>
      <c r="D802" s="143"/>
      <c r="E802" s="143"/>
      <c r="F802" s="214"/>
      <c r="G802" s="143"/>
      <c r="H802" s="143"/>
      <c r="I802" s="143"/>
      <c r="J802" s="143"/>
      <c r="K802" s="143"/>
      <c r="L802" s="214"/>
      <c r="M802" s="143"/>
      <c r="N802" s="143"/>
      <c r="O802" s="143"/>
      <c r="P802" s="143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</row>
    <row r="803" spans="1:26" ht="14.25" customHeight="1" x14ac:dyDescent="0.3">
      <c r="A803" s="143"/>
      <c r="B803" s="143"/>
      <c r="C803" s="143"/>
      <c r="D803" s="143"/>
      <c r="E803" s="143"/>
      <c r="F803" s="214"/>
      <c r="G803" s="143"/>
      <c r="H803" s="143"/>
      <c r="I803" s="143"/>
      <c r="J803" s="143"/>
      <c r="K803" s="143"/>
      <c r="L803" s="214"/>
      <c r="M803" s="143"/>
      <c r="N803" s="143"/>
      <c r="O803" s="143"/>
      <c r="P803" s="143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</row>
    <row r="804" spans="1:26" ht="14.25" customHeight="1" x14ac:dyDescent="0.3">
      <c r="A804" s="143"/>
      <c r="B804" s="143"/>
      <c r="C804" s="143"/>
      <c r="D804" s="143"/>
      <c r="E804" s="143"/>
      <c r="F804" s="214"/>
      <c r="G804" s="143"/>
      <c r="H804" s="143"/>
      <c r="I804" s="143"/>
      <c r="J804" s="143"/>
      <c r="K804" s="143"/>
      <c r="L804" s="214"/>
      <c r="M804" s="143"/>
      <c r="N804" s="143"/>
      <c r="O804" s="143"/>
      <c r="P804" s="143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</row>
    <row r="805" spans="1:26" ht="14.25" customHeight="1" x14ac:dyDescent="0.3">
      <c r="A805" s="143"/>
      <c r="B805" s="143"/>
      <c r="C805" s="143"/>
      <c r="D805" s="143"/>
      <c r="E805" s="143"/>
      <c r="F805" s="214"/>
      <c r="G805" s="143"/>
      <c r="H805" s="143"/>
      <c r="I805" s="143"/>
      <c r="J805" s="143"/>
      <c r="K805" s="143"/>
      <c r="L805" s="214"/>
      <c r="M805" s="143"/>
      <c r="N805" s="143"/>
      <c r="O805" s="143"/>
      <c r="P805" s="143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</row>
    <row r="806" spans="1:26" ht="14.25" customHeight="1" x14ac:dyDescent="0.3">
      <c r="A806" s="143"/>
      <c r="B806" s="143"/>
      <c r="C806" s="143"/>
      <c r="D806" s="143"/>
      <c r="E806" s="143"/>
      <c r="F806" s="214"/>
      <c r="G806" s="143"/>
      <c r="H806" s="143"/>
      <c r="I806" s="143"/>
      <c r="J806" s="143"/>
      <c r="K806" s="143"/>
      <c r="L806" s="214"/>
      <c r="M806" s="143"/>
      <c r="N806" s="143"/>
      <c r="O806" s="143"/>
      <c r="P806" s="143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</row>
    <row r="807" spans="1:26" ht="14.25" customHeight="1" x14ac:dyDescent="0.3">
      <c r="A807" s="143"/>
      <c r="B807" s="143"/>
      <c r="C807" s="143"/>
      <c r="D807" s="143"/>
      <c r="E807" s="143"/>
      <c r="F807" s="214"/>
      <c r="G807" s="143"/>
      <c r="H807" s="143"/>
      <c r="I807" s="143"/>
      <c r="J807" s="143"/>
      <c r="K807" s="143"/>
      <c r="L807" s="214"/>
      <c r="M807" s="143"/>
      <c r="N807" s="143"/>
      <c r="O807" s="143"/>
      <c r="P807" s="143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</row>
    <row r="808" spans="1:26" ht="14.25" customHeight="1" x14ac:dyDescent="0.3">
      <c r="A808" s="143"/>
      <c r="B808" s="143"/>
      <c r="C808" s="143"/>
      <c r="D808" s="143"/>
      <c r="E808" s="143"/>
      <c r="F808" s="214"/>
      <c r="G808" s="143"/>
      <c r="H808" s="143"/>
      <c r="I808" s="143"/>
      <c r="J808" s="143"/>
      <c r="K808" s="143"/>
      <c r="L808" s="214"/>
      <c r="M808" s="143"/>
      <c r="N808" s="143"/>
      <c r="O808" s="143"/>
      <c r="P808" s="143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</row>
    <row r="809" spans="1:26" ht="14.25" customHeight="1" x14ac:dyDescent="0.3">
      <c r="A809" s="143"/>
      <c r="B809" s="143"/>
      <c r="C809" s="143"/>
      <c r="D809" s="143"/>
      <c r="E809" s="143"/>
      <c r="F809" s="214"/>
      <c r="G809" s="143"/>
      <c r="H809" s="143"/>
      <c r="I809" s="143"/>
      <c r="J809" s="143"/>
      <c r="K809" s="143"/>
      <c r="L809" s="214"/>
      <c r="M809" s="143"/>
      <c r="N809" s="143"/>
      <c r="O809" s="143"/>
      <c r="P809" s="143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</row>
    <row r="810" spans="1:26" ht="14.25" customHeight="1" x14ac:dyDescent="0.3">
      <c r="A810" s="143"/>
      <c r="B810" s="143"/>
      <c r="C810" s="143"/>
      <c r="D810" s="143"/>
      <c r="E810" s="143"/>
      <c r="F810" s="214"/>
      <c r="G810" s="143"/>
      <c r="H810" s="143"/>
      <c r="I810" s="143"/>
      <c r="J810" s="143"/>
      <c r="K810" s="143"/>
      <c r="L810" s="214"/>
      <c r="M810" s="143"/>
      <c r="N810" s="143"/>
      <c r="O810" s="143"/>
      <c r="P810" s="143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</row>
    <row r="811" spans="1:26" ht="14.25" customHeight="1" x14ac:dyDescent="0.3">
      <c r="A811" s="143"/>
      <c r="B811" s="143"/>
      <c r="C811" s="143"/>
      <c r="D811" s="143"/>
      <c r="E811" s="143"/>
      <c r="F811" s="214"/>
      <c r="G811" s="143"/>
      <c r="H811" s="143"/>
      <c r="I811" s="143"/>
      <c r="J811" s="143"/>
      <c r="K811" s="143"/>
      <c r="L811" s="214"/>
      <c r="M811" s="143"/>
      <c r="N811" s="143"/>
      <c r="O811" s="143"/>
      <c r="P811" s="143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</row>
    <row r="812" spans="1:26" ht="14.25" customHeight="1" x14ac:dyDescent="0.3">
      <c r="A812" s="143"/>
      <c r="B812" s="143"/>
      <c r="C812" s="143"/>
      <c r="D812" s="143"/>
      <c r="E812" s="143"/>
      <c r="F812" s="214"/>
      <c r="G812" s="143"/>
      <c r="H812" s="143"/>
      <c r="I812" s="143"/>
      <c r="J812" s="143"/>
      <c r="K812" s="143"/>
      <c r="L812" s="214"/>
      <c r="M812" s="143"/>
      <c r="N812" s="143"/>
      <c r="O812" s="143"/>
      <c r="P812" s="143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</row>
    <row r="813" spans="1:26" ht="14.25" customHeight="1" x14ac:dyDescent="0.3">
      <c r="A813" s="143"/>
      <c r="B813" s="143"/>
      <c r="C813" s="143"/>
      <c r="D813" s="143"/>
      <c r="E813" s="143"/>
      <c r="F813" s="214"/>
      <c r="G813" s="143"/>
      <c r="H813" s="143"/>
      <c r="I813" s="143"/>
      <c r="J813" s="143"/>
      <c r="K813" s="143"/>
      <c r="L813" s="214"/>
      <c r="M813" s="143"/>
      <c r="N813" s="143"/>
      <c r="O813" s="143"/>
      <c r="P813" s="143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</row>
    <row r="814" spans="1:26" ht="14.25" customHeight="1" x14ac:dyDescent="0.3">
      <c r="A814" s="143"/>
      <c r="B814" s="143"/>
      <c r="C814" s="143"/>
      <c r="D814" s="143"/>
      <c r="E814" s="143"/>
      <c r="F814" s="214"/>
      <c r="G814" s="143"/>
      <c r="H814" s="143"/>
      <c r="I814" s="143"/>
      <c r="J814" s="143"/>
      <c r="K814" s="143"/>
      <c r="L814" s="214"/>
      <c r="M814" s="143"/>
      <c r="N814" s="143"/>
      <c r="O814" s="143"/>
      <c r="P814" s="143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</row>
    <row r="815" spans="1:26" ht="14.25" customHeight="1" x14ac:dyDescent="0.3">
      <c r="A815" s="143"/>
      <c r="B815" s="143"/>
      <c r="C815" s="143"/>
      <c r="D815" s="143"/>
      <c r="E815" s="143"/>
      <c r="F815" s="214"/>
      <c r="G815" s="143"/>
      <c r="H815" s="143"/>
      <c r="I815" s="143"/>
      <c r="J815" s="143"/>
      <c r="K815" s="143"/>
      <c r="L815" s="214"/>
      <c r="M815" s="143"/>
      <c r="N815" s="143"/>
      <c r="O815" s="143"/>
      <c r="P815" s="143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</row>
    <row r="816" spans="1:26" ht="14.25" customHeight="1" x14ac:dyDescent="0.3">
      <c r="A816" s="143"/>
      <c r="B816" s="143"/>
      <c r="C816" s="143"/>
      <c r="D816" s="143"/>
      <c r="E816" s="143"/>
      <c r="F816" s="214"/>
      <c r="G816" s="143"/>
      <c r="H816" s="143"/>
      <c r="I816" s="143"/>
      <c r="J816" s="143"/>
      <c r="K816" s="143"/>
      <c r="L816" s="214"/>
      <c r="M816" s="143"/>
      <c r="N816" s="143"/>
      <c r="O816" s="143"/>
      <c r="P816" s="143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</row>
    <row r="817" spans="1:26" ht="14.25" customHeight="1" x14ac:dyDescent="0.3">
      <c r="A817" s="143"/>
      <c r="B817" s="143"/>
      <c r="C817" s="143"/>
      <c r="D817" s="143"/>
      <c r="E817" s="143"/>
      <c r="F817" s="214"/>
      <c r="G817" s="143"/>
      <c r="H817" s="143"/>
      <c r="I817" s="143"/>
      <c r="J817" s="143"/>
      <c r="K817" s="143"/>
      <c r="L817" s="214"/>
      <c r="M817" s="143"/>
      <c r="N817" s="143"/>
      <c r="O817" s="143"/>
      <c r="P817" s="143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</row>
    <row r="818" spans="1:26" ht="14.25" customHeight="1" x14ac:dyDescent="0.3">
      <c r="A818" s="143"/>
      <c r="B818" s="143"/>
      <c r="C818" s="143"/>
      <c r="D818" s="143"/>
      <c r="E818" s="143"/>
      <c r="F818" s="214"/>
      <c r="G818" s="143"/>
      <c r="H818" s="143"/>
      <c r="I818" s="143"/>
      <c r="J818" s="143"/>
      <c r="K818" s="143"/>
      <c r="L818" s="214"/>
      <c r="M818" s="143"/>
      <c r="N818" s="143"/>
      <c r="O818" s="143"/>
      <c r="P818" s="143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</row>
    <row r="819" spans="1:26" ht="14.25" customHeight="1" x14ac:dyDescent="0.3">
      <c r="A819" s="143"/>
      <c r="B819" s="143"/>
      <c r="C819" s="143"/>
      <c r="D819" s="143"/>
      <c r="E819" s="143"/>
      <c r="F819" s="214"/>
      <c r="G819" s="143"/>
      <c r="H819" s="143"/>
      <c r="I819" s="143"/>
      <c r="J819" s="143"/>
      <c r="K819" s="143"/>
      <c r="L819" s="214"/>
      <c r="M819" s="143"/>
      <c r="N819" s="143"/>
      <c r="O819" s="143"/>
      <c r="P819" s="143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</row>
    <row r="820" spans="1:26" ht="14.25" customHeight="1" x14ac:dyDescent="0.3">
      <c r="A820" s="143"/>
      <c r="B820" s="143"/>
      <c r="C820" s="143"/>
      <c r="D820" s="143"/>
      <c r="E820" s="143"/>
      <c r="F820" s="214"/>
      <c r="G820" s="143"/>
      <c r="H820" s="143"/>
      <c r="I820" s="143"/>
      <c r="J820" s="143"/>
      <c r="K820" s="143"/>
      <c r="L820" s="214"/>
      <c r="M820" s="143"/>
      <c r="N820" s="143"/>
      <c r="O820" s="143"/>
      <c r="P820" s="143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</row>
    <row r="821" spans="1:26" ht="14.25" customHeight="1" x14ac:dyDescent="0.3">
      <c r="A821" s="143"/>
      <c r="B821" s="143"/>
      <c r="C821" s="143"/>
      <c r="D821" s="143"/>
      <c r="E821" s="143"/>
      <c r="F821" s="214"/>
      <c r="G821" s="143"/>
      <c r="H821" s="143"/>
      <c r="I821" s="143"/>
      <c r="J821" s="143"/>
      <c r="K821" s="143"/>
      <c r="L821" s="214"/>
      <c r="M821" s="143"/>
      <c r="N821" s="143"/>
      <c r="O821" s="143"/>
      <c r="P821" s="143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</row>
    <row r="822" spans="1:26" ht="14.25" customHeight="1" x14ac:dyDescent="0.3">
      <c r="A822" s="143"/>
      <c r="B822" s="143"/>
      <c r="C822" s="143"/>
      <c r="D822" s="143"/>
      <c r="E822" s="143"/>
      <c r="F822" s="214"/>
      <c r="G822" s="143"/>
      <c r="H822" s="143"/>
      <c r="I822" s="143"/>
      <c r="J822" s="143"/>
      <c r="K822" s="143"/>
      <c r="L822" s="214"/>
      <c r="M822" s="143"/>
      <c r="N822" s="143"/>
      <c r="O822" s="143"/>
      <c r="P822" s="143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</row>
    <row r="823" spans="1:26" ht="14.25" customHeight="1" x14ac:dyDescent="0.3">
      <c r="A823" s="143"/>
      <c r="B823" s="143"/>
      <c r="C823" s="143"/>
      <c r="D823" s="143"/>
      <c r="E823" s="143"/>
      <c r="F823" s="214"/>
      <c r="G823" s="143"/>
      <c r="H823" s="143"/>
      <c r="I823" s="143"/>
      <c r="J823" s="143"/>
      <c r="K823" s="143"/>
      <c r="L823" s="214"/>
      <c r="M823" s="143"/>
      <c r="N823" s="143"/>
      <c r="O823" s="143"/>
      <c r="P823" s="143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</row>
    <row r="824" spans="1:26" ht="14.25" customHeight="1" x14ac:dyDescent="0.3">
      <c r="A824" s="143"/>
      <c r="B824" s="143"/>
      <c r="C824" s="143"/>
      <c r="D824" s="143"/>
      <c r="E824" s="143"/>
      <c r="F824" s="214"/>
      <c r="G824" s="143"/>
      <c r="H824" s="143"/>
      <c r="I824" s="143"/>
      <c r="J824" s="143"/>
      <c r="K824" s="143"/>
      <c r="L824" s="214"/>
      <c r="M824" s="143"/>
      <c r="N824" s="143"/>
      <c r="O824" s="143"/>
      <c r="P824" s="143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</row>
    <row r="825" spans="1:26" ht="14.25" customHeight="1" x14ac:dyDescent="0.3">
      <c r="A825" s="143"/>
      <c r="B825" s="143"/>
      <c r="C825" s="143"/>
      <c r="D825" s="143"/>
      <c r="E825" s="143"/>
      <c r="F825" s="214"/>
      <c r="G825" s="143"/>
      <c r="H825" s="143"/>
      <c r="I825" s="143"/>
      <c r="J825" s="143"/>
      <c r="K825" s="143"/>
      <c r="L825" s="214"/>
      <c r="M825" s="143"/>
      <c r="N825" s="143"/>
      <c r="O825" s="143"/>
      <c r="P825" s="143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</row>
    <row r="826" spans="1:26" ht="14.25" customHeight="1" x14ac:dyDescent="0.3">
      <c r="A826" s="143"/>
      <c r="B826" s="143"/>
      <c r="C826" s="143"/>
      <c r="D826" s="143"/>
      <c r="E826" s="143"/>
      <c r="F826" s="214"/>
      <c r="G826" s="143"/>
      <c r="H826" s="143"/>
      <c r="I826" s="143"/>
      <c r="J826" s="143"/>
      <c r="K826" s="143"/>
      <c r="L826" s="214"/>
      <c r="M826" s="143"/>
      <c r="N826" s="143"/>
      <c r="O826" s="143"/>
      <c r="P826" s="143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</row>
    <row r="827" spans="1:26" ht="14.25" customHeight="1" x14ac:dyDescent="0.3">
      <c r="A827" s="143"/>
      <c r="B827" s="143"/>
      <c r="C827" s="143"/>
      <c r="D827" s="143"/>
      <c r="E827" s="143"/>
      <c r="F827" s="214"/>
      <c r="G827" s="143"/>
      <c r="H827" s="143"/>
      <c r="I827" s="143"/>
      <c r="J827" s="143"/>
      <c r="K827" s="143"/>
      <c r="L827" s="214"/>
      <c r="M827" s="143"/>
      <c r="N827" s="143"/>
      <c r="O827" s="143"/>
      <c r="P827" s="143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</row>
    <row r="828" spans="1:26" ht="14.25" customHeight="1" x14ac:dyDescent="0.3">
      <c r="A828" s="143"/>
      <c r="B828" s="143"/>
      <c r="C828" s="143"/>
      <c r="D828" s="143"/>
      <c r="E828" s="143"/>
      <c r="F828" s="214"/>
      <c r="G828" s="143"/>
      <c r="H828" s="143"/>
      <c r="I828" s="143"/>
      <c r="J828" s="143"/>
      <c r="K828" s="143"/>
      <c r="L828" s="214"/>
      <c r="M828" s="143"/>
      <c r="N828" s="143"/>
      <c r="O828" s="143"/>
      <c r="P828" s="143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</row>
    <row r="829" spans="1:26" ht="14.25" customHeight="1" x14ac:dyDescent="0.3">
      <c r="A829" s="143"/>
      <c r="B829" s="143"/>
      <c r="C829" s="143"/>
      <c r="D829" s="143"/>
      <c r="E829" s="143"/>
      <c r="F829" s="214"/>
      <c r="G829" s="143"/>
      <c r="H829" s="143"/>
      <c r="I829" s="143"/>
      <c r="J829" s="143"/>
      <c r="K829" s="143"/>
      <c r="L829" s="214"/>
      <c r="M829" s="143"/>
      <c r="N829" s="143"/>
      <c r="O829" s="143"/>
      <c r="P829" s="143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</row>
    <row r="830" spans="1:26" ht="14.25" customHeight="1" x14ac:dyDescent="0.3">
      <c r="A830" s="143"/>
      <c r="B830" s="143"/>
      <c r="C830" s="143"/>
      <c r="D830" s="143"/>
      <c r="E830" s="143"/>
      <c r="F830" s="214"/>
      <c r="G830" s="143"/>
      <c r="H830" s="143"/>
      <c r="I830" s="143"/>
      <c r="J830" s="143"/>
      <c r="K830" s="143"/>
      <c r="L830" s="214"/>
      <c r="M830" s="143"/>
      <c r="N830" s="143"/>
      <c r="O830" s="143"/>
      <c r="P830" s="143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</row>
    <row r="831" spans="1:26" ht="14.25" customHeight="1" x14ac:dyDescent="0.3">
      <c r="A831" s="143"/>
      <c r="B831" s="143"/>
      <c r="C831" s="143"/>
      <c r="D831" s="143"/>
      <c r="E831" s="143"/>
      <c r="F831" s="214"/>
      <c r="G831" s="143"/>
      <c r="H831" s="143"/>
      <c r="I831" s="143"/>
      <c r="J831" s="143"/>
      <c r="K831" s="143"/>
      <c r="L831" s="214"/>
      <c r="M831" s="143"/>
      <c r="N831" s="143"/>
      <c r="O831" s="143"/>
      <c r="P831" s="143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</row>
    <row r="832" spans="1:26" ht="14.25" customHeight="1" x14ac:dyDescent="0.3">
      <c r="A832" s="143"/>
      <c r="B832" s="143"/>
      <c r="C832" s="143"/>
      <c r="D832" s="143"/>
      <c r="E832" s="143"/>
      <c r="F832" s="214"/>
      <c r="G832" s="143"/>
      <c r="H832" s="143"/>
      <c r="I832" s="143"/>
      <c r="J832" s="143"/>
      <c r="K832" s="143"/>
      <c r="L832" s="214"/>
      <c r="M832" s="143"/>
      <c r="N832" s="143"/>
      <c r="O832" s="143"/>
      <c r="P832" s="143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</row>
    <row r="833" spans="1:26" ht="14.25" customHeight="1" x14ac:dyDescent="0.3">
      <c r="A833" s="143"/>
      <c r="B833" s="143"/>
      <c r="C833" s="143"/>
      <c r="D833" s="143"/>
      <c r="E833" s="143"/>
      <c r="F833" s="214"/>
      <c r="G833" s="143"/>
      <c r="H833" s="143"/>
      <c r="I833" s="143"/>
      <c r="J833" s="143"/>
      <c r="K833" s="143"/>
      <c r="L833" s="214"/>
      <c r="M833" s="143"/>
      <c r="N833" s="143"/>
      <c r="O833" s="143"/>
      <c r="P833" s="143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</row>
    <row r="834" spans="1:26" ht="14.25" customHeight="1" x14ac:dyDescent="0.3">
      <c r="A834" s="143"/>
      <c r="B834" s="143"/>
      <c r="C834" s="143"/>
      <c r="D834" s="143"/>
      <c r="E834" s="143"/>
      <c r="F834" s="214"/>
      <c r="G834" s="143"/>
      <c r="H834" s="143"/>
      <c r="I834" s="143"/>
      <c r="J834" s="143"/>
      <c r="K834" s="143"/>
      <c r="L834" s="214"/>
      <c r="M834" s="143"/>
      <c r="N834" s="143"/>
      <c r="O834" s="143"/>
      <c r="P834" s="143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</row>
    <row r="835" spans="1:26" ht="14.25" customHeight="1" x14ac:dyDescent="0.3">
      <c r="A835" s="143"/>
      <c r="B835" s="143"/>
      <c r="C835" s="143"/>
      <c r="D835" s="143"/>
      <c r="E835" s="143"/>
      <c r="F835" s="214"/>
      <c r="G835" s="143"/>
      <c r="H835" s="143"/>
      <c r="I835" s="143"/>
      <c r="J835" s="143"/>
      <c r="K835" s="143"/>
      <c r="L835" s="214"/>
      <c r="M835" s="143"/>
      <c r="N835" s="143"/>
      <c r="O835" s="143"/>
      <c r="P835" s="143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</row>
    <row r="836" spans="1:26" ht="14.25" customHeight="1" x14ac:dyDescent="0.3">
      <c r="A836" s="143"/>
      <c r="B836" s="143"/>
      <c r="C836" s="143"/>
      <c r="D836" s="143"/>
      <c r="E836" s="143"/>
      <c r="F836" s="214"/>
      <c r="G836" s="143"/>
      <c r="H836" s="143"/>
      <c r="I836" s="143"/>
      <c r="J836" s="143"/>
      <c r="K836" s="143"/>
      <c r="L836" s="214"/>
      <c r="M836" s="143"/>
      <c r="N836" s="143"/>
      <c r="O836" s="143"/>
      <c r="P836" s="143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</row>
    <row r="837" spans="1:26" ht="14.25" customHeight="1" x14ac:dyDescent="0.3">
      <c r="A837" s="143"/>
      <c r="B837" s="143"/>
      <c r="C837" s="143"/>
      <c r="D837" s="143"/>
      <c r="E837" s="143"/>
      <c r="F837" s="214"/>
      <c r="G837" s="143"/>
      <c r="H837" s="143"/>
      <c r="I837" s="143"/>
      <c r="J837" s="143"/>
      <c r="K837" s="143"/>
      <c r="L837" s="214"/>
      <c r="M837" s="143"/>
      <c r="N837" s="143"/>
      <c r="O837" s="143"/>
      <c r="P837" s="143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</row>
    <row r="838" spans="1:26" ht="14.25" customHeight="1" x14ac:dyDescent="0.3">
      <c r="A838" s="143"/>
      <c r="B838" s="143"/>
      <c r="C838" s="143"/>
      <c r="D838" s="143"/>
      <c r="E838" s="143"/>
      <c r="F838" s="214"/>
      <c r="G838" s="143"/>
      <c r="H838" s="143"/>
      <c r="I838" s="143"/>
      <c r="J838" s="143"/>
      <c r="K838" s="143"/>
      <c r="L838" s="214"/>
      <c r="M838" s="143"/>
      <c r="N838" s="143"/>
      <c r="O838" s="143"/>
      <c r="P838" s="143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</row>
    <row r="839" spans="1:26" ht="14.25" customHeight="1" x14ac:dyDescent="0.3">
      <c r="A839" s="143"/>
      <c r="B839" s="143"/>
      <c r="C839" s="143"/>
      <c r="D839" s="143"/>
      <c r="E839" s="143"/>
      <c r="F839" s="214"/>
      <c r="G839" s="143"/>
      <c r="H839" s="143"/>
      <c r="I839" s="143"/>
      <c r="J839" s="143"/>
      <c r="K839" s="143"/>
      <c r="L839" s="214"/>
      <c r="M839" s="143"/>
      <c r="N839" s="143"/>
      <c r="O839" s="143"/>
      <c r="P839" s="143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</row>
    <row r="840" spans="1:26" ht="14.25" customHeight="1" x14ac:dyDescent="0.3">
      <c r="A840" s="143"/>
      <c r="B840" s="143"/>
      <c r="C840" s="143"/>
      <c r="D840" s="143"/>
      <c r="E840" s="143"/>
      <c r="F840" s="214"/>
      <c r="G840" s="143"/>
      <c r="H840" s="143"/>
      <c r="I840" s="143"/>
      <c r="J840" s="143"/>
      <c r="K840" s="143"/>
      <c r="L840" s="214"/>
      <c r="M840" s="143"/>
      <c r="N840" s="143"/>
      <c r="O840" s="143"/>
      <c r="P840" s="143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</row>
    <row r="841" spans="1:26" ht="14.25" customHeight="1" x14ac:dyDescent="0.3">
      <c r="A841" s="143"/>
      <c r="B841" s="143"/>
      <c r="C841" s="143"/>
      <c r="D841" s="143"/>
      <c r="E841" s="143"/>
      <c r="F841" s="214"/>
      <c r="G841" s="143"/>
      <c r="H841" s="143"/>
      <c r="I841" s="143"/>
      <c r="J841" s="143"/>
      <c r="K841" s="143"/>
      <c r="L841" s="214"/>
      <c r="M841" s="143"/>
      <c r="N841" s="143"/>
      <c r="O841" s="143"/>
      <c r="P841" s="143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</row>
    <row r="842" spans="1:26" ht="14.25" customHeight="1" x14ac:dyDescent="0.3">
      <c r="A842" s="143"/>
      <c r="B842" s="143"/>
      <c r="C842" s="143"/>
      <c r="D842" s="143"/>
      <c r="E842" s="143"/>
      <c r="F842" s="214"/>
      <c r="G842" s="143"/>
      <c r="H842" s="143"/>
      <c r="I842" s="143"/>
      <c r="J842" s="143"/>
      <c r="K842" s="143"/>
      <c r="L842" s="214"/>
      <c r="M842" s="143"/>
      <c r="N842" s="143"/>
      <c r="O842" s="143"/>
      <c r="P842" s="143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</row>
    <row r="843" spans="1:26" ht="14.25" customHeight="1" x14ac:dyDescent="0.3">
      <c r="A843" s="143"/>
      <c r="B843" s="143"/>
      <c r="C843" s="143"/>
      <c r="D843" s="143"/>
      <c r="E843" s="143"/>
      <c r="F843" s="214"/>
      <c r="G843" s="143"/>
      <c r="H843" s="143"/>
      <c r="I843" s="143"/>
      <c r="J843" s="143"/>
      <c r="K843" s="143"/>
      <c r="L843" s="214"/>
      <c r="M843" s="143"/>
      <c r="N843" s="143"/>
      <c r="O843" s="143"/>
      <c r="P843" s="143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</row>
    <row r="844" spans="1:26" ht="14.25" customHeight="1" x14ac:dyDescent="0.3">
      <c r="A844" s="143"/>
      <c r="B844" s="143"/>
      <c r="C844" s="143"/>
      <c r="D844" s="143"/>
      <c r="E844" s="143"/>
      <c r="F844" s="214"/>
      <c r="G844" s="143"/>
      <c r="H844" s="143"/>
      <c r="I844" s="143"/>
      <c r="J844" s="143"/>
      <c r="K844" s="143"/>
      <c r="L844" s="214"/>
      <c r="M844" s="143"/>
      <c r="N844" s="143"/>
      <c r="O844" s="143"/>
      <c r="P844" s="143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</row>
    <row r="845" spans="1:26" ht="14.25" customHeight="1" x14ac:dyDescent="0.3">
      <c r="A845" s="143"/>
      <c r="B845" s="143"/>
      <c r="C845" s="143"/>
      <c r="D845" s="143"/>
      <c r="E845" s="143"/>
      <c r="F845" s="214"/>
      <c r="G845" s="143"/>
      <c r="H845" s="143"/>
      <c r="I845" s="143"/>
      <c r="J845" s="143"/>
      <c r="K845" s="143"/>
      <c r="L845" s="214"/>
      <c r="M845" s="143"/>
      <c r="N845" s="143"/>
      <c r="O845" s="143"/>
      <c r="P845" s="143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</row>
    <row r="846" spans="1:26" ht="14.25" customHeight="1" x14ac:dyDescent="0.3">
      <c r="A846" s="143"/>
      <c r="B846" s="143"/>
      <c r="C846" s="143"/>
      <c r="D846" s="143"/>
      <c r="E846" s="143"/>
      <c r="F846" s="214"/>
      <c r="G846" s="143"/>
      <c r="H846" s="143"/>
      <c r="I846" s="143"/>
      <c r="J846" s="143"/>
      <c r="K846" s="143"/>
      <c r="L846" s="214"/>
      <c r="M846" s="143"/>
      <c r="N846" s="143"/>
      <c r="O846" s="143"/>
      <c r="P846" s="143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</row>
    <row r="847" spans="1:26" ht="14.25" customHeight="1" x14ac:dyDescent="0.3">
      <c r="A847" s="143"/>
      <c r="B847" s="143"/>
      <c r="C847" s="143"/>
      <c r="D847" s="143"/>
      <c r="E847" s="143"/>
      <c r="F847" s="214"/>
      <c r="G847" s="143"/>
      <c r="H847" s="143"/>
      <c r="I847" s="143"/>
      <c r="J847" s="143"/>
      <c r="K847" s="143"/>
      <c r="L847" s="214"/>
      <c r="M847" s="143"/>
      <c r="N847" s="143"/>
      <c r="O847" s="143"/>
      <c r="P847" s="143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</row>
    <row r="848" spans="1:26" ht="14.25" customHeight="1" x14ac:dyDescent="0.3">
      <c r="A848" s="143"/>
      <c r="B848" s="143"/>
      <c r="C848" s="143"/>
      <c r="D848" s="143"/>
      <c r="E848" s="143"/>
      <c r="F848" s="214"/>
      <c r="G848" s="143"/>
      <c r="H848" s="143"/>
      <c r="I848" s="143"/>
      <c r="J848" s="143"/>
      <c r="K848" s="143"/>
      <c r="L848" s="214"/>
      <c r="M848" s="143"/>
      <c r="N848" s="143"/>
      <c r="O848" s="143"/>
      <c r="P848" s="143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</row>
    <row r="849" spans="1:26" ht="14.25" customHeight="1" x14ac:dyDescent="0.3">
      <c r="A849" s="143"/>
      <c r="B849" s="143"/>
      <c r="C849" s="143"/>
      <c r="D849" s="143"/>
      <c r="E849" s="143"/>
      <c r="F849" s="214"/>
      <c r="G849" s="143"/>
      <c r="H849" s="143"/>
      <c r="I849" s="143"/>
      <c r="J849" s="143"/>
      <c r="K849" s="143"/>
      <c r="L849" s="214"/>
      <c r="M849" s="143"/>
      <c r="N849" s="143"/>
      <c r="O849" s="143"/>
      <c r="P849" s="143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</row>
    <row r="850" spans="1:26" ht="14.25" customHeight="1" x14ac:dyDescent="0.3">
      <c r="A850" s="143"/>
      <c r="B850" s="143"/>
      <c r="C850" s="143"/>
      <c r="D850" s="143"/>
      <c r="E850" s="143"/>
      <c r="F850" s="214"/>
      <c r="G850" s="143"/>
      <c r="H850" s="143"/>
      <c r="I850" s="143"/>
      <c r="J850" s="143"/>
      <c r="K850" s="143"/>
      <c r="L850" s="214"/>
      <c r="M850" s="143"/>
      <c r="N850" s="143"/>
      <c r="O850" s="143"/>
      <c r="P850" s="143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</row>
    <row r="851" spans="1:26" ht="14.25" customHeight="1" x14ac:dyDescent="0.3">
      <c r="A851" s="143"/>
      <c r="B851" s="143"/>
      <c r="C851" s="143"/>
      <c r="D851" s="143"/>
      <c r="E851" s="143"/>
      <c r="F851" s="214"/>
      <c r="G851" s="143"/>
      <c r="H851" s="143"/>
      <c r="I851" s="143"/>
      <c r="J851" s="143"/>
      <c r="K851" s="143"/>
      <c r="L851" s="214"/>
      <c r="M851" s="143"/>
      <c r="N851" s="143"/>
      <c r="O851" s="143"/>
      <c r="P851" s="143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</row>
    <row r="852" spans="1:26" ht="14.25" customHeight="1" x14ac:dyDescent="0.3">
      <c r="A852" s="143"/>
      <c r="B852" s="143"/>
      <c r="C852" s="143"/>
      <c r="D852" s="143"/>
      <c r="E852" s="143"/>
      <c r="F852" s="214"/>
      <c r="G852" s="143"/>
      <c r="H852" s="143"/>
      <c r="I852" s="143"/>
      <c r="J852" s="143"/>
      <c r="K852" s="143"/>
      <c r="L852" s="214"/>
      <c r="M852" s="143"/>
      <c r="N852" s="143"/>
      <c r="O852" s="143"/>
      <c r="P852" s="143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</row>
    <row r="853" spans="1:26" ht="14.25" customHeight="1" x14ac:dyDescent="0.3">
      <c r="A853" s="143"/>
      <c r="B853" s="143"/>
      <c r="C853" s="143"/>
      <c r="D853" s="143"/>
      <c r="E853" s="143"/>
      <c r="F853" s="214"/>
      <c r="G853" s="143"/>
      <c r="H853" s="143"/>
      <c r="I853" s="143"/>
      <c r="J853" s="143"/>
      <c r="K853" s="143"/>
      <c r="L853" s="214"/>
      <c r="M853" s="143"/>
      <c r="N853" s="143"/>
      <c r="O853" s="143"/>
      <c r="P853" s="143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</row>
    <row r="854" spans="1:26" ht="14.25" customHeight="1" x14ac:dyDescent="0.3">
      <c r="A854" s="143"/>
      <c r="B854" s="143"/>
      <c r="C854" s="143"/>
      <c r="D854" s="143"/>
      <c r="E854" s="143"/>
      <c r="F854" s="214"/>
      <c r="G854" s="143"/>
      <c r="H854" s="143"/>
      <c r="I854" s="143"/>
      <c r="J854" s="143"/>
      <c r="K854" s="143"/>
      <c r="L854" s="214"/>
      <c r="M854" s="143"/>
      <c r="N854" s="143"/>
      <c r="O854" s="143"/>
      <c r="P854" s="143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</row>
    <row r="855" spans="1:26" ht="14.25" customHeight="1" x14ac:dyDescent="0.3">
      <c r="A855" s="143"/>
      <c r="B855" s="143"/>
      <c r="C855" s="143"/>
      <c r="D855" s="143"/>
      <c r="E855" s="143"/>
      <c r="F855" s="214"/>
      <c r="G855" s="143"/>
      <c r="H855" s="143"/>
      <c r="I855" s="143"/>
      <c r="J855" s="143"/>
      <c r="K855" s="143"/>
      <c r="L855" s="214"/>
      <c r="M855" s="143"/>
      <c r="N855" s="143"/>
      <c r="O855" s="143"/>
      <c r="P855" s="143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</row>
    <row r="856" spans="1:26" ht="14.25" customHeight="1" x14ac:dyDescent="0.3">
      <c r="A856" s="143"/>
      <c r="B856" s="143"/>
      <c r="C856" s="143"/>
      <c r="D856" s="143"/>
      <c r="E856" s="143"/>
      <c r="F856" s="214"/>
      <c r="G856" s="143"/>
      <c r="H856" s="143"/>
      <c r="I856" s="143"/>
      <c r="J856" s="143"/>
      <c r="K856" s="143"/>
      <c r="L856" s="214"/>
      <c r="M856" s="143"/>
      <c r="N856" s="143"/>
      <c r="O856" s="143"/>
      <c r="P856" s="143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</row>
    <row r="857" spans="1:26" ht="14.25" customHeight="1" x14ac:dyDescent="0.3">
      <c r="A857" s="143"/>
      <c r="B857" s="143"/>
      <c r="C857" s="143"/>
      <c r="D857" s="143"/>
      <c r="E857" s="143"/>
      <c r="F857" s="214"/>
      <c r="G857" s="143"/>
      <c r="H857" s="143"/>
      <c r="I857" s="143"/>
      <c r="J857" s="143"/>
      <c r="K857" s="143"/>
      <c r="L857" s="214"/>
      <c r="M857" s="143"/>
      <c r="N857" s="143"/>
      <c r="O857" s="143"/>
      <c r="P857" s="143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</row>
    <row r="858" spans="1:26" ht="14.25" customHeight="1" x14ac:dyDescent="0.3">
      <c r="A858" s="143"/>
      <c r="B858" s="143"/>
      <c r="C858" s="143"/>
      <c r="D858" s="143"/>
      <c r="E858" s="143"/>
      <c r="F858" s="214"/>
      <c r="G858" s="143"/>
      <c r="H858" s="143"/>
      <c r="I858" s="143"/>
      <c r="J858" s="143"/>
      <c r="K858" s="143"/>
      <c r="L858" s="214"/>
      <c r="M858" s="143"/>
      <c r="N858" s="143"/>
      <c r="O858" s="143"/>
      <c r="P858" s="143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</row>
    <row r="859" spans="1:26" ht="14.25" customHeight="1" x14ac:dyDescent="0.3">
      <c r="A859" s="143"/>
      <c r="B859" s="143"/>
      <c r="C859" s="143"/>
      <c r="D859" s="143"/>
      <c r="E859" s="143"/>
      <c r="F859" s="214"/>
      <c r="G859" s="143"/>
      <c r="H859" s="143"/>
      <c r="I859" s="143"/>
      <c r="J859" s="143"/>
      <c r="K859" s="143"/>
      <c r="L859" s="214"/>
      <c r="M859" s="143"/>
      <c r="N859" s="143"/>
      <c r="O859" s="143"/>
      <c r="P859" s="143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</row>
    <row r="860" spans="1:26" ht="14.25" customHeight="1" x14ac:dyDescent="0.3">
      <c r="A860" s="143"/>
      <c r="B860" s="143"/>
      <c r="C860" s="143"/>
      <c r="D860" s="143"/>
      <c r="E860" s="143"/>
      <c r="F860" s="214"/>
      <c r="G860" s="143"/>
      <c r="H860" s="143"/>
      <c r="I860" s="143"/>
      <c r="J860" s="143"/>
      <c r="K860" s="143"/>
      <c r="L860" s="214"/>
      <c r="M860" s="143"/>
      <c r="N860" s="143"/>
      <c r="O860" s="143"/>
      <c r="P860" s="143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</row>
    <row r="861" spans="1:26" ht="14.25" customHeight="1" x14ac:dyDescent="0.3">
      <c r="A861" s="143"/>
      <c r="B861" s="143"/>
      <c r="C861" s="143"/>
      <c r="D861" s="143"/>
      <c r="E861" s="143"/>
      <c r="F861" s="214"/>
      <c r="G861" s="143"/>
      <c r="H861" s="143"/>
      <c r="I861" s="143"/>
      <c r="J861" s="143"/>
      <c r="K861" s="143"/>
      <c r="L861" s="214"/>
      <c r="M861" s="143"/>
      <c r="N861" s="143"/>
      <c r="O861" s="143"/>
      <c r="P861" s="143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</row>
    <row r="862" spans="1:26" ht="14.25" customHeight="1" x14ac:dyDescent="0.3">
      <c r="A862" s="143"/>
      <c r="B862" s="143"/>
      <c r="C862" s="143"/>
      <c r="D862" s="143"/>
      <c r="E862" s="143"/>
      <c r="F862" s="214"/>
      <c r="G862" s="143"/>
      <c r="H862" s="143"/>
      <c r="I862" s="143"/>
      <c r="J862" s="143"/>
      <c r="K862" s="143"/>
      <c r="L862" s="214"/>
      <c r="M862" s="143"/>
      <c r="N862" s="143"/>
      <c r="O862" s="143"/>
      <c r="P862" s="143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</row>
    <row r="863" spans="1:26" ht="14.25" customHeight="1" x14ac:dyDescent="0.3">
      <c r="A863" s="143"/>
      <c r="B863" s="143"/>
      <c r="C863" s="143"/>
      <c r="D863" s="143"/>
      <c r="E863" s="143"/>
      <c r="F863" s="214"/>
      <c r="G863" s="143"/>
      <c r="H863" s="143"/>
      <c r="I863" s="143"/>
      <c r="J863" s="143"/>
      <c r="K863" s="143"/>
      <c r="L863" s="214"/>
      <c r="M863" s="143"/>
      <c r="N863" s="143"/>
      <c r="O863" s="143"/>
      <c r="P863" s="143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</row>
    <row r="864" spans="1:26" ht="14.25" customHeight="1" x14ac:dyDescent="0.3">
      <c r="A864" s="143"/>
      <c r="B864" s="143"/>
      <c r="C864" s="143"/>
      <c r="D864" s="143"/>
      <c r="E864" s="143"/>
      <c r="F864" s="214"/>
      <c r="G864" s="143"/>
      <c r="H864" s="143"/>
      <c r="I864" s="143"/>
      <c r="J864" s="143"/>
      <c r="K864" s="143"/>
      <c r="L864" s="214"/>
      <c r="M864" s="143"/>
      <c r="N864" s="143"/>
      <c r="O864" s="143"/>
      <c r="P864" s="143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</row>
    <row r="865" spans="1:26" ht="14.25" customHeight="1" x14ac:dyDescent="0.3">
      <c r="A865" s="143"/>
      <c r="B865" s="143"/>
      <c r="C865" s="143"/>
      <c r="D865" s="143"/>
      <c r="E865" s="143"/>
      <c r="F865" s="214"/>
      <c r="G865" s="143"/>
      <c r="H865" s="143"/>
      <c r="I865" s="143"/>
      <c r="J865" s="143"/>
      <c r="K865" s="143"/>
      <c r="L865" s="214"/>
      <c r="M865" s="143"/>
      <c r="N865" s="143"/>
      <c r="O865" s="143"/>
      <c r="P865" s="143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</row>
    <row r="866" spans="1:26" ht="14.25" customHeight="1" x14ac:dyDescent="0.3">
      <c r="A866" s="143"/>
      <c r="B866" s="143"/>
      <c r="C866" s="143"/>
      <c r="D866" s="143"/>
      <c r="E866" s="143"/>
      <c r="F866" s="214"/>
      <c r="G866" s="143"/>
      <c r="H866" s="143"/>
      <c r="I866" s="143"/>
      <c r="J866" s="143"/>
      <c r="K866" s="143"/>
      <c r="L866" s="214"/>
      <c r="M866" s="143"/>
      <c r="N866" s="143"/>
      <c r="O866" s="143"/>
      <c r="P866" s="143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</row>
    <row r="867" spans="1:26" ht="14.25" customHeight="1" x14ac:dyDescent="0.3">
      <c r="A867" s="143"/>
      <c r="B867" s="143"/>
      <c r="C867" s="143"/>
      <c r="D867" s="143"/>
      <c r="E867" s="143"/>
      <c r="F867" s="214"/>
      <c r="G867" s="143"/>
      <c r="H867" s="143"/>
      <c r="I867" s="143"/>
      <c r="J867" s="143"/>
      <c r="K867" s="143"/>
      <c r="L867" s="214"/>
      <c r="M867" s="143"/>
      <c r="N867" s="143"/>
      <c r="O867" s="143"/>
      <c r="P867" s="143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</row>
    <row r="868" spans="1:26" ht="14.25" customHeight="1" x14ac:dyDescent="0.3">
      <c r="A868" s="143"/>
      <c r="B868" s="143"/>
      <c r="C868" s="143"/>
      <c r="D868" s="143"/>
      <c r="E868" s="143"/>
      <c r="F868" s="214"/>
      <c r="G868" s="143"/>
      <c r="H868" s="143"/>
      <c r="I868" s="143"/>
      <c r="J868" s="143"/>
      <c r="K868" s="143"/>
      <c r="L868" s="214"/>
      <c r="M868" s="143"/>
      <c r="N868" s="143"/>
      <c r="O868" s="143"/>
      <c r="P868" s="143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</row>
    <row r="869" spans="1:26" ht="14.25" customHeight="1" x14ac:dyDescent="0.3">
      <c r="A869" s="143"/>
      <c r="B869" s="143"/>
      <c r="C869" s="143"/>
      <c r="D869" s="143"/>
      <c r="E869" s="143"/>
      <c r="F869" s="214"/>
      <c r="G869" s="143"/>
      <c r="H869" s="143"/>
      <c r="I869" s="143"/>
      <c r="J869" s="143"/>
      <c r="K869" s="143"/>
      <c r="L869" s="214"/>
      <c r="M869" s="143"/>
      <c r="N869" s="143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</row>
    <row r="870" spans="1:26" ht="14.25" customHeight="1" x14ac:dyDescent="0.3">
      <c r="A870" s="143"/>
      <c r="B870" s="143"/>
      <c r="C870" s="143"/>
      <c r="D870" s="143"/>
      <c r="E870" s="143"/>
      <c r="F870" s="214"/>
      <c r="G870" s="143"/>
      <c r="H870" s="143"/>
      <c r="I870" s="143"/>
      <c r="J870" s="143"/>
      <c r="K870" s="143"/>
      <c r="L870" s="214"/>
      <c r="M870" s="143"/>
      <c r="N870" s="143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</row>
    <row r="871" spans="1:26" ht="14.25" customHeight="1" x14ac:dyDescent="0.3">
      <c r="A871" s="143"/>
      <c r="B871" s="143"/>
      <c r="C871" s="143"/>
      <c r="D871" s="143"/>
      <c r="E871" s="143"/>
      <c r="F871" s="214"/>
      <c r="G871" s="143"/>
      <c r="H871" s="143"/>
      <c r="I871" s="143"/>
      <c r="J871" s="143"/>
      <c r="K871" s="143"/>
      <c r="L871" s="214"/>
      <c r="M871" s="143"/>
      <c r="N871" s="143"/>
      <c r="O871" s="143"/>
      <c r="P871" s="143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</row>
    <row r="872" spans="1:26" ht="14.25" customHeight="1" x14ac:dyDescent="0.3">
      <c r="A872" s="143"/>
      <c r="B872" s="143"/>
      <c r="C872" s="143"/>
      <c r="D872" s="143"/>
      <c r="E872" s="143"/>
      <c r="F872" s="214"/>
      <c r="G872" s="143"/>
      <c r="H872" s="143"/>
      <c r="I872" s="143"/>
      <c r="J872" s="143"/>
      <c r="K872" s="143"/>
      <c r="L872" s="214"/>
      <c r="M872" s="143"/>
      <c r="N872" s="143"/>
      <c r="O872" s="143"/>
      <c r="P872" s="143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</row>
    <row r="873" spans="1:26" ht="14.25" customHeight="1" x14ac:dyDescent="0.3">
      <c r="A873" s="143"/>
      <c r="B873" s="143"/>
      <c r="C873" s="143"/>
      <c r="D873" s="143"/>
      <c r="E873" s="143"/>
      <c r="F873" s="214"/>
      <c r="G873" s="143"/>
      <c r="H873" s="143"/>
      <c r="I873" s="143"/>
      <c r="J873" s="143"/>
      <c r="K873" s="143"/>
      <c r="L873" s="214"/>
      <c r="M873" s="143"/>
      <c r="N873" s="143"/>
      <c r="O873" s="143"/>
      <c r="P873" s="143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</row>
    <row r="874" spans="1:26" ht="14.25" customHeight="1" x14ac:dyDescent="0.3">
      <c r="A874" s="143"/>
      <c r="B874" s="143"/>
      <c r="C874" s="143"/>
      <c r="D874" s="143"/>
      <c r="E874" s="143"/>
      <c r="F874" s="214"/>
      <c r="G874" s="143"/>
      <c r="H874" s="143"/>
      <c r="I874" s="143"/>
      <c r="J874" s="143"/>
      <c r="K874" s="143"/>
      <c r="L874" s="214"/>
      <c r="M874" s="143"/>
      <c r="N874" s="143"/>
      <c r="O874" s="143"/>
      <c r="P874" s="143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</row>
    <row r="875" spans="1:26" ht="14.25" customHeight="1" x14ac:dyDescent="0.3">
      <c r="A875" s="143"/>
      <c r="B875" s="143"/>
      <c r="C875" s="143"/>
      <c r="D875" s="143"/>
      <c r="E875" s="143"/>
      <c r="F875" s="214"/>
      <c r="G875" s="143"/>
      <c r="H875" s="143"/>
      <c r="I875" s="143"/>
      <c r="J875" s="143"/>
      <c r="K875" s="143"/>
      <c r="L875" s="214"/>
      <c r="M875" s="143"/>
      <c r="N875" s="143"/>
      <c r="O875" s="143"/>
      <c r="P875" s="143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</row>
    <row r="876" spans="1:26" ht="14.25" customHeight="1" x14ac:dyDescent="0.3">
      <c r="A876" s="143"/>
      <c r="B876" s="143"/>
      <c r="C876" s="143"/>
      <c r="D876" s="143"/>
      <c r="E876" s="143"/>
      <c r="F876" s="214"/>
      <c r="G876" s="143"/>
      <c r="H876" s="143"/>
      <c r="I876" s="143"/>
      <c r="J876" s="143"/>
      <c r="K876" s="143"/>
      <c r="L876" s="214"/>
      <c r="M876" s="143"/>
      <c r="N876" s="143"/>
      <c r="O876" s="143"/>
      <c r="P876" s="143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</row>
    <row r="877" spans="1:26" ht="14.25" customHeight="1" x14ac:dyDescent="0.3">
      <c r="A877" s="143"/>
      <c r="B877" s="143"/>
      <c r="C877" s="143"/>
      <c r="D877" s="143"/>
      <c r="E877" s="143"/>
      <c r="F877" s="214"/>
      <c r="G877" s="143"/>
      <c r="H877" s="143"/>
      <c r="I877" s="143"/>
      <c r="J877" s="143"/>
      <c r="K877" s="143"/>
      <c r="L877" s="214"/>
      <c r="M877" s="143"/>
      <c r="N877" s="143"/>
      <c r="O877" s="143"/>
      <c r="P877" s="143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</row>
    <row r="878" spans="1:26" ht="14.25" customHeight="1" x14ac:dyDescent="0.3">
      <c r="A878" s="143"/>
      <c r="B878" s="143"/>
      <c r="C878" s="143"/>
      <c r="D878" s="143"/>
      <c r="E878" s="143"/>
      <c r="F878" s="214"/>
      <c r="G878" s="143"/>
      <c r="H878" s="143"/>
      <c r="I878" s="143"/>
      <c r="J878" s="143"/>
      <c r="K878" s="143"/>
      <c r="L878" s="214"/>
      <c r="M878" s="143"/>
      <c r="N878" s="143"/>
      <c r="O878" s="143"/>
      <c r="P878" s="143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</row>
    <row r="879" spans="1:26" ht="14.25" customHeight="1" x14ac:dyDescent="0.3">
      <c r="A879" s="143"/>
      <c r="B879" s="143"/>
      <c r="C879" s="143"/>
      <c r="D879" s="143"/>
      <c r="E879" s="143"/>
      <c r="F879" s="214"/>
      <c r="G879" s="143"/>
      <c r="H879" s="143"/>
      <c r="I879" s="143"/>
      <c r="J879" s="143"/>
      <c r="K879" s="143"/>
      <c r="L879" s="214"/>
      <c r="M879" s="143"/>
      <c r="N879" s="143"/>
      <c r="O879" s="143"/>
      <c r="P879" s="143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</row>
    <row r="880" spans="1:26" ht="14.25" customHeight="1" x14ac:dyDescent="0.3">
      <c r="A880" s="143"/>
      <c r="B880" s="143"/>
      <c r="C880" s="143"/>
      <c r="D880" s="143"/>
      <c r="E880" s="143"/>
      <c r="F880" s="214"/>
      <c r="G880" s="143"/>
      <c r="H880" s="143"/>
      <c r="I880" s="143"/>
      <c r="J880" s="143"/>
      <c r="K880" s="143"/>
      <c r="L880" s="214"/>
      <c r="M880" s="143"/>
      <c r="N880" s="143"/>
      <c r="O880" s="143"/>
      <c r="P880" s="143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</row>
    <row r="881" spans="1:26" ht="14.25" customHeight="1" x14ac:dyDescent="0.3">
      <c r="A881" s="143"/>
      <c r="B881" s="143"/>
      <c r="C881" s="143"/>
      <c r="D881" s="143"/>
      <c r="E881" s="143"/>
      <c r="F881" s="214"/>
      <c r="G881" s="143"/>
      <c r="H881" s="143"/>
      <c r="I881" s="143"/>
      <c r="J881" s="143"/>
      <c r="K881" s="143"/>
      <c r="L881" s="214"/>
      <c r="M881" s="143"/>
      <c r="N881" s="143"/>
      <c r="O881" s="143"/>
      <c r="P881" s="143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</row>
    <row r="882" spans="1:26" ht="14.25" customHeight="1" x14ac:dyDescent="0.3">
      <c r="A882" s="143"/>
      <c r="B882" s="143"/>
      <c r="C882" s="143"/>
      <c r="D882" s="143"/>
      <c r="E882" s="143"/>
      <c r="F882" s="214"/>
      <c r="G882" s="143"/>
      <c r="H882" s="143"/>
      <c r="I882" s="143"/>
      <c r="J882" s="143"/>
      <c r="K882" s="143"/>
      <c r="L882" s="214"/>
      <c r="M882" s="143"/>
      <c r="N882" s="143"/>
      <c r="O882" s="143"/>
      <c r="P882" s="143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</row>
    <row r="883" spans="1:26" ht="14.25" customHeight="1" x14ac:dyDescent="0.3">
      <c r="A883" s="143"/>
      <c r="B883" s="143"/>
      <c r="C883" s="143"/>
      <c r="D883" s="143"/>
      <c r="E883" s="143"/>
      <c r="F883" s="214"/>
      <c r="G883" s="143"/>
      <c r="H883" s="143"/>
      <c r="I883" s="143"/>
      <c r="J883" s="143"/>
      <c r="K883" s="143"/>
      <c r="L883" s="214"/>
      <c r="M883" s="143"/>
      <c r="N883" s="143"/>
      <c r="O883" s="143"/>
      <c r="P883" s="143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</row>
    <row r="884" spans="1:26" ht="14.25" customHeight="1" x14ac:dyDescent="0.3">
      <c r="A884" s="143"/>
      <c r="B884" s="143"/>
      <c r="C884" s="143"/>
      <c r="D884" s="143"/>
      <c r="E884" s="143"/>
      <c r="F884" s="214"/>
      <c r="G884" s="143"/>
      <c r="H884" s="143"/>
      <c r="I884" s="143"/>
      <c r="J884" s="143"/>
      <c r="K884" s="143"/>
      <c r="L884" s="214"/>
      <c r="M884" s="143"/>
      <c r="N884" s="143"/>
      <c r="O884" s="143"/>
      <c r="P884" s="143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</row>
    <row r="885" spans="1:26" ht="14.25" customHeight="1" x14ac:dyDescent="0.3">
      <c r="A885" s="143"/>
      <c r="B885" s="143"/>
      <c r="C885" s="143"/>
      <c r="D885" s="143"/>
      <c r="E885" s="143"/>
      <c r="F885" s="214"/>
      <c r="G885" s="143"/>
      <c r="H885" s="143"/>
      <c r="I885" s="143"/>
      <c r="J885" s="143"/>
      <c r="K885" s="143"/>
      <c r="L885" s="214"/>
      <c r="M885" s="143"/>
      <c r="N885" s="143"/>
      <c r="O885" s="143"/>
      <c r="P885" s="143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</row>
    <row r="886" spans="1:26" ht="14.25" customHeight="1" x14ac:dyDescent="0.3">
      <c r="A886" s="143"/>
      <c r="B886" s="143"/>
      <c r="C886" s="143"/>
      <c r="D886" s="143"/>
      <c r="E886" s="143"/>
      <c r="F886" s="214"/>
      <c r="G886" s="143"/>
      <c r="H886" s="143"/>
      <c r="I886" s="143"/>
      <c r="J886" s="143"/>
      <c r="K886" s="143"/>
      <c r="L886" s="214"/>
      <c r="M886" s="143"/>
      <c r="N886" s="143"/>
      <c r="O886" s="143"/>
      <c r="P886" s="143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</row>
    <row r="887" spans="1:26" ht="14.25" customHeight="1" x14ac:dyDescent="0.3">
      <c r="A887" s="143"/>
      <c r="B887" s="143"/>
      <c r="C887" s="143"/>
      <c r="D887" s="143"/>
      <c r="E887" s="143"/>
      <c r="F887" s="214"/>
      <c r="G887" s="143"/>
      <c r="H887" s="143"/>
      <c r="I887" s="143"/>
      <c r="J887" s="143"/>
      <c r="K887" s="143"/>
      <c r="L887" s="214"/>
      <c r="M887" s="143"/>
      <c r="N887" s="143"/>
      <c r="O887" s="143"/>
      <c r="P887" s="143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</row>
    <row r="888" spans="1:26" ht="14.25" customHeight="1" x14ac:dyDescent="0.3">
      <c r="A888" s="143"/>
      <c r="B888" s="143"/>
      <c r="C888" s="143"/>
      <c r="D888" s="143"/>
      <c r="E888" s="143"/>
      <c r="F888" s="214"/>
      <c r="G888" s="143"/>
      <c r="H888" s="143"/>
      <c r="I888" s="143"/>
      <c r="J888" s="143"/>
      <c r="K888" s="143"/>
      <c r="L888" s="214"/>
      <c r="M888" s="143"/>
      <c r="N888" s="143"/>
      <c r="O888" s="143"/>
      <c r="P888" s="143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</row>
    <row r="889" spans="1:26" ht="14.25" customHeight="1" x14ac:dyDescent="0.3">
      <c r="A889" s="143"/>
      <c r="B889" s="143"/>
      <c r="C889" s="143"/>
      <c r="D889" s="143"/>
      <c r="E889" s="143"/>
      <c r="F889" s="214"/>
      <c r="G889" s="143"/>
      <c r="H889" s="143"/>
      <c r="I889" s="143"/>
      <c r="J889" s="143"/>
      <c r="K889" s="143"/>
      <c r="L889" s="214"/>
      <c r="M889" s="143"/>
      <c r="N889" s="143"/>
      <c r="O889" s="143"/>
      <c r="P889" s="143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</row>
    <row r="890" spans="1:26" ht="14.25" customHeight="1" x14ac:dyDescent="0.3">
      <c r="A890" s="143"/>
      <c r="B890" s="143"/>
      <c r="C890" s="143"/>
      <c r="D890" s="143"/>
      <c r="E890" s="143"/>
      <c r="F890" s="214"/>
      <c r="G890" s="143"/>
      <c r="H890" s="143"/>
      <c r="I890" s="143"/>
      <c r="J890" s="143"/>
      <c r="K890" s="143"/>
      <c r="L890" s="214"/>
      <c r="M890" s="143"/>
      <c r="N890" s="143"/>
      <c r="O890" s="143"/>
      <c r="P890" s="143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</row>
    <row r="891" spans="1:26" ht="14.25" customHeight="1" x14ac:dyDescent="0.3">
      <c r="A891" s="143"/>
      <c r="B891" s="143"/>
      <c r="C891" s="143"/>
      <c r="D891" s="143"/>
      <c r="E891" s="143"/>
      <c r="F891" s="214"/>
      <c r="G891" s="143"/>
      <c r="H891" s="143"/>
      <c r="I891" s="143"/>
      <c r="J891" s="143"/>
      <c r="K891" s="143"/>
      <c r="L891" s="214"/>
      <c r="M891" s="143"/>
      <c r="N891" s="143"/>
      <c r="O891" s="143"/>
      <c r="P891" s="143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</row>
    <row r="892" spans="1:26" ht="14.25" customHeight="1" x14ac:dyDescent="0.3">
      <c r="A892" s="143"/>
      <c r="B892" s="143"/>
      <c r="C892" s="143"/>
      <c r="D892" s="143"/>
      <c r="E892" s="143"/>
      <c r="F892" s="214"/>
      <c r="G892" s="143"/>
      <c r="H892" s="143"/>
      <c r="I892" s="143"/>
      <c r="J892" s="143"/>
      <c r="K892" s="143"/>
      <c r="L892" s="214"/>
      <c r="M892" s="143"/>
      <c r="N892" s="143"/>
      <c r="O892" s="143"/>
      <c r="P892" s="143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</row>
    <row r="893" spans="1:26" ht="14.25" customHeight="1" x14ac:dyDescent="0.3">
      <c r="A893" s="143"/>
      <c r="B893" s="143"/>
      <c r="C893" s="143"/>
      <c r="D893" s="143"/>
      <c r="E893" s="143"/>
      <c r="F893" s="214"/>
      <c r="G893" s="143"/>
      <c r="H893" s="143"/>
      <c r="I893" s="143"/>
      <c r="J893" s="143"/>
      <c r="K893" s="143"/>
      <c r="L893" s="214"/>
      <c r="M893" s="143"/>
      <c r="N893" s="143"/>
      <c r="O893" s="143"/>
      <c r="P893" s="143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</row>
    <row r="894" spans="1:26" ht="14.25" customHeight="1" x14ac:dyDescent="0.3">
      <c r="A894" s="143"/>
      <c r="B894" s="143"/>
      <c r="C894" s="143"/>
      <c r="D894" s="143"/>
      <c r="E894" s="143"/>
      <c r="F894" s="214"/>
      <c r="G894" s="143"/>
      <c r="H894" s="143"/>
      <c r="I894" s="143"/>
      <c r="J894" s="143"/>
      <c r="K894" s="143"/>
      <c r="L894" s="214"/>
      <c r="M894" s="143"/>
      <c r="N894" s="143"/>
      <c r="O894" s="143"/>
      <c r="P894" s="143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</row>
    <row r="895" spans="1:26" ht="14.25" customHeight="1" x14ac:dyDescent="0.3">
      <c r="A895" s="143"/>
      <c r="B895" s="143"/>
      <c r="C895" s="143"/>
      <c r="D895" s="143"/>
      <c r="E895" s="143"/>
      <c r="F895" s="214"/>
      <c r="G895" s="143"/>
      <c r="H895" s="143"/>
      <c r="I895" s="143"/>
      <c r="J895" s="143"/>
      <c r="K895" s="143"/>
      <c r="L895" s="214"/>
      <c r="M895" s="143"/>
      <c r="N895" s="143"/>
      <c r="O895" s="143"/>
      <c r="P895" s="143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</row>
    <row r="896" spans="1:26" ht="14.25" customHeight="1" x14ac:dyDescent="0.3">
      <c r="A896" s="143"/>
      <c r="B896" s="143"/>
      <c r="C896" s="143"/>
      <c r="D896" s="143"/>
      <c r="E896" s="143"/>
      <c r="F896" s="214"/>
      <c r="G896" s="143"/>
      <c r="H896" s="143"/>
      <c r="I896" s="143"/>
      <c r="J896" s="143"/>
      <c r="K896" s="143"/>
      <c r="L896" s="214"/>
      <c r="M896" s="143"/>
      <c r="N896" s="143"/>
      <c r="O896" s="143"/>
      <c r="P896" s="143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</row>
    <row r="897" spans="1:26" ht="14.25" customHeight="1" x14ac:dyDescent="0.3">
      <c r="A897" s="143"/>
      <c r="B897" s="143"/>
      <c r="C897" s="143"/>
      <c r="D897" s="143"/>
      <c r="E897" s="143"/>
      <c r="F897" s="214"/>
      <c r="G897" s="143"/>
      <c r="H897" s="143"/>
      <c r="I897" s="143"/>
      <c r="J897" s="143"/>
      <c r="K897" s="143"/>
      <c r="L897" s="214"/>
      <c r="M897" s="143"/>
      <c r="N897" s="143"/>
      <c r="O897" s="143"/>
      <c r="P897" s="143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</row>
    <row r="898" spans="1:26" ht="14.25" customHeight="1" x14ac:dyDescent="0.3">
      <c r="A898" s="143"/>
      <c r="B898" s="143"/>
      <c r="C898" s="143"/>
      <c r="D898" s="143"/>
      <c r="E898" s="143"/>
      <c r="F898" s="214"/>
      <c r="G898" s="143"/>
      <c r="H898" s="143"/>
      <c r="I898" s="143"/>
      <c r="J898" s="143"/>
      <c r="K898" s="143"/>
      <c r="L898" s="214"/>
      <c r="M898" s="143"/>
      <c r="N898" s="143"/>
      <c r="O898" s="143"/>
      <c r="P898" s="143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</row>
    <row r="899" spans="1:26" ht="14.25" customHeight="1" x14ac:dyDescent="0.3">
      <c r="A899" s="143"/>
      <c r="B899" s="143"/>
      <c r="C899" s="143"/>
      <c r="D899" s="143"/>
      <c r="E899" s="143"/>
      <c r="F899" s="214"/>
      <c r="G899" s="143"/>
      <c r="H899" s="143"/>
      <c r="I899" s="143"/>
      <c r="J899" s="143"/>
      <c r="K899" s="143"/>
      <c r="L899" s="214"/>
      <c r="M899" s="143"/>
      <c r="N899" s="143"/>
      <c r="O899" s="143"/>
      <c r="P899" s="143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</row>
    <row r="900" spans="1:26" ht="14.25" customHeight="1" x14ac:dyDescent="0.3">
      <c r="A900" s="143"/>
      <c r="B900" s="143"/>
      <c r="C900" s="143"/>
      <c r="D900" s="143"/>
      <c r="E900" s="143"/>
      <c r="F900" s="214"/>
      <c r="G900" s="143"/>
      <c r="H900" s="143"/>
      <c r="I900" s="143"/>
      <c r="J900" s="143"/>
      <c r="K900" s="143"/>
      <c r="L900" s="214"/>
      <c r="M900" s="143"/>
      <c r="N900" s="143"/>
      <c r="O900" s="143"/>
      <c r="P900" s="143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</row>
    <row r="901" spans="1:26" ht="14.25" customHeight="1" x14ac:dyDescent="0.3">
      <c r="A901" s="143"/>
      <c r="B901" s="143"/>
      <c r="C901" s="143"/>
      <c r="D901" s="143"/>
      <c r="E901" s="143"/>
      <c r="F901" s="214"/>
      <c r="G901" s="143"/>
      <c r="H901" s="143"/>
      <c r="I901" s="143"/>
      <c r="J901" s="143"/>
      <c r="K901" s="143"/>
      <c r="L901" s="214"/>
      <c r="M901" s="143"/>
      <c r="N901" s="143"/>
      <c r="O901" s="143"/>
      <c r="P901" s="143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</row>
    <row r="902" spans="1:26" ht="14.25" customHeight="1" x14ac:dyDescent="0.3">
      <c r="A902" s="143"/>
      <c r="B902" s="143"/>
      <c r="C902" s="143"/>
      <c r="D902" s="143"/>
      <c r="E902" s="143"/>
      <c r="F902" s="214"/>
      <c r="G902" s="143"/>
      <c r="H902" s="143"/>
      <c r="I902" s="143"/>
      <c r="J902" s="143"/>
      <c r="K902" s="143"/>
      <c r="L902" s="214"/>
      <c r="M902" s="143"/>
      <c r="N902" s="143"/>
      <c r="O902" s="143"/>
      <c r="P902" s="143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</row>
    <row r="903" spans="1:26" ht="14.25" customHeight="1" x14ac:dyDescent="0.3">
      <c r="A903" s="143"/>
      <c r="B903" s="143"/>
      <c r="C903" s="143"/>
      <c r="D903" s="143"/>
      <c r="E903" s="143"/>
      <c r="F903" s="214"/>
      <c r="G903" s="143"/>
      <c r="H903" s="143"/>
      <c r="I903" s="143"/>
      <c r="J903" s="143"/>
      <c r="K903" s="143"/>
      <c r="L903" s="214"/>
      <c r="M903" s="143"/>
      <c r="N903" s="143"/>
      <c r="O903" s="143"/>
      <c r="P903" s="143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</row>
    <row r="904" spans="1:26" ht="14.25" customHeight="1" x14ac:dyDescent="0.3">
      <c r="A904" s="143"/>
      <c r="B904" s="143"/>
      <c r="C904" s="143"/>
      <c r="D904" s="143"/>
      <c r="E904" s="143"/>
      <c r="F904" s="214"/>
      <c r="G904" s="143"/>
      <c r="H904" s="143"/>
      <c r="I904" s="143"/>
      <c r="J904" s="143"/>
      <c r="K904" s="143"/>
      <c r="L904" s="214"/>
      <c r="M904" s="143"/>
      <c r="N904" s="143"/>
      <c r="O904" s="143"/>
      <c r="P904" s="143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</row>
    <row r="905" spans="1:26" ht="14.25" customHeight="1" x14ac:dyDescent="0.3">
      <c r="A905" s="143"/>
      <c r="B905" s="143"/>
      <c r="C905" s="143"/>
      <c r="D905" s="143"/>
      <c r="E905" s="143"/>
      <c r="F905" s="214"/>
      <c r="G905" s="143"/>
      <c r="H905" s="143"/>
      <c r="I905" s="143"/>
      <c r="J905" s="143"/>
      <c r="K905" s="143"/>
      <c r="L905" s="214"/>
      <c r="M905" s="143"/>
      <c r="N905" s="143"/>
      <c r="O905" s="143"/>
      <c r="P905" s="143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</row>
    <row r="906" spans="1:26" ht="14.25" customHeight="1" x14ac:dyDescent="0.3">
      <c r="A906" s="143"/>
      <c r="B906" s="143"/>
      <c r="C906" s="143"/>
      <c r="D906" s="143"/>
      <c r="E906" s="143"/>
      <c r="F906" s="214"/>
      <c r="G906" s="143"/>
      <c r="H906" s="143"/>
      <c r="I906" s="143"/>
      <c r="J906" s="143"/>
      <c r="K906" s="143"/>
      <c r="L906" s="214"/>
      <c r="M906" s="143"/>
      <c r="N906" s="143"/>
      <c r="O906" s="143"/>
      <c r="P906" s="143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</row>
    <row r="907" spans="1:26" ht="14.25" customHeight="1" x14ac:dyDescent="0.3">
      <c r="A907" s="143"/>
      <c r="B907" s="143"/>
      <c r="C907" s="143"/>
      <c r="D907" s="143"/>
      <c r="E907" s="143"/>
      <c r="F907" s="214"/>
      <c r="G907" s="143"/>
      <c r="H907" s="143"/>
      <c r="I907" s="143"/>
      <c r="J907" s="143"/>
      <c r="K907" s="143"/>
      <c r="L907" s="214"/>
      <c r="M907" s="143"/>
      <c r="N907" s="143"/>
      <c r="O907" s="143"/>
      <c r="P907" s="143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</row>
    <row r="908" spans="1:26" ht="14.25" customHeight="1" x14ac:dyDescent="0.3">
      <c r="A908" s="143"/>
      <c r="B908" s="143"/>
      <c r="C908" s="143"/>
      <c r="D908" s="143"/>
      <c r="E908" s="143"/>
      <c r="F908" s="214"/>
      <c r="G908" s="143"/>
      <c r="H908" s="143"/>
      <c r="I908" s="143"/>
      <c r="J908" s="143"/>
      <c r="K908" s="143"/>
      <c r="L908" s="214"/>
      <c r="M908" s="143"/>
      <c r="N908" s="143"/>
      <c r="O908" s="143"/>
      <c r="P908" s="143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</row>
    <row r="909" spans="1:26" ht="14.25" customHeight="1" x14ac:dyDescent="0.3">
      <c r="A909" s="143"/>
      <c r="B909" s="143"/>
      <c r="C909" s="143"/>
      <c r="D909" s="143"/>
      <c r="E909" s="143"/>
      <c r="F909" s="214"/>
      <c r="G909" s="143"/>
      <c r="H909" s="143"/>
      <c r="I909" s="143"/>
      <c r="J909" s="143"/>
      <c r="K909" s="143"/>
      <c r="L909" s="214"/>
      <c r="M909" s="143"/>
      <c r="N909" s="143"/>
      <c r="O909" s="143"/>
      <c r="P909" s="143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</row>
    <row r="910" spans="1:26" ht="14.25" customHeight="1" x14ac:dyDescent="0.3">
      <c r="A910" s="143"/>
      <c r="B910" s="143"/>
      <c r="C910" s="143"/>
      <c r="D910" s="143"/>
      <c r="E910" s="143"/>
      <c r="F910" s="214"/>
      <c r="G910" s="143"/>
      <c r="H910" s="143"/>
      <c r="I910" s="143"/>
      <c r="J910" s="143"/>
      <c r="K910" s="143"/>
      <c r="L910" s="214"/>
      <c r="M910" s="143"/>
      <c r="N910" s="143"/>
      <c r="O910" s="143"/>
      <c r="P910" s="143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</row>
    <row r="911" spans="1:26" ht="14.25" customHeight="1" x14ac:dyDescent="0.3">
      <c r="A911" s="143"/>
      <c r="B911" s="143"/>
      <c r="C911" s="143"/>
      <c r="D911" s="143"/>
      <c r="E911" s="143"/>
      <c r="F911" s="214"/>
      <c r="G911" s="143"/>
      <c r="H911" s="143"/>
      <c r="I911" s="143"/>
      <c r="J911" s="143"/>
      <c r="K911" s="143"/>
      <c r="L911" s="214"/>
      <c r="M911" s="143"/>
      <c r="N911" s="143"/>
      <c r="O911" s="143"/>
      <c r="P911" s="143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</row>
    <row r="912" spans="1:26" ht="14.25" customHeight="1" x14ac:dyDescent="0.3">
      <c r="A912" s="143"/>
      <c r="B912" s="143"/>
      <c r="C912" s="143"/>
      <c r="D912" s="143"/>
      <c r="E912" s="143"/>
      <c r="F912" s="214"/>
      <c r="G912" s="143"/>
      <c r="H912" s="143"/>
      <c r="I912" s="143"/>
      <c r="J912" s="143"/>
      <c r="K912" s="143"/>
      <c r="L912" s="214"/>
      <c r="M912" s="143"/>
      <c r="N912" s="143"/>
      <c r="O912" s="143"/>
      <c r="P912" s="143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</row>
    <row r="913" spans="1:26" ht="14.25" customHeight="1" x14ac:dyDescent="0.3">
      <c r="A913" s="143"/>
      <c r="B913" s="143"/>
      <c r="C913" s="143"/>
      <c r="D913" s="143"/>
      <c r="E913" s="143"/>
      <c r="F913" s="214"/>
      <c r="G913" s="143"/>
      <c r="H913" s="143"/>
      <c r="I913" s="143"/>
      <c r="J913" s="143"/>
      <c r="K913" s="143"/>
      <c r="L913" s="214"/>
      <c r="M913" s="143"/>
      <c r="N913" s="143"/>
      <c r="O913" s="143"/>
      <c r="P913" s="143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</row>
    <row r="914" spans="1:26" ht="14.25" customHeight="1" x14ac:dyDescent="0.3">
      <c r="A914" s="143"/>
      <c r="B914" s="143"/>
      <c r="C914" s="143"/>
      <c r="D914" s="143"/>
      <c r="E914" s="143"/>
      <c r="F914" s="214"/>
      <c r="G914" s="143"/>
      <c r="H914" s="143"/>
      <c r="I914" s="143"/>
      <c r="J914" s="143"/>
      <c r="K914" s="143"/>
      <c r="L914" s="214"/>
      <c r="M914" s="143"/>
      <c r="N914" s="143"/>
      <c r="O914" s="143"/>
      <c r="P914" s="143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</row>
    <row r="915" spans="1:26" ht="14.25" customHeight="1" x14ac:dyDescent="0.3">
      <c r="A915" s="143"/>
      <c r="B915" s="143"/>
      <c r="C915" s="143"/>
      <c r="D915" s="143"/>
      <c r="E915" s="143"/>
      <c r="F915" s="214"/>
      <c r="G915" s="143"/>
      <c r="H915" s="143"/>
      <c r="I915" s="143"/>
      <c r="J915" s="143"/>
      <c r="K915" s="143"/>
      <c r="L915" s="214"/>
      <c r="M915" s="143"/>
      <c r="N915" s="143"/>
      <c r="O915" s="143"/>
      <c r="P915" s="143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</row>
    <row r="916" spans="1:26" ht="14.25" customHeight="1" x14ac:dyDescent="0.3">
      <c r="A916" s="143"/>
      <c r="B916" s="143"/>
      <c r="C916" s="143"/>
      <c r="D916" s="143"/>
      <c r="E916" s="143"/>
      <c r="F916" s="214"/>
      <c r="G916" s="143"/>
      <c r="H916" s="143"/>
      <c r="I916" s="143"/>
      <c r="J916" s="143"/>
      <c r="K916" s="143"/>
      <c r="L916" s="214"/>
      <c r="M916" s="143"/>
      <c r="N916" s="143"/>
      <c r="O916" s="143"/>
      <c r="P916" s="143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</row>
    <row r="917" spans="1:26" ht="14.25" customHeight="1" x14ac:dyDescent="0.3">
      <c r="A917" s="143"/>
      <c r="B917" s="143"/>
      <c r="C917" s="143"/>
      <c r="D917" s="143"/>
      <c r="E917" s="143"/>
      <c r="F917" s="214"/>
      <c r="G917" s="143"/>
      <c r="H917" s="143"/>
      <c r="I917" s="143"/>
      <c r="J917" s="143"/>
      <c r="K917" s="143"/>
      <c r="L917" s="214"/>
      <c r="M917" s="143"/>
      <c r="N917" s="143"/>
      <c r="O917" s="143"/>
      <c r="P917" s="143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</row>
    <row r="918" spans="1:26" ht="14.25" customHeight="1" x14ac:dyDescent="0.3">
      <c r="A918" s="143"/>
      <c r="B918" s="143"/>
      <c r="C918" s="143"/>
      <c r="D918" s="143"/>
      <c r="E918" s="143"/>
      <c r="F918" s="214"/>
      <c r="G918" s="143"/>
      <c r="H918" s="143"/>
      <c r="I918" s="143"/>
      <c r="J918" s="143"/>
      <c r="K918" s="143"/>
      <c r="L918" s="214"/>
      <c r="M918" s="143"/>
      <c r="N918" s="143"/>
      <c r="O918" s="143"/>
      <c r="P918" s="143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</row>
    <row r="919" spans="1:26" ht="14.25" customHeight="1" x14ac:dyDescent="0.3">
      <c r="A919" s="143"/>
      <c r="B919" s="143"/>
      <c r="C919" s="143"/>
      <c r="D919" s="143"/>
      <c r="E919" s="143"/>
      <c r="F919" s="214"/>
      <c r="G919" s="143"/>
      <c r="H919" s="143"/>
      <c r="I919" s="143"/>
      <c r="J919" s="143"/>
      <c r="K919" s="143"/>
      <c r="L919" s="214"/>
      <c r="M919" s="143"/>
      <c r="N919" s="143"/>
      <c r="O919" s="143"/>
      <c r="P919" s="143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</row>
    <row r="920" spans="1:26" ht="14.25" customHeight="1" x14ac:dyDescent="0.3">
      <c r="A920" s="143"/>
      <c r="B920" s="143"/>
      <c r="C920" s="143"/>
      <c r="D920" s="143"/>
      <c r="E920" s="143"/>
      <c r="F920" s="214"/>
      <c r="G920" s="143"/>
      <c r="H920" s="143"/>
      <c r="I920" s="143"/>
      <c r="J920" s="143"/>
      <c r="K920" s="143"/>
      <c r="L920" s="214"/>
      <c r="M920" s="143"/>
      <c r="N920" s="143"/>
      <c r="O920" s="143"/>
      <c r="P920" s="143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</row>
    <row r="921" spans="1:26" ht="14.25" customHeight="1" x14ac:dyDescent="0.3">
      <c r="A921" s="143"/>
      <c r="B921" s="143"/>
      <c r="C921" s="143"/>
      <c r="D921" s="143"/>
      <c r="E921" s="143"/>
      <c r="F921" s="214"/>
      <c r="G921" s="143"/>
      <c r="H921" s="143"/>
      <c r="I921" s="143"/>
      <c r="J921" s="143"/>
      <c r="K921" s="143"/>
      <c r="L921" s="214"/>
      <c r="M921" s="143"/>
      <c r="N921" s="143"/>
      <c r="O921" s="143"/>
      <c r="P921" s="143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</row>
    <row r="922" spans="1:26" ht="14.25" customHeight="1" x14ac:dyDescent="0.3">
      <c r="A922" s="143"/>
      <c r="B922" s="143"/>
      <c r="C922" s="143"/>
      <c r="D922" s="143"/>
      <c r="E922" s="143"/>
      <c r="F922" s="214"/>
      <c r="G922" s="143"/>
      <c r="H922" s="143"/>
      <c r="I922" s="143"/>
      <c r="J922" s="143"/>
      <c r="K922" s="143"/>
      <c r="L922" s="214"/>
      <c r="M922" s="143"/>
      <c r="N922" s="143"/>
      <c r="O922" s="143"/>
      <c r="P922" s="143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</row>
    <row r="923" spans="1:26" ht="14.25" customHeight="1" x14ac:dyDescent="0.3">
      <c r="A923" s="143"/>
      <c r="B923" s="143"/>
      <c r="C923" s="143"/>
      <c r="D923" s="143"/>
      <c r="E923" s="143"/>
      <c r="F923" s="214"/>
      <c r="G923" s="143"/>
      <c r="H923" s="143"/>
      <c r="I923" s="143"/>
      <c r="J923" s="143"/>
      <c r="K923" s="143"/>
      <c r="L923" s="214"/>
      <c r="M923" s="143"/>
      <c r="N923" s="143"/>
      <c r="O923" s="143"/>
      <c r="P923" s="143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</row>
    <row r="924" spans="1:26" ht="14.25" customHeight="1" x14ac:dyDescent="0.3">
      <c r="A924" s="143"/>
      <c r="B924" s="143"/>
      <c r="C924" s="143"/>
      <c r="D924" s="143"/>
      <c r="E924" s="143"/>
      <c r="F924" s="214"/>
      <c r="G924" s="143"/>
      <c r="H924" s="143"/>
      <c r="I924" s="143"/>
      <c r="J924" s="143"/>
      <c r="K924" s="143"/>
      <c r="L924" s="214"/>
      <c r="M924" s="143"/>
      <c r="N924" s="143"/>
      <c r="O924" s="143"/>
      <c r="P924" s="143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</row>
    <row r="925" spans="1:26" ht="14.25" customHeight="1" x14ac:dyDescent="0.3">
      <c r="A925" s="143"/>
      <c r="B925" s="143"/>
      <c r="C925" s="143"/>
      <c r="D925" s="143"/>
      <c r="E925" s="143"/>
      <c r="F925" s="214"/>
      <c r="G925" s="143"/>
      <c r="H925" s="143"/>
      <c r="I925" s="143"/>
      <c r="J925" s="143"/>
      <c r="K925" s="143"/>
      <c r="L925" s="214"/>
      <c r="M925" s="143"/>
      <c r="N925" s="143"/>
      <c r="O925" s="143"/>
      <c r="P925" s="143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</row>
    <row r="926" spans="1:26" ht="14.25" customHeight="1" x14ac:dyDescent="0.3">
      <c r="A926" s="143"/>
      <c r="B926" s="143"/>
      <c r="C926" s="143"/>
      <c r="D926" s="143"/>
      <c r="E926" s="143"/>
      <c r="F926" s="214"/>
      <c r="G926" s="143"/>
      <c r="H926" s="143"/>
      <c r="I926" s="143"/>
      <c r="J926" s="143"/>
      <c r="K926" s="143"/>
      <c r="L926" s="214"/>
      <c r="M926" s="143"/>
      <c r="N926" s="143"/>
      <c r="O926" s="143"/>
      <c r="P926" s="143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</row>
    <row r="927" spans="1:26" ht="14.25" customHeight="1" x14ac:dyDescent="0.3">
      <c r="A927" s="143"/>
      <c r="B927" s="143"/>
      <c r="C927" s="143"/>
      <c r="D927" s="143"/>
      <c r="E927" s="143"/>
      <c r="F927" s="214"/>
      <c r="G927" s="143"/>
      <c r="H927" s="143"/>
      <c r="I927" s="143"/>
      <c r="J927" s="143"/>
      <c r="K927" s="143"/>
      <c r="L927" s="214"/>
      <c r="M927" s="143"/>
      <c r="N927" s="143"/>
      <c r="O927" s="143"/>
      <c r="P927" s="143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</row>
    <row r="928" spans="1:26" ht="14.25" customHeight="1" x14ac:dyDescent="0.3">
      <c r="A928" s="143"/>
      <c r="B928" s="143"/>
      <c r="C928" s="143"/>
      <c r="D928" s="143"/>
      <c r="E928" s="143"/>
      <c r="F928" s="214"/>
      <c r="G928" s="143"/>
      <c r="H928" s="143"/>
      <c r="I928" s="143"/>
      <c r="J928" s="143"/>
      <c r="K928" s="143"/>
      <c r="L928" s="214"/>
      <c r="M928" s="143"/>
      <c r="N928" s="143"/>
      <c r="O928" s="143"/>
      <c r="P928" s="143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</row>
    <row r="929" spans="1:26" ht="14.25" customHeight="1" x14ac:dyDescent="0.3">
      <c r="A929" s="143"/>
      <c r="B929" s="143"/>
      <c r="C929" s="143"/>
      <c r="D929" s="143"/>
      <c r="E929" s="143"/>
      <c r="F929" s="214"/>
      <c r="G929" s="143"/>
      <c r="H929" s="143"/>
      <c r="I929" s="143"/>
      <c r="J929" s="143"/>
      <c r="K929" s="143"/>
      <c r="L929" s="214"/>
      <c r="M929" s="143"/>
      <c r="N929" s="143"/>
      <c r="O929" s="143"/>
      <c r="P929" s="143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</row>
    <row r="930" spans="1:26" ht="14.25" customHeight="1" x14ac:dyDescent="0.3">
      <c r="A930" s="143"/>
      <c r="B930" s="143"/>
      <c r="C930" s="143"/>
      <c r="D930" s="143"/>
      <c r="E930" s="143"/>
      <c r="F930" s="214"/>
      <c r="G930" s="143"/>
      <c r="H930" s="143"/>
      <c r="I930" s="143"/>
      <c r="J930" s="143"/>
      <c r="K930" s="143"/>
      <c r="L930" s="214"/>
      <c r="M930" s="143"/>
      <c r="N930" s="143"/>
      <c r="O930" s="143"/>
      <c r="P930" s="143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</row>
    <row r="931" spans="1:26" ht="14.25" customHeight="1" x14ac:dyDescent="0.3">
      <c r="A931" s="143"/>
      <c r="B931" s="143"/>
      <c r="C931" s="143"/>
      <c r="D931" s="143"/>
      <c r="E931" s="143"/>
      <c r="F931" s="214"/>
      <c r="G931" s="143"/>
      <c r="H931" s="143"/>
      <c r="I931" s="143"/>
      <c r="J931" s="143"/>
      <c r="K931" s="143"/>
      <c r="L931" s="214"/>
      <c r="M931" s="143"/>
      <c r="N931" s="143"/>
      <c r="O931" s="143"/>
      <c r="P931" s="143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</row>
    <row r="932" spans="1:26" ht="14.25" customHeight="1" x14ac:dyDescent="0.3">
      <c r="A932" s="143"/>
      <c r="B932" s="143"/>
      <c r="C932" s="143"/>
      <c r="D932" s="143"/>
      <c r="E932" s="143"/>
      <c r="F932" s="214"/>
      <c r="G932" s="143"/>
      <c r="H932" s="143"/>
      <c r="I932" s="143"/>
      <c r="J932" s="143"/>
      <c r="K932" s="143"/>
      <c r="L932" s="214"/>
      <c r="M932" s="143"/>
      <c r="N932" s="143"/>
      <c r="O932" s="143"/>
      <c r="P932" s="143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</row>
    <row r="933" spans="1:26" ht="14.25" customHeight="1" x14ac:dyDescent="0.3">
      <c r="A933" s="143"/>
      <c r="B933" s="143"/>
      <c r="C933" s="143"/>
      <c r="D933" s="143"/>
      <c r="E933" s="143"/>
      <c r="F933" s="214"/>
      <c r="G933" s="143"/>
      <c r="H933" s="143"/>
      <c r="I933" s="143"/>
      <c r="J933" s="143"/>
      <c r="K933" s="143"/>
      <c r="L933" s="214"/>
      <c r="M933" s="143"/>
      <c r="N933" s="143"/>
      <c r="O933" s="143"/>
      <c r="P933" s="143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</row>
    <row r="934" spans="1:26" ht="14.25" customHeight="1" x14ac:dyDescent="0.3">
      <c r="A934" s="143"/>
      <c r="B934" s="143"/>
      <c r="C934" s="143"/>
      <c r="D934" s="143"/>
      <c r="E934" s="143"/>
      <c r="F934" s="214"/>
      <c r="G934" s="143"/>
      <c r="H934" s="143"/>
      <c r="I934" s="143"/>
      <c r="J934" s="143"/>
      <c r="K934" s="143"/>
      <c r="L934" s="214"/>
      <c r="M934" s="143"/>
      <c r="N934" s="143"/>
      <c r="O934" s="143"/>
      <c r="P934" s="143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</row>
    <row r="935" spans="1:26" ht="14.25" customHeight="1" x14ac:dyDescent="0.3">
      <c r="A935" s="143"/>
      <c r="B935" s="143"/>
      <c r="C935" s="143"/>
      <c r="D935" s="143"/>
      <c r="E935" s="143"/>
      <c r="F935" s="214"/>
      <c r="G935" s="143"/>
      <c r="H935" s="143"/>
      <c r="I935" s="143"/>
      <c r="J935" s="143"/>
      <c r="K935" s="143"/>
      <c r="L935" s="214"/>
      <c r="M935" s="143"/>
      <c r="N935" s="143"/>
      <c r="O935" s="143"/>
      <c r="P935" s="143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</row>
    <row r="936" spans="1:26" ht="14.25" customHeight="1" x14ac:dyDescent="0.3">
      <c r="A936" s="143"/>
      <c r="B936" s="143"/>
      <c r="C936" s="143"/>
      <c r="D936" s="143"/>
      <c r="E936" s="143"/>
      <c r="F936" s="214"/>
      <c r="G936" s="143"/>
      <c r="H936" s="143"/>
      <c r="I936" s="143"/>
      <c r="J936" s="143"/>
      <c r="K936" s="143"/>
      <c r="L936" s="214"/>
      <c r="M936" s="143"/>
      <c r="N936" s="143"/>
      <c r="O936" s="143"/>
      <c r="P936" s="143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</row>
    <row r="937" spans="1:26" ht="14.25" customHeight="1" x14ac:dyDescent="0.3">
      <c r="A937" s="143"/>
      <c r="B937" s="143"/>
      <c r="C937" s="143"/>
      <c r="D937" s="143"/>
      <c r="E937" s="143"/>
      <c r="F937" s="214"/>
      <c r="G937" s="143"/>
      <c r="H937" s="143"/>
      <c r="I937" s="143"/>
      <c r="J937" s="143"/>
      <c r="K937" s="143"/>
      <c r="L937" s="214"/>
      <c r="M937" s="143"/>
      <c r="N937" s="143"/>
      <c r="O937" s="143"/>
      <c r="P937" s="143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</row>
    <row r="938" spans="1:26" ht="14.25" customHeight="1" x14ac:dyDescent="0.3">
      <c r="A938" s="143"/>
      <c r="B938" s="143"/>
      <c r="C938" s="143"/>
      <c r="D938" s="143"/>
      <c r="E938" s="143"/>
      <c r="F938" s="214"/>
      <c r="G938" s="143"/>
      <c r="H938" s="143"/>
      <c r="I938" s="143"/>
      <c r="J938" s="143"/>
      <c r="K938" s="143"/>
      <c r="L938" s="214"/>
      <c r="M938" s="143"/>
      <c r="N938" s="143"/>
      <c r="O938" s="143"/>
      <c r="P938" s="143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</row>
    <row r="939" spans="1:26" ht="14.25" customHeight="1" x14ac:dyDescent="0.3">
      <c r="A939" s="143"/>
      <c r="B939" s="143"/>
      <c r="C939" s="143"/>
      <c r="D939" s="143"/>
      <c r="E939" s="143"/>
      <c r="F939" s="214"/>
      <c r="G939" s="143"/>
      <c r="H939" s="143"/>
      <c r="I939" s="143"/>
      <c r="J939" s="143"/>
      <c r="K939" s="143"/>
      <c r="L939" s="214"/>
      <c r="M939" s="143"/>
      <c r="N939" s="143"/>
      <c r="O939" s="143"/>
      <c r="P939" s="143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</row>
    <row r="940" spans="1:26" ht="14.25" customHeight="1" x14ac:dyDescent="0.3">
      <c r="A940" s="143"/>
      <c r="B940" s="143"/>
      <c r="C940" s="143"/>
      <c r="D940" s="143"/>
      <c r="E940" s="143"/>
      <c r="F940" s="214"/>
      <c r="G940" s="143"/>
      <c r="H940" s="143"/>
      <c r="I940" s="143"/>
      <c r="J940" s="143"/>
      <c r="K940" s="143"/>
      <c r="L940" s="214"/>
      <c r="M940" s="143"/>
      <c r="N940" s="143"/>
      <c r="O940" s="143"/>
      <c r="P940" s="143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</row>
    <row r="941" spans="1:26" ht="14.25" customHeight="1" x14ac:dyDescent="0.3">
      <c r="A941" s="143"/>
      <c r="B941" s="143"/>
      <c r="C941" s="143"/>
      <c r="D941" s="143"/>
      <c r="E941" s="143"/>
      <c r="F941" s="214"/>
      <c r="G941" s="143"/>
      <c r="H941" s="143"/>
      <c r="I941" s="143"/>
      <c r="J941" s="143"/>
      <c r="K941" s="143"/>
      <c r="L941" s="214"/>
      <c r="M941" s="143"/>
      <c r="N941" s="143"/>
      <c r="O941" s="143"/>
      <c r="P941" s="143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</row>
    <row r="942" spans="1:26" ht="14.25" customHeight="1" x14ac:dyDescent="0.3">
      <c r="A942" s="143"/>
      <c r="B942" s="143"/>
      <c r="C942" s="143"/>
      <c r="D942" s="143"/>
      <c r="E942" s="143"/>
      <c r="F942" s="214"/>
      <c r="G942" s="143"/>
      <c r="H942" s="143"/>
      <c r="I942" s="143"/>
      <c r="J942" s="143"/>
      <c r="K942" s="143"/>
      <c r="L942" s="214"/>
      <c r="M942" s="143"/>
      <c r="N942" s="143"/>
      <c r="O942" s="143"/>
      <c r="P942" s="143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</row>
    <row r="943" spans="1:26" ht="14.25" customHeight="1" x14ac:dyDescent="0.3">
      <c r="A943" s="143"/>
      <c r="B943" s="143"/>
      <c r="C943" s="143"/>
      <c r="D943" s="143"/>
      <c r="E943" s="143"/>
      <c r="F943" s="214"/>
      <c r="G943" s="143"/>
      <c r="H943" s="143"/>
      <c r="I943" s="143"/>
      <c r="J943" s="143"/>
      <c r="K943" s="143"/>
      <c r="L943" s="214"/>
      <c r="M943" s="143"/>
      <c r="N943" s="143"/>
      <c r="O943" s="143"/>
      <c r="P943" s="143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</row>
    <row r="944" spans="1:26" ht="14.25" customHeight="1" x14ac:dyDescent="0.3">
      <c r="A944" s="143"/>
      <c r="B944" s="143"/>
      <c r="C944" s="143"/>
      <c r="D944" s="143"/>
      <c r="E944" s="143"/>
      <c r="F944" s="214"/>
      <c r="G944" s="143"/>
      <c r="H944" s="143"/>
      <c r="I944" s="143"/>
      <c r="J944" s="143"/>
      <c r="K944" s="143"/>
      <c r="L944" s="214"/>
      <c r="M944" s="143"/>
      <c r="N944" s="143"/>
      <c r="O944" s="143"/>
      <c r="P944" s="143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</row>
    <row r="945" spans="1:26" ht="14.25" customHeight="1" x14ac:dyDescent="0.3">
      <c r="A945" s="143"/>
      <c r="B945" s="143"/>
      <c r="C945" s="143"/>
      <c r="D945" s="143"/>
      <c r="E945" s="143"/>
      <c r="F945" s="214"/>
      <c r="G945" s="143"/>
      <c r="H945" s="143"/>
      <c r="I945" s="143"/>
      <c r="J945" s="143"/>
      <c r="K945" s="143"/>
      <c r="L945" s="214"/>
      <c r="M945" s="143"/>
      <c r="N945" s="143"/>
      <c r="O945" s="143"/>
      <c r="P945" s="143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</row>
    <row r="946" spans="1:26" ht="14.25" customHeight="1" x14ac:dyDescent="0.3">
      <c r="A946" s="143"/>
      <c r="B946" s="143"/>
      <c r="C946" s="143"/>
      <c r="D946" s="143"/>
      <c r="E946" s="143"/>
      <c r="F946" s="214"/>
      <c r="G946" s="143"/>
      <c r="H946" s="143"/>
      <c r="I946" s="143"/>
      <c r="J946" s="143"/>
      <c r="K946" s="143"/>
      <c r="L946" s="214"/>
      <c r="M946" s="143"/>
      <c r="N946" s="143"/>
      <c r="O946" s="143"/>
      <c r="P946" s="143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</row>
    <row r="947" spans="1:26" ht="14.25" customHeight="1" x14ac:dyDescent="0.3">
      <c r="A947" s="143"/>
      <c r="B947" s="143"/>
      <c r="C947" s="143"/>
      <c r="D947" s="143"/>
      <c r="E947" s="143"/>
      <c r="F947" s="214"/>
      <c r="G947" s="143"/>
      <c r="H947" s="143"/>
      <c r="I947" s="143"/>
      <c r="J947" s="143"/>
      <c r="K947" s="143"/>
      <c r="L947" s="214"/>
      <c r="M947" s="143"/>
      <c r="N947" s="143"/>
      <c r="O947" s="143"/>
      <c r="P947" s="143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</row>
    <row r="948" spans="1:26" ht="14.25" customHeight="1" x14ac:dyDescent="0.3">
      <c r="A948" s="143"/>
      <c r="B948" s="143"/>
      <c r="C948" s="143"/>
      <c r="D948" s="143"/>
      <c r="E948" s="143"/>
      <c r="F948" s="214"/>
      <c r="G948" s="143"/>
      <c r="H948" s="143"/>
      <c r="I948" s="143"/>
      <c r="J948" s="143"/>
      <c r="K948" s="143"/>
      <c r="L948" s="214"/>
      <c r="M948" s="143"/>
      <c r="N948" s="143"/>
      <c r="O948" s="143"/>
      <c r="P948" s="143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</row>
    <row r="949" spans="1:26" ht="14.25" customHeight="1" x14ac:dyDescent="0.3">
      <c r="A949" s="143"/>
      <c r="B949" s="143"/>
      <c r="C949" s="143"/>
      <c r="D949" s="143"/>
      <c r="E949" s="143"/>
      <c r="F949" s="214"/>
      <c r="G949" s="143"/>
      <c r="H949" s="143"/>
      <c r="I949" s="143"/>
      <c r="J949" s="143"/>
      <c r="K949" s="143"/>
      <c r="L949" s="214"/>
      <c r="M949" s="143"/>
      <c r="N949" s="143"/>
      <c r="O949" s="143"/>
      <c r="P949" s="143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</row>
    <row r="950" spans="1:26" ht="14.25" customHeight="1" x14ac:dyDescent="0.3">
      <c r="A950" s="143"/>
      <c r="B950" s="143"/>
      <c r="C950" s="143"/>
      <c r="D950" s="143"/>
      <c r="E950" s="143"/>
      <c r="F950" s="214"/>
      <c r="G950" s="143"/>
      <c r="H950" s="143"/>
      <c r="I950" s="143"/>
      <c r="J950" s="143"/>
      <c r="K950" s="143"/>
      <c r="L950" s="214"/>
      <c r="M950" s="143"/>
      <c r="N950" s="143"/>
      <c r="O950" s="143"/>
      <c r="P950" s="143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</row>
    <row r="951" spans="1:26" ht="14.25" customHeight="1" x14ac:dyDescent="0.3">
      <c r="A951" s="143"/>
      <c r="B951" s="143"/>
      <c r="C951" s="143"/>
      <c r="D951" s="143"/>
      <c r="E951" s="143"/>
      <c r="F951" s="214"/>
      <c r="G951" s="143"/>
      <c r="H951" s="143"/>
      <c r="I951" s="143"/>
      <c r="J951" s="143"/>
      <c r="K951" s="143"/>
      <c r="L951" s="214"/>
      <c r="M951" s="143"/>
      <c r="N951" s="143"/>
      <c r="O951" s="143"/>
      <c r="P951" s="143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</row>
    <row r="952" spans="1:26" ht="14.25" customHeight="1" x14ac:dyDescent="0.3">
      <c r="A952" s="143"/>
      <c r="B952" s="143"/>
      <c r="C952" s="143"/>
      <c r="D952" s="143"/>
      <c r="E952" s="143"/>
      <c r="F952" s="214"/>
      <c r="G952" s="143"/>
      <c r="H952" s="143"/>
      <c r="I952" s="143"/>
      <c r="J952" s="143"/>
      <c r="K952" s="143"/>
      <c r="L952" s="214"/>
      <c r="M952" s="143"/>
      <c r="N952" s="143"/>
      <c r="O952" s="143"/>
      <c r="P952" s="143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</row>
    <row r="953" spans="1:26" ht="14.25" customHeight="1" x14ac:dyDescent="0.3">
      <c r="A953" s="143"/>
      <c r="B953" s="143"/>
      <c r="C953" s="143"/>
      <c r="D953" s="143"/>
      <c r="E953" s="143"/>
      <c r="F953" s="214"/>
      <c r="G953" s="143"/>
      <c r="H953" s="143"/>
      <c r="I953" s="143"/>
      <c r="J953" s="143"/>
      <c r="K953" s="143"/>
      <c r="L953" s="214"/>
      <c r="M953" s="143"/>
      <c r="N953" s="143"/>
      <c r="O953" s="143"/>
      <c r="P953" s="143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</row>
    <row r="954" spans="1:26" ht="14.25" customHeight="1" x14ac:dyDescent="0.3">
      <c r="A954" s="143"/>
      <c r="B954" s="143"/>
      <c r="C954" s="143"/>
      <c r="D954" s="143"/>
      <c r="E954" s="143"/>
      <c r="F954" s="214"/>
      <c r="G954" s="143"/>
      <c r="H954" s="143"/>
      <c r="I954" s="143"/>
      <c r="J954" s="143"/>
      <c r="K954" s="143"/>
      <c r="L954" s="214"/>
      <c r="M954" s="143"/>
      <c r="N954" s="143"/>
      <c r="O954" s="143"/>
      <c r="P954" s="143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</row>
    <row r="955" spans="1:26" ht="14.25" customHeight="1" x14ac:dyDescent="0.3">
      <c r="A955" s="143"/>
      <c r="B955" s="143"/>
      <c r="C955" s="143"/>
      <c r="D955" s="143"/>
      <c r="E955" s="143"/>
      <c r="F955" s="214"/>
      <c r="G955" s="143"/>
      <c r="H955" s="143"/>
      <c r="I955" s="143"/>
      <c r="J955" s="143"/>
      <c r="K955" s="143"/>
      <c r="L955" s="214"/>
      <c r="M955" s="143"/>
      <c r="N955" s="143"/>
      <c r="O955" s="143"/>
      <c r="P955" s="143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</row>
    <row r="956" spans="1:26" ht="14.25" customHeight="1" x14ac:dyDescent="0.3">
      <c r="A956" s="143"/>
      <c r="B956" s="143"/>
      <c r="C956" s="143"/>
      <c r="D956" s="143"/>
      <c r="E956" s="143"/>
      <c r="F956" s="214"/>
      <c r="G956" s="143"/>
      <c r="H956" s="143"/>
      <c r="I956" s="143"/>
      <c r="J956" s="143"/>
      <c r="K956" s="143"/>
      <c r="L956" s="214"/>
      <c r="M956" s="143"/>
      <c r="N956" s="143"/>
      <c r="O956" s="143"/>
      <c r="P956" s="143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</row>
    <row r="957" spans="1:26" ht="14.25" customHeight="1" x14ac:dyDescent="0.3">
      <c r="A957" s="143"/>
      <c r="B957" s="143"/>
      <c r="C957" s="143"/>
      <c r="D957" s="143"/>
      <c r="E957" s="143"/>
      <c r="F957" s="214"/>
      <c r="G957" s="143"/>
      <c r="H957" s="143"/>
      <c r="I957" s="143"/>
      <c r="J957" s="143"/>
      <c r="K957" s="143"/>
      <c r="L957" s="214"/>
      <c r="M957" s="143"/>
      <c r="N957" s="143"/>
      <c r="O957" s="143"/>
      <c r="P957" s="143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</row>
    <row r="958" spans="1:26" ht="14.25" customHeight="1" x14ac:dyDescent="0.3">
      <c r="A958" s="143"/>
      <c r="B958" s="143"/>
      <c r="C958" s="143"/>
      <c r="D958" s="143"/>
      <c r="E958" s="143"/>
      <c r="F958" s="214"/>
      <c r="G958" s="143"/>
      <c r="H958" s="143"/>
      <c r="I958" s="143"/>
      <c r="J958" s="143"/>
      <c r="K958" s="143"/>
      <c r="L958" s="214"/>
      <c r="M958" s="143"/>
      <c r="N958" s="143"/>
      <c r="O958" s="143"/>
      <c r="P958" s="143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</row>
    <row r="959" spans="1:26" ht="14.25" customHeight="1" x14ac:dyDescent="0.3">
      <c r="A959" s="143"/>
      <c r="B959" s="143"/>
      <c r="C959" s="143"/>
      <c r="D959" s="143"/>
      <c r="E959" s="143"/>
      <c r="F959" s="214"/>
      <c r="G959" s="143"/>
      <c r="H959" s="143"/>
      <c r="I959" s="143"/>
      <c r="J959" s="143"/>
      <c r="K959" s="143"/>
      <c r="L959" s="214"/>
      <c r="M959" s="143"/>
      <c r="N959" s="143"/>
      <c r="O959" s="143"/>
      <c r="P959" s="143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</row>
    <row r="960" spans="1:26" ht="14.25" customHeight="1" x14ac:dyDescent="0.3">
      <c r="A960" s="143"/>
      <c r="B960" s="143"/>
      <c r="C960" s="143"/>
      <c r="D960" s="143"/>
      <c r="E960" s="143"/>
      <c r="F960" s="214"/>
      <c r="G960" s="143"/>
      <c r="H960" s="143"/>
      <c r="I960" s="143"/>
      <c r="J960" s="143"/>
      <c r="K960" s="143"/>
      <c r="L960" s="214"/>
      <c r="M960" s="143"/>
      <c r="N960" s="143"/>
      <c r="O960" s="143"/>
      <c r="P960" s="143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</row>
    <row r="961" spans="1:26" ht="14.25" customHeight="1" x14ac:dyDescent="0.3">
      <c r="A961" s="143"/>
      <c r="B961" s="143"/>
      <c r="C961" s="143"/>
      <c r="D961" s="143"/>
      <c r="E961" s="143"/>
      <c r="F961" s="214"/>
      <c r="G961" s="143"/>
      <c r="H961" s="143"/>
      <c r="I961" s="143"/>
      <c r="J961" s="143"/>
      <c r="K961" s="143"/>
      <c r="L961" s="214"/>
      <c r="M961" s="143"/>
      <c r="N961" s="143"/>
      <c r="O961" s="143"/>
      <c r="P961" s="143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</row>
    <row r="962" spans="1:26" ht="14.25" customHeight="1" x14ac:dyDescent="0.3">
      <c r="A962" s="143"/>
      <c r="B962" s="143"/>
      <c r="C962" s="143"/>
      <c r="D962" s="143"/>
      <c r="E962" s="143"/>
      <c r="F962" s="214"/>
      <c r="G962" s="143"/>
      <c r="H962" s="143"/>
      <c r="I962" s="143"/>
      <c r="J962" s="143"/>
      <c r="K962" s="143"/>
      <c r="L962" s="214"/>
      <c r="M962" s="143"/>
      <c r="N962" s="143"/>
      <c r="O962" s="143"/>
      <c r="P962" s="143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</row>
    <row r="963" spans="1:26" ht="14.25" customHeight="1" x14ac:dyDescent="0.3">
      <c r="A963" s="143"/>
      <c r="B963" s="143"/>
      <c r="C963" s="143"/>
      <c r="D963" s="143"/>
      <c r="E963" s="143"/>
      <c r="F963" s="214"/>
      <c r="G963" s="143"/>
      <c r="H963" s="143"/>
      <c r="I963" s="143"/>
      <c r="J963" s="143"/>
      <c r="K963" s="143"/>
      <c r="L963" s="214"/>
      <c r="M963" s="143"/>
      <c r="N963" s="143"/>
      <c r="O963" s="143"/>
      <c r="P963" s="143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</row>
    <row r="964" spans="1:26" ht="14.25" customHeight="1" x14ac:dyDescent="0.3">
      <c r="A964" s="143"/>
      <c r="B964" s="143"/>
      <c r="C964" s="143"/>
      <c r="D964" s="143"/>
      <c r="E964" s="143"/>
      <c r="F964" s="214"/>
      <c r="G964" s="143"/>
      <c r="H964" s="143"/>
      <c r="I964" s="143"/>
      <c r="J964" s="143"/>
      <c r="K964" s="143"/>
      <c r="L964" s="214"/>
      <c r="M964" s="143"/>
      <c r="N964" s="143"/>
      <c r="O964" s="143"/>
      <c r="P964" s="143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</row>
    <row r="965" spans="1:26" ht="14.25" customHeight="1" x14ac:dyDescent="0.3">
      <c r="A965" s="143"/>
      <c r="B965" s="143"/>
      <c r="C965" s="143"/>
      <c r="D965" s="143"/>
      <c r="E965" s="143"/>
      <c r="F965" s="214"/>
      <c r="G965" s="143"/>
      <c r="H965" s="143"/>
      <c r="I965" s="143"/>
      <c r="J965" s="143"/>
      <c r="K965" s="143"/>
      <c r="L965" s="214"/>
      <c r="M965" s="143"/>
      <c r="N965" s="143"/>
      <c r="O965" s="143"/>
      <c r="P965" s="143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</row>
    <row r="966" spans="1:26" ht="14.25" customHeight="1" x14ac:dyDescent="0.3">
      <c r="A966" s="143"/>
      <c r="B966" s="143"/>
      <c r="C966" s="143"/>
      <c r="D966" s="143"/>
      <c r="E966" s="143"/>
      <c r="F966" s="214"/>
      <c r="G966" s="143"/>
      <c r="H966" s="143"/>
      <c r="I966" s="143"/>
      <c r="J966" s="143"/>
      <c r="K966" s="143"/>
      <c r="L966" s="214"/>
      <c r="M966" s="143"/>
      <c r="N966" s="143"/>
      <c r="O966" s="143"/>
      <c r="P966" s="143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</row>
    <row r="967" spans="1:26" ht="14.25" customHeight="1" x14ac:dyDescent="0.3">
      <c r="A967" s="143"/>
      <c r="B967" s="143"/>
      <c r="C967" s="143"/>
      <c r="D967" s="143"/>
      <c r="E967" s="143"/>
      <c r="F967" s="214"/>
      <c r="G967" s="143"/>
      <c r="H967" s="143"/>
      <c r="I967" s="143"/>
      <c r="J967" s="143"/>
      <c r="K967" s="143"/>
      <c r="L967" s="214"/>
      <c r="M967" s="143"/>
      <c r="N967" s="143"/>
      <c r="O967" s="143"/>
      <c r="P967" s="143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</row>
    <row r="968" spans="1:26" ht="14.25" customHeight="1" x14ac:dyDescent="0.3">
      <c r="A968" s="143"/>
      <c r="B968" s="143"/>
      <c r="C968" s="143"/>
      <c r="D968" s="143"/>
      <c r="E968" s="143"/>
      <c r="F968" s="214"/>
      <c r="G968" s="143"/>
      <c r="H968" s="143"/>
      <c r="I968" s="143"/>
      <c r="J968" s="143"/>
      <c r="K968" s="143"/>
      <c r="L968" s="214"/>
      <c r="M968" s="143"/>
      <c r="N968" s="143"/>
      <c r="O968" s="143"/>
      <c r="P968" s="143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</row>
    <row r="969" spans="1:26" ht="14.25" customHeight="1" x14ac:dyDescent="0.3">
      <c r="A969" s="143"/>
      <c r="B969" s="143"/>
      <c r="C969" s="143"/>
      <c r="D969" s="143"/>
      <c r="E969" s="143"/>
      <c r="F969" s="214"/>
      <c r="G969" s="143"/>
      <c r="H969" s="143"/>
      <c r="I969" s="143"/>
      <c r="J969" s="143"/>
      <c r="K969" s="143"/>
      <c r="L969" s="214"/>
      <c r="M969" s="143"/>
      <c r="N969" s="143"/>
      <c r="O969" s="143"/>
      <c r="P969" s="143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</row>
    <row r="970" spans="1:26" ht="14.25" customHeight="1" x14ac:dyDescent="0.3">
      <c r="A970" s="143"/>
      <c r="B970" s="143"/>
      <c r="C970" s="143"/>
      <c r="D970" s="143"/>
      <c r="E970" s="143"/>
      <c r="F970" s="214"/>
      <c r="G970" s="143"/>
      <c r="H970" s="143"/>
      <c r="I970" s="143"/>
      <c r="J970" s="143"/>
      <c r="K970" s="143"/>
      <c r="L970" s="214"/>
      <c r="M970" s="143"/>
      <c r="N970" s="143"/>
      <c r="O970" s="143"/>
      <c r="P970" s="143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</row>
    <row r="971" spans="1:26" ht="14.25" customHeight="1" x14ac:dyDescent="0.3">
      <c r="A971" s="143"/>
      <c r="B971" s="143"/>
      <c r="C971" s="143"/>
      <c r="D971" s="143"/>
      <c r="E971" s="143"/>
      <c r="F971" s="214"/>
      <c r="G971" s="143"/>
      <c r="H971" s="143"/>
      <c r="I971" s="143"/>
      <c r="J971" s="143"/>
      <c r="K971" s="143"/>
      <c r="L971" s="214"/>
      <c r="M971" s="143"/>
      <c r="N971" s="143"/>
      <c r="O971" s="143"/>
      <c r="P971" s="143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</row>
    <row r="972" spans="1:26" ht="14.25" customHeight="1" x14ac:dyDescent="0.3">
      <c r="A972" s="143"/>
      <c r="B972" s="143"/>
      <c r="C972" s="143"/>
      <c r="D972" s="143"/>
      <c r="E972" s="143"/>
      <c r="F972" s="214"/>
      <c r="G972" s="143"/>
      <c r="H972" s="143"/>
      <c r="I972" s="143"/>
      <c r="J972" s="143"/>
      <c r="K972" s="143"/>
      <c r="L972" s="214"/>
      <c r="M972" s="143"/>
      <c r="N972" s="143"/>
      <c r="O972" s="143"/>
      <c r="P972" s="143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</row>
    <row r="973" spans="1:26" ht="14.25" customHeight="1" x14ac:dyDescent="0.3">
      <c r="A973" s="143"/>
      <c r="B973" s="143"/>
      <c r="C973" s="143"/>
      <c r="D973" s="143"/>
      <c r="E973" s="143"/>
      <c r="F973" s="214"/>
      <c r="G973" s="143"/>
      <c r="H973" s="143"/>
      <c r="I973" s="143"/>
      <c r="J973" s="143"/>
      <c r="K973" s="143"/>
      <c r="L973" s="214"/>
      <c r="M973" s="143"/>
      <c r="N973" s="143"/>
      <c r="O973" s="143"/>
      <c r="P973" s="143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</row>
    <row r="974" spans="1:26" ht="14.25" customHeight="1" x14ac:dyDescent="0.3">
      <c r="A974" s="143"/>
      <c r="B974" s="143"/>
      <c r="C974" s="143"/>
      <c r="D974" s="143"/>
      <c r="E974" s="143"/>
      <c r="F974" s="214"/>
      <c r="G974" s="143"/>
      <c r="H974" s="143"/>
      <c r="I974" s="143"/>
      <c r="J974" s="143"/>
      <c r="K974" s="143"/>
      <c r="L974" s="214"/>
      <c r="M974" s="143"/>
      <c r="N974" s="143"/>
      <c r="O974" s="143"/>
      <c r="P974" s="143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</row>
    <row r="975" spans="1:26" ht="14.25" customHeight="1" x14ac:dyDescent="0.3">
      <c r="A975" s="143"/>
      <c r="B975" s="143"/>
      <c r="C975" s="143"/>
      <c r="D975" s="143"/>
      <c r="E975" s="143"/>
      <c r="F975" s="214"/>
      <c r="G975" s="143"/>
      <c r="H975" s="143"/>
      <c r="I975" s="143"/>
      <c r="J975" s="143"/>
      <c r="K975" s="143"/>
      <c r="L975" s="214"/>
      <c r="M975" s="143"/>
      <c r="N975" s="143"/>
      <c r="O975" s="143"/>
      <c r="P975" s="143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</row>
    <row r="976" spans="1:26" ht="14.25" customHeight="1" x14ac:dyDescent="0.3">
      <c r="A976" s="143"/>
      <c r="B976" s="143"/>
      <c r="C976" s="143"/>
      <c r="D976" s="143"/>
      <c r="E976" s="143"/>
      <c r="F976" s="214"/>
      <c r="G976" s="143"/>
      <c r="H976" s="143"/>
      <c r="I976" s="143"/>
      <c r="J976" s="143"/>
      <c r="K976" s="143"/>
      <c r="L976" s="214"/>
      <c r="M976" s="143"/>
      <c r="N976" s="143"/>
      <c r="O976" s="143"/>
      <c r="P976" s="143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</row>
    <row r="977" spans="1:26" ht="14.25" customHeight="1" x14ac:dyDescent="0.3">
      <c r="A977" s="143"/>
      <c r="B977" s="143"/>
      <c r="C977" s="143"/>
      <c r="D977" s="143"/>
      <c r="E977" s="143"/>
      <c r="F977" s="214"/>
      <c r="G977" s="143"/>
      <c r="H977" s="143"/>
      <c r="I977" s="143"/>
      <c r="J977" s="143"/>
      <c r="K977" s="143"/>
      <c r="L977" s="214"/>
      <c r="M977" s="143"/>
      <c r="N977" s="143"/>
      <c r="O977" s="143"/>
      <c r="P977" s="143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</row>
    <row r="978" spans="1:26" ht="14.25" customHeight="1" x14ac:dyDescent="0.3">
      <c r="A978" s="143"/>
      <c r="B978" s="143"/>
      <c r="C978" s="143"/>
      <c r="D978" s="143"/>
      <c r="E978" s="143"/>
      <c r="F978" s="214"/>
      <c r="G978" s="143"/>
      <c r="H978" s="143"/>
      <c r="I978" s="143"/>
      <c r="J978" s="143"/>
      <c r="K978" s="143"/>
      <c r="L978" s="214"/>
      <c r="M978" s="143"/>
      <c r="N978" s="143"/>
      <c r="O978" s="143"/>
      <c r="P978" s="143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</row>
    <row r="979" spans="1:26" ht="14.25" customHeight="1" x14ac:dyDescent="0.3">
      <c r="A979" s="143"/>
      <c r="B979" s="143"/>
      <c r="C979" s="143"/>
      <c r="D979" s="143"/>
      <c r="E979" s="143"/>
      <c r="F979" s="214"/>
      <c r="G979" s="143"/>
      <c r="H979" s="143"/>
      <c r="I979" s="143"/>
      <c r="J979" s="143"/>
      <c r="K979" s="143"/>
      <c r="L979" s="214"/>
      <c r="M979" s="143"/>
      <c r="N979" s="143"/>
      <c r="O979" s="143"/>
      <c r="P979" s="143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</row>
    <row r="980" spans="1:26" ht="14.25" customHeight="1" x14ac:dyDescent="0.3">
      <c r="A980" s="143"/>
      <c r="B980" s="143"/>
      <c r="C980" s="143"/>
      <c r="D980" s="143"/>
      <c r="E980" s="143"/>
      <c r="F980" s="214"/>
      <c r="G980" s="143"/>
      <c r="H980" s="143"/>
      <c r="I980" s="143"/>
      <c r="J980" s="143"/>
      <c r="K980" s="143"/>
      <c r="L980" s="214"/>
      <c r="M980" s="143"/>
      <c r="N980" s="143"/>
      <c r="O980" s="143"/>
      <c r="P980" s="143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</row>
    <row r="981" spans="1:26" ht="14.25" customHeight="1" x14ac:dyDescent="0.3">
      <c r="A981" s="143"/>
      <c r="B981" s="143"/>
      <c r="C981" s="143"/>
      <c r="D981" s="143"/>
      <c r="E981" s="143"/>
      <c r="F981" s="214"/>
      <c r="G981" s="143"/>
      <c r="H981" s="143"/>
      <c r="I981" s="143"/>
      <c r="J981" s="143"/>
      <c r="K981" s="143"/>
      <c r="L981" s="214"/>
      <c r="M981" s="143"/>
      <c r="N981" s="143"/>
      <c r="O981" s="143"/>
      <c r="P981" s="143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</row>
    <row r="982" spans="1:26" ht="14.25" customHeight="1" x14ac:dyDescent="0.3">
      <c r="A982" s="143"/>
      <c r="B982" s="143"/>
      <c r="C982" s="143"/>
      <c r="D982" s="143"/>
      <c r="E982" s="143"/>
      <c r="F982" s="214"/>
      <c r="G982" s="143"/>
      <c r="H982" s="143"/>
      <c r="I982" s="143"/>
      <c r="J982" s="143"/>
      <c r="K982" s="143"/>
      <c r="L982" s="214"/>
      <c r="M982" s="143"/>
      <c r="N982" s="143"/>
      <c r="O982" s="143"/>
      <c r="P982" s="143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</row>
    <row r="983" spans="1:26" ht="14.25" customHeight="1" x14ac:dyDescent="0.3">
      <c r="A983" s="143"/>
      <c r="B983" s="143"/>
      <c r="C983" s="143"/>
      <c r="D983" s="143"/>
      <c r="E983" s="143"/>
      <c r="F983" s="214"/>
      <c r="G983" s="143"/>
      <c r="H983" s="143"/>
      <c r="I983" s="143"/>
      <c r="J983" s="143"/>
      <c r="K983" s="143"/>
      <c r="L983" s="214"/>
      <c r="M983" s="143"/>
      <c r="N983" s="143"/>
      <c r="O983" s="143"/>
      <c r="P983" s="143"/>
      <c r="Q983" s="143"/>
      <c r="R983" s="143"/>
      <c r="S983" s="143"/>
      <c r="T983" s="143"/>
      <c r="U983" s="143"/>
      <c r="V983" s="143"/>
      <c r="W983" s="143"/>
      <c r="X983" s="143"/>
      <c r="Y983" s="143"/>
      <c r="Z983" s="143"/>
    </row>
    <row r="984" spans="1:26" ht="14.25" customHeight="1" x14ac:dyDescent="0.3">
      <c r="A984" s="143"/>
      <c r="B984" s="143"/>
      <c r="C984" s="143"/>
      <c r="D984" s="143"/>
      <c r="E984" s="143"/>
      <c r="F984" s="214"/>
      <c r="G984" s="143"/>
      <c r="H984" s="143"/>
      <c r="I984" s="143"/>
      <c r="J984" s="143"/>
      <c r="K984" s="143"/>
      <c r="L984" s="214"/>
      <c r="M984" s="143"/>
      <c r="N984" s="143"/>
      <c r="O984" s="143"/>
      <c r="P984" s="143"/>
      <c r="Q984" s="143"/>
      <c r="R984" s="143"/>
      <c r="S984" s="143"/>
      <c r="T984" s="143"/>
      <c r="U984" s="143"/>
      <c r="V984" s="143"/>
      <c r="W984" s="143"/>
      <c r="X984" s="143"/>
      <c r="Y984" s="143"/>
      <c r="Z984" s="143"/>
    </row>
    <row r="985" spans="1:26" ht="14.25" customHeight="1" x14ac:dyDescent="0.3">
      <c r="A985" s="143"/>
      <c r="B985" s="143"/>
      <c r="C985" s="143"/>
      <c r="D985" s="143"/>
      <c r="E985" s="143"/>
      <c r="F985" s="214"/>
      <c r="G985" s="143"/>
      <c r="H985" s="143"/>
      <c r="I985" s="143"/>
      <c r="J985" s="143"/>
      <c r="K985" s="143"/>
      <c r="L985" s="214"/>
      <c r="M985" s="143"/>
      <c r="N985" s="143"/>
      <c r="O985" s="143"/>
      <c r="P985" s="143"/>
      <c r="Q985" s="143"/>
      <c r="R985" s="143"/>
      <c r="S985" s="143"/>
      <c r="T985" s="143"/>
      <c r="U985" s="143"/>
      <c r="V985" s="143"/>
      <c r="W985" s="143"/>
      <c r="X985" s="143"/>
      <c r="Y985" s="143"/>
      <c r="Z985" s="143"/>
    </row>
    <row r="986" spans="1:26" ht="14.25" customHeight="1" x14ac:dyDescent="0.3">
      <c r="A986" s="143"/>
      <c r="B986" s="143"/>
      <c r="C986" s="143"/>
      <c r="D986" s="143"/>
      <c r="E986" s="143"/>
      <c r="F986" s="214"/>
      <c r="G986" s="143"/>
      <c r="H986" s="143"/>
      <c r="I986" s="143"/>
      <c r="J986" s="143"/>
      <c r="K986" s="143"/>
      <c r="L986" s="214"/>
      <c r="M986" s="143"/>
      <c r="N986" s="143"/>
      <c r="O986" s="143"/>
      <c r="P986" s="143"/>
      <c r="Q986" s="143"/>
      <c r="R986" s="143"/>
      <c r="S986" s="143"/>
      <c r="T986" s="143"/>
      <c r="U986" s="143"/>
      <c r="V986" s="143"/>
      <c r="W986" s="143"/>
      <c r="X986" s="143"/>
      <c r="Y986" s="143"/>
      <c r="Z986" s="143"/>
    </row>
    <row r="987" spans="1:26" ht="14.25" customHeight="1" x14ac:dyDescent="0.3">
      <c r="A987" s="143"/>
      <c r="B987" s="143"/>
      <c r="C987" s="143"/>
      <c r="D987" s="143"/>
      <c r="E987" s="143"/>
      <c r="F987" s="214"/>
      <c r="G987" s="143"/>
      <c r="H987" s="143"/>
      <c r="I987" s="143"/>
      <c r="J987" s="143"/>
      <c r="K987" s="143"/>
      <c r="L987" s="214"/>
      <c r="M987" s="143"/>
      <c r="N987" s="143"/>
      <c r="O987" s="143"/>
      <c r="P987" s="143"/>
      <c r="Q987" s="143"/>
      <c r="R987" s="143"/>
      <c r="S987" s="143"/>
      <c r="T987" s="143"/>
      <c r="U987" s="143"/>
      <c r="V987" s="143"/>
      <c r="W987" s="143"/>
      <c r="X987" s="143"/>
      <c r="Y987" s="143"/>
      <c r="Z987" s="143"/>
    </row>
    <row r="988" spans="1:26" ht="14.25" customHeight="1" x14ac:dyDescent="0.3">
      <c r="A988" s="143"/>
      <c r="B988" s="143"/>
      <c r="C988" s="143"/>
      <c r="D988" s="143"/>
      <c r="E988" s="143"/>
      <c r="F988" s="214"/>
      <c r="G988" s="143"/>
      <c r="H988" s="143"/>
      <c r="I988" s="143"/>
      <c r="J988" s="143"/>
      <c r="K988" s="143"/>
      <c r="L988" s="214"/>
      <c r="M988" s="143"/>
      <c r="N988" s="143"/>
      <c r="O988" s="143"/>
      <c r="P988" s="143"/>
      <c r="Q988" s="143"/>
      <c r="R988" s="143"/>
      <c r="S988" s="143"/>
      <c r="T988" s="143"/>
      <c r="U988" s="143"/>
      <c r="V988" s="143"/>
      <c r="W988" s="143"/>
      <c r="X988" s="143"/>
      <c r="Y988" s="143"/>
      <c r="Z988" s="143"/>
    </row>
    <row r="989" spans="1:26" ht="14.25" customHeight="1" x14ac:dyDescent="0.3">
      <c r="A989" s="143"/>
      <c r="B989" s="143"/>
      <c r="C989" s="143"/>
      <c r="D989" s="143"/>
      <c r="E989" s="143"/>
      <c r="F989" s="214"/>
      <c r="G989" s="143"/>
      <c r="H989" s="143"/>
      <c r="I989" s="143"/>
      <c r="J989" s="143"/>
      <c r="K989" s="143"/>
      <c r="L989" s="214"/>
      <c r="M989" s="143"/>
      <c r="N989" s="143"/>
      <c r="O989" s="143"/>
      <c r="P989" s="143"/>
      <c r="Q989" s="143"/>
      <c r="R989" s="143"/>
      <c r="S989" s="143"/>
      <c r="T989" s="143"/>
      <c r="U989" s="143"/>
      <c r="V989" s="143"/>
      <c r="W989" s="143"/>
      <c r="X989" s="143"/>
      <c r="Y989" s="143"/>
      <c r="Z989" s="143"/>
    </row>
    <row r="990" spans="1:26" ht="14.25" customHeight="1" x14ac:dyDescent="0.3">
      <c r="A990" s="143"/>
      <c r="B990" s="143"/>
      <c r="C990" s="143"/>
      <c r="D990" s="143"/>
      <c r="E990" s="143"/>
      <c r="F990" s="214"/>
      <c r="G990" s="143"/>
      <c r="H990" s="143"/>
      <c r="I990" s="143"/>
      <c r="J990" s="143"/>
      <c r="K990" s="143"/>
      <c r="L990" s="214"/>
      <c r="M990" s="143"/>
      <c r="N990" s="143"/>
      <c r="O990" s="143"/>
      <c r="P990" s="143"/>
      <c r="Q990" s="143"/>
      <c r="R990" s="143"/>
      <c r="S990" s="143"/>
      <c r="T990" s="143"/>
      <c r="U990" s="143"/>
      <c r="V990" s="143"/>
      <c r="W990" s="143"/>
      <c r="X990" s="143"/>
      <c r="Y990" s="143"/>
      <c r="Z990" s="143"/>
    </row>
    <row r="991" spans="1:26" ht="14.25" customHeight="1" x14ac:dyDescent="0.3">
      <c r="A991" s="143"/>
      <c r="B991" s="143"/>
      <c r="C991" s="143"/>
      <c r="D991" s="143"/>
      <c r="E991" s="143"/>
      <c r="F991" s="214"/>
      <c r="G991" s="143"/>
      <c r="H991" s="143"/>
      <c r="I991" s="143"/>
      <c r="J991" s="143"/>
      <c r="K991" s="143"/>
      <c r="L991" s="214"/>
      <c r="M991" s="143"/>
      <c r="N991" s="143"/>
      <c r="O991" s="143"/>
      <c r="P991" s="143"/>
      <c r="Q991" s="143"/>
      <c r="R991" s="143"/>
      <c r="S991" s="143"/>
      <c r="T991" s="143"/>
      <c r="U991" s="143"/>
      <c r="V991" s="143"/>
      <c r="W991" s="143"/>
      <c r="X991" s="143"/>
      <c r="Y991" s="143"/>
      <c r="Z991" s="143"/>
    </row>
    <row r="992" spans="1:26" ht="14.25" customHeight="1" x14ac:dyDescent="0.3">
      <c r="A992" s="143"/>
      <c r="B992" s="143"/>
      <c r="C992" s="143"/>
      <c r="D992" s="143"/>
      <c r="E992" s="143"/>
      <c r="F992" s="214"/>
      <c r="G992" s="143"/>
      <c r="H992" s="143"/>
      <c r="I992" s="143"/>
      <c r="J992" s="143"/>
      <c r="K992" s="143"/>
      <c r="L992" s="214"/>
      <c r="M992" s="143"/>
      <c r="N992" s="143"/>
      <c r="O992" s="143"/>
      <c r="P992" s="143"/>
      <c r="Q992" s="143"/>
      <c r="R992" s="143"/>
      <c r="S992" s="143"/>
      <c r="T992" s="143"/>
      <c r="U992" s="143"/>
      <c r="V992" s="143"/>
      <c r="W992" s="143"/>
      <c r="X992" s="143"/>
      <c r="Y992" s="143"/>
      <c r="Z992" s="143"/>
    </row>
    <row r="993" spans="1:26" ht="14.25" customHeight="1" x14ac:dyDescent="0.3">
      <c r="A993" s="143"/>
      <c r="B993" s="143"/>
      <c r="C993" s="143"/>
      <c r="D993" s="143"/>
      <c r="E993" s="143"/>
      <c r="F993" s="214"/>
      <c r="G993" s="143"/>
      <c r="H993" s="143"/>
      <c r="I993" s="143"/>
      <c r="J993" s="143"/>
      <c r="K993" s="143"/>
      <c r="L993" s="214"/>
      <c r="M993" s="143"/>
      <c r="N993" s="143"/>
      <c r="O993" s="143"/>
      <c r="P993" s="143"/>
      <c r="Q993" s="143"/>
      <c r="R993" s="143"/>
      <c r="S993" s="143"/>
      <c r="T993" s="143"/>
      <c r="U993" s="143"/>
      <c r="V993" s="143"/>
      <c r="W993" s="143"/>
      <c r="X993" s="143"/>
      <c r="Y993" s="143"/>
      <c r="Z993" s="143"/>
    </row>
    <row r="994" spans="1:26" ht="14.25" customHeight="1" x14ac:dyDescent="0.3">
      <c r="A994" s="143"/>
      <c r="B994" s="143"/>
      <c r="C994" s="143"/>
      <c r="D994" s="143"/>
      <c r="E994" s="143"/>
      <c r="F994" s="214"/>
      <c r="G994" s="143"/>
      <c r="H994" s="143"/>
      <c r="I994" s="143"/>
      <c r="J994" s="143"/>
      <c r="K994" s="143"/>
      <c r="L994" s="214"/>
      <c r="M994" s="143"/>
      <c r="N994" s="143"/>
      <c r="O994" s="143"/>
      <c r="P994" s="143"/>
      <c r="Q994" s="143"/>
      <c r="R994" s="143"/>
      <c r="S994" s="143"/>
      <c r="T994" s="143"/>
      <c r="U994" s="143"/>
      <c r="V994" s="143"/>
      <c r="W994" s="143"/>
      <c r="X994" s="143"/>
      <c r="Y994" s="143"/>
      <c r="Z994" s="143"/>
    </row>
    <row r="995" spans="1:26" ht="14.25" customHeight="1" x14ac:dyDescent="0.3">
      <c r="A995" s="143"/>
      <c r="B995" s="143"/>
      <c r="C995" s="143"/>
      <c r="D995" s="143"/>
      <c r="E995" s="143"/>
      <c r="F995" s="214"/>
      <c r="G995" s="143"/>
      <c r="H995" s="143"/>
      <c r="I995" s="143"/>
      <c r="J995" s="143"/>
      <c r="K995" s="143"/>
      <c r="L995" s="214"/>
      <c r="M995" s="143"/>
      <c r="N995" s="143"/>
      <c r="O995" s="143"/>
      <c r="P995" s="143"/>
      <c r="Q995" s="143"/>
      <c r="R995" s="143"/>
      <c r="S995" s="143"/>
      <c r="T995" s="143"/>
      <c r="U995" s="143"/>
      <c r="V995" s="143"/>
      <c r="W995" s="143"/>
      <c r="X995" s="143"/>
      <c r="Y995" s="143"/>
      <c r="Z995" s="143"/>
    </row>
    <row r="996" spans="1:26" ht="14.25" customHeight="1" x14ac:dyDescent="0.3">
      <c r="A996" s="143"/>
      <c r="B996" s="143"/>
      <c r="C996" s="143"/>
      <c r="D996" s="143"/>
      <c r="E996" s="143"/>
      <c r="F996" s="214"/>
      <c r="G996" s="143"/>
      <c r="H996" s="143"/>
      <c r="I996" s="143"/>
      <c r="J996" s="143"/>
      <c r="K996" s="143"/>
      <c r="L996" s="214"/>
      <c r="M996" s="143"/>
      <c r="N996" s="143"/>
      <c r="O996" s="143"/>
      <c r="P996" s="143"/>
      <c r="Q996" s="143"/>
      <c r="R996" s="143"/>
      <c r="S996" s="143"/>
      <c r="T996" s="143"/>
      <c r="U996" s="143"/>
      <c r="V996" s="143"/>
      <c r="W996" s="143"/>
      <c r="X996" s="143"/>
      <c r="Y996" s="143"/>
      <c r="Z996" s="143"/>
    </row>
    <row r="997" spans="1:26" ht="14.25" customHeight="1" x14ac:dyDescent="0.3">
      <c r="A997" s="143"/>
      <c r="B997" s="143"/>
      <c r="C997" s="143"/>
      <c r="D997" s="143"/>
      <c r="E997" s="143"/>
      <c r="F997" s="214"/>
      <c r="G997" s="143"/>
      <c r="H997" s="143"/>
      <c r="I997" s="143"/>
      <c r="J997" s="143"/>
      <c r="K997" s="143"/>
      <c r="L997" s="214"/>
      <c r="M997" s="143"/>
      <c r="N997" s="143"/>
      <c r="O997" s="143"/>
      <c r="P997" s="143"/>
      <c r="Q997" s="143"/>
      <c r="R997" s="143"/>
      <c r="S997" s="143"/>
      <c r="T997" s="143"/>
      <c r="U997" s="143"/>
      <c r="V997" s="143"/>
      <c r="W997" s="143"/>
      <c r="X997" s="143"/>
      <c r="Y997" s="143"/>
      <c r="Z997" s="143"/>
    </row>
    <row r="998" spans="1:26" ht="14.25" customHeight="1" x14ac:dyDescent="0.3">
      <c r="A998" s="143"/>
      <c r="B998" s="143"/>
      <c r="C998" s="143"/>
      <c r="D998" s="143"/>
      <c r="E998" s="143"/>
      <c r="F998" s="214"/>
      <c r="G998" s="143"/>
      <c r="H998" s="143"/>
      <c r="I998" s="143"/>
      <c r="J998" s="143"/>
      <c r="K998" s="143"/>
      <c r="L998" s="214"/>
      <c r="M998" s="143"/>
      <c r="N998" s="143"/>
      <c r="O998" s="143"/>
      <c r="P998" s="143"/>
      <c r="Q998" s="143"/>
      <c r="R998" s="143"/>
      <c r="S998" s="143"/>
      <c r="T998" s="143"/>
      <c r="U998" s="143"/>
      <c r="V998" s="143"/>
      <c r="W998" s="143"/>
      <c r="X998" s="143"/>
      <c r="Y998" s="143"/>
      <c r="Z998" s="143"/>
    </row>
    <row r="999" spans="1:26" ht="14.25" customHeight="1" x14ac:dyDescent="0.3">
      <c r="A999" s="143"/>
      <c r="B999" s="143"/>
      <c r="C999" s="143"/>
      <c r="D999" s="143"/>
      <c r="E999" s="143"/>
      <c r="F999" s="214"/>
      <c r="G999" s="143"/>
      <c r="H999" s="143"/>
      <c r="I999" s="143"/>
      <c r="J999" s="143"/>
      <c r="K999" s="143"/>
      <c r="L999" s="214"/>
      <c r="M999" s="143"/>
      <c r="N999" s="143"/>
      <c r="O999" s="143"/>
      <c r="P999" s="143"/>
      <c r="Q999" s="143"/>
      <c r="R999" s="143"/>
      <c r="S999" s="143"/>
      <c r="T999" s="143"/>
      <c r="U999" s="143"/>
      <c r="V999" s="143"/>
      <c r="W999" s="143"/>
      <c r="X999" s="143"/>
      <c r="Y999" s="143"/>
      <c r="Z999" s="143"/>
    </row>
    <row r="1000" spans="1:26" ht="14.25" customHeight="1" x14ac:dyDescent="0.3">
      <c r="A1000" s="143"/>
      <c r="B1000" s="143"/>
      <c r="C1000" s="143"/>
      <c r="D1000" s="143"/>
      <c r="E1000" s="143"/>
      <c r="F1000" s="214"/>
      <c r="G1000" s="143"/>
      <c r="H1000" s="143"/>
      <c r="I1000" s="143"/>
      <c r="J1000" s="143"/>
      <c r="K1000" s="143"/>
      <c r="L1000" s="214"/>
      <c r="M1000" s="143"/>
      <c r="N1000" s="143"/>
      <c r="O1000" s="143"/>
      <c r="P1000" s="143"/>
      <c r="Q1000" s="143"/>
      <c r="R1000" s="143"/>
      <c r="S1000" s="143"/>
      <c r="T1000" s="143"/>
      <c r="U1000" s="143"/>
      <c r="V1000" s="143"/>
      <c r="W1000" s="143"/>
      <c r="X1000" s="143"/>
      <c r="Y1000" s="143"/>
      <c r="Z1000" s="143"/>
    </row>
  </sheetData>
  <mergeCells count="18">
    <mergeCell ref="D29:E29"/>
    <mergeCell ref="D17:E17"/>
    <mergeCell ref="D18:E18"/>
    <mergeCell ref="D19:E19"/>
    <mergeCell ref="D20:E20"/>
    <mergeCell ref="D21:E21"/>
    <mergeCell ref="D23:K23"/>
    <mergeCell ref="D24:E24"/>
    <mergeCell ref="D15:E15"/>
    <mergeCell ref="D16:K16"/>
    <mergeCell ref="D25:E25"/>
    <mergeCell ref="D27:K27"/>
    <mergeCell ref="D28:E28"/>
    <mergeCell ref="D2:K2"/>
    <mergeCell ref="D3:K3"/>
    <mergeCell ref="D12:K12"/>
    <mergeCell ref="D13:E13"/>
    <mergeCell ref="D14:E14"/>
  </mergeCells>
  <dataValidations count="1">
    <dataValidation type="list" allowBlank="1" showInputMessage="1" showErrorMessage="1" prompt=" - " sqref="G6:G8" xr:uid="{00000000-0002-0000-0A00-000000000000}">
      <formula1>$O$11:$O$12</formula1>
    </dataValidation>
  </dataValidations>
  <pageMargins left="0.7" right="0.7" top="0.75" bottom="0.75" header="0" footer="0"/>
  <pageSetup orientation="landscape"/>
  <drawing r:id="rId1"/>
  <tableParts count="1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3366"/>
  </sheetPr>
  <dimension ref="A1:Z1000"/>
  <sheetViews>
    <sheetView showGridLines="0" workbookViewId="0">
      <selection activeCell="A47" sqref="A47"/>
    </sheetView>
  </sheetViews>
  <sheetFormatPr baseColWidth="10" defaultColWidth="14.44140625" defaultRowHeight="15" customHeight="1" x14ac:dyDescent="0.3"/>
  <cols>
    <col min="1" max="1" width="19.6640625" customWidth="1"/>
    <col min="2" max="2" width="47.6640625" customWidth="1"/>
    <col min="3" max="9" width="19.6640625" customWidth="1"/>
    <col min="10" max="10" width="2.88671875" customWidth="1"/>
    <col min="11" max="14" width="19.6640625" hidden="1" customWidth="1"/>
    <col min="15" max="26" width="10" customWidth="1"/>
  </cols>
  <sheetData>
    <row r="1" spans="1:26" ht="15.75" customHeight="1" x14ac:dyDescent="0.3">
      <c r="A1" s="261"/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262"/>
      <c r="B2" s="465">
        <f>Técnico!C2</f>
        <v>0</v>
      </c>
      <c r="C2" s="394"/>
      <c r="D2" s="394"/>
      <c r="E2" s="394"/>
      <c r="F2" s="394"/>
      <c r="G2" s="394"/>
      <c r="H2" s="394"/>
      <c r="I2" s="395"/>
      <c r="J2" s="262"/>
      <c r="K2" s="262"/>
      <c r="L2" s="262"/>
      <c r="M2" s="263"/>
      <c r="N2" s="264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18.75" customHeight="1" x14ac:dyDescent="0.3">
      <c r="A3" s="266"/>
      <c r="B3" s="457" t="s">
        <v>290</v>
      </c>
      <c r="C3" s="391"/>
      <c r="D3" s="391"/>
      <c r="E3" s="391"/>
      <c r="F3" s="391"/>
      <c r="G3" s="391"/>
      <c r="H3" s="391"/>
      <c r="I3" s="391"/>
      <c r="J3" s="267"/>
      <c r="K3" s="267"/>
      <c r="L3" s="267"/>
      <c r="M3" s="267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15.75" customHeight="1" x14ac:dyDescent="0.3">
      <c r="A4" s="202"/>
      <c r="B4" s="9" t="s">
        <v>256</v>
      </c>
      <c r="C4" s="9" t="s">
        <v>291</v>
      </c>
      <c r="D4" s="9" t="s">
        <v>292</v>
      </c>
      <c r="E4" s="9" t="s">
        <v>107</v>
      </c>
      <c r="F4" s="9" t="s">
        <v>293</v>
      </c>
      <c r="G4" s="9" t="s">
        <v>109</v>
      </c>
      <c r="H4" s="9" t="s">
        <v>110</v>
      </c>
      <c r="I4" s="9" t="s">
        <v>111</v>
      </c>
      <c r="J4" s="266"/>
      <c r="K4" s="266"/>
      <c r="L4" s="266"/>
      <c r="M4" s="266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15.75" customHeight="1" x14ac:dyDescent="0.3">
      <c r="A5" s="266"/>
      <c r="B5" s="268" t="s">
        <v>294</v>
      </c>
      <c r="C5" s="269">
        <v>0</v>
      </c>
      <c r="D5" s="270"/>
      <c r="E5" s="270">
        <v>0</v>
      </c>
      <c r="F5" s="270">
        <f>C5</f>
        <v>0</v>
      </c>
      <c r="G5" s="270">
        <f>F5*Técnico!E21+F5</f>
        <v>0</v>
      </c>
      <c r="H5" s="270">
        <f>G5*Técnico!E22+G5</f>
        <v>0</v>
      </c>
      <c r="I5" s="270">
        <f>H5*Técnico!E23+H5</f>
        <v>0</v>
      </c>
      <c r="J5" s="266"/>
      <c r="K5" s="266"/>
      <c r="L5" s="266"/>
      <c r="M5" s="266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5.75" customHeight="1" x14ac:dyDescent="0.3">
      <c r="A6" s="266"/>
      <c r="B6" s="268" t="s">
        <v>295</v>
      </c>
      <c r="C6" s="269"/>
      <c r="D6" s="270">
        <f t="shared" ref="D6:D7" si="0">C6*12</f>
        <v>0</v>
      </c>
      <c r="E6" s="270">
        <f t="shared" ref="E6:E8" si="1">D6</f>
        <v>0</v>
      </c>
      <c r="F6" s="270">
        <f>E6*Técnico!E20+E6</f>
        <v>0</v>
      </c>
      <c r="G6" s="270">
        <f>F6*Técnico!E21+F6</f>
        <v>0</v>
      </c>
      <c r="H6" s="270">
        <f>G6*Técnico!E22+G6</f>
        <v>0</v>
      </c>
      <c r="I6" s="270">
        <f>H6*Técnico!E23+H6</f>
        <v>0</v>
      </c>
      <c r="J6" s="266"/>
      <c r="K6" s="266"/>
      <c r="L6" s="266"/>
      <c r="M6" s="266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5.75" customHeight="1" x14ac:dyDescent="0.3">
      <c r="A7" s="266"/>
      <c r="B7" s="268" t="s">
        <v>296</v>
      </c>
      <c r="C7" s="269"/>
      <c r="D7" s="270">
        <f t="shared" si="0"/>
        <v>0</v>
      </c>
      <c r="E7" s="270">
        <f t="shared" si="1"/>
        <v>0</v>
      </c>
      <c r="F7" s="270">
        <f>E7*Técnico!E20+E7</f>
        <v>0</v>
      </c>
      <c r="G7" s="270">
        <f>F7*Técnico!E21+F7</f>
        <v>0</v>
      </c>
      <c r="H7" s="270">
        <f>G7*Técnico!E22+G7</f>
        <v>0</v>
      </c>
      <c r="I7" s="270">
        <f>H7*Técnico!E23+H7</f>
        <v>0</v>
      </c>
      <c r="J7" s="266"/>
      <c r="K7" s="266"/>
      <c r="L7" s="266"/>
      <c r="M7" s="266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5.75" customHeight="1" x14ac:dyDescent="0.3">
      <c r="A8" s="266"/>
      <c r="B8" s="268" t="s">
        <v>297</v>
      </c>
      <c r="C8" s="269">
        <v>0</v>
      </c>
      <c r="D8" s="270">
        <f>C8*Ventas!D98</f>
        <v>0</v>
      </c>
      <c r="E8" s="270">
        <f t="shared" si="1"/>
        <v>0</v>
      </c>
      <c r="F8" s="270">
        <f>($C$8*Técnico!E20+$C$8)*Ventas!E98</f>
        <v>0</v>
      </c>
      <c r="G8" s="270">
        <f>($C$8*Técnico!E21+$C$8)*Ventas!F98</f>
        <v>0</v>
      </c>
      <c r="H8" s="270">
        <f>($C$8*Técnico!E22+$C$8)*Ventas!G98</f>
        <v>0</v>
      </c>
      <c r="I8" s="270">
        <f>($C$8*Técnico!E23+$C$8)*Ventas!H98</f>
        <v>0</v>
      </c>
      <c r="J8" s="266"/>
      <c r="K8" s="266"/>
      <c r="L8" s="266"/>
      <c r="M8" s="266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8.75" customHeight="1" x14ac:dyDescent="0.3">
      <c r="A9" s="266"/>
      <c r="B9" s="417" t="s">
        <v>298</v>
      </c>
      <c r="C9" s="395"/>
      <c r="D9" s="19"/>
      <c r="E9" s="271">
        <f t="shared" ref="E9:I9" si="2">SUM(E5:E8)</f>
        <v>0</v>
      </c>
      <c r="F9" s="271">
        <f t="shared" si="2"/>
        <v>0</v>
      </c>
      <c r="G9" s="271">
        <f t="shared" si="2"/>
        <v>0</v>
      </c>
      <c r="H9" s="271">
        <f t="shared" si="2"/>
        <v>0</v>
      </c>
      <c r="I9" s="271">
        <f t="shared" si="2"/>
        <v>0</v>
      </c>
      <c r="J9" s="266"/>
      <c r="K9" s="266"/>
      <c r="L9" s="266"/>
      <c r="M9" s="266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9.75" customHeight="1" x14ac:dyDescent="0.3">
      <c r="A10" s="266"/>
      <c r="B10" s="272"/>
      <c r="C10" s="272"/>
      <c r="D10" s="272"/>
      <c r="E10" s="272"/>
      <c r="F10" s="273"/>
      <c r="G10" s="272"/>
      <c r="H10" s="274"/>
      <c r="I10" s="275"/>
      <c r="J10" s="266"/>
      <c r="K10" s="266"/>
      <c r="L10" s="266"/>
      <c r="M10" s="266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18.75" customHeight="1" x14ac:dyDescent="0.3">
      <c r="A11" s="266"/>
      <c r="B11" s="417" t="s">
        <v>299</v>
      </c>
      <c r="C11" s="395"/>
      <c r="D11" s="19"/>
      <c r="E11" s="271">
        <f>IFERROR(E9/Ventas!D98,"")</f>
        <v>0</v>
      </c>
      <c r="F11" s="271">
        <f>IFERROR(F9/Ventas!E98,"")</f>
        <v>0</v>
      </c>
      <c r="G11" s="271">
        <f>IFERROR(G9/Ventas!F98,"")</f>
        <v>0</v>
      </c>
      <c r="H11" s="271">
        <f>IFERROR(H9/Ventas!G98,"")</f>
        <v>0</v>
      </c>
      <c r="I11" s="271">
        <f>IFERROR(I9/Ventas!H98,"")</f>
        <v>0</v>
      </c>
      <c r="J11" s="266"/>
      <c r="K11" s="266"/>
      <c r="L11" s="266"/>
      <c r="M11" s="266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23.25" customHeight="1" x14ac:dyDescent="0.4">
      <c r="A12" s="261"/>
      <c r="B12" s="276"/>
      <c r="C12" s="276"/>
      <c r="D12" s="276"/>
      <c r="E12" s="276"/>
      <c r="F12" s="276"/>
      <c r="G12" s="276"/>
      <c r="H12" s="277"/>
      <c r="I12" s="277"/>
      <c r="J12" s="277"/>
      <c r="K12" s="277"/>
      <c r="L12" s="277"/>
      <c r="M12" s="276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23.25" hidden="1" customHeight="1" x14ac:dyDescent="0.4">
      <c r="A13" s="261"/>
      <c r="B13" s="278"/>
      <c r="C13" s="278"/>
      <c r="D13" s="278"/>
      <c r="E13" s="279"/>
      <c r="F13" s="279"/>
      <c r="G13" s="279"/>
      <c r="H13" s="279"/>
      <c r="I13" s="279"/>
      <c r="J13" s="280"/>
      <c r="K13" s="280"/>
      <c r="L13" s="280"/>
      <c r="M13" s="281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hidden="1" customHeight="1" x14ac:dyDescent="0.3">
      <c r="A14" s="261"/>
      <c r="B14" s="261"/>
      <c r="C14" s="261"/>
      <c r="D14" s="261"/>
      <c r="E14" s="282"/>
      <c r="F14" s="282"/>
      <c r="G14" s="261"/>
      <c r="H14" s="261"/>
      <c r="I14" s="261"/>
      <c r="J14" s="261"/>
      <c r="K14" s="261"/>
      <c r="L14" s="261"/>
      <c r="M14" s="261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hidden="1" customHeight="1" x14ac:dyDescent="0.3">
      <c r="A15" s="261"/>
      <c r="B15" s="261"/>
      <c r="C15" s="261"/>
      <c r="D15" s="261"/>
      <c r="E15" s="282"/>
      <c r="F15" s="282"/>
      <c r="G15" s="261"/>
      <c r="H15" s="261"/>
      <c r="I15" s="261"/>
      <c r="J15" s="261"/>
      <c r="K15" s="261"/>
      <c r="L15" s="261"/>
      <c r="M15" s="261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hidden="1" customHeight="1" x14ac:dyDescent="0.3">
      <c r="A16" s="261"/>
      <c r="B16" s="261"/>
      <c r="C16" s="261"/>
      <c r="D16" s="261"/>
      <c r="E16" s="282"/>
      <c r="F16" s="282"/>
      <c r="G16" s="261"/>
      <c r="H16" s="261"/>
      <c r="I16" s="261"/>
      <c r="J16" s="261"/>
      <c r="K16" s="261"/>
      <c r="L16" s="261"/>
      <c r="M16" s="261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hidden="1" customHeight="1" x14ac:dyDescent="0.3">
      <c r="A17" s="261"/>
      <c r="B17" s="261"/>
      <c r="C17" s="261"/>
      <c r="D17" s="261"/>
      <c r="E17" s="282"/>
      <c r="F17" s="282"/>
      <c r="G17" s="261"/>
      <c r="H17" s="261"/>
      <c r="I17" s="261"/>
      <c r="J17" s="261"/>
      <c r="K17" s="261"/>
      <c r="L17" s="261"/>
      <c r="M17" s="261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hidden="1" customHeight="1" x14ac:dyDescent="0.3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hidden="1" customHeight="1" x14ac:dyDescent="0.3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hidden="1" customHeight="1" x14ac:dyDescent="0.3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hidden="1" customHeight="1" x14ac:dyDescent="0.3">
      <c r="A21" s="4"/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hidden="1" customHeight="1" x14ac:dyDescent="0.3">
      <c r="A22" s="4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hidden="1" customHeight="1" x14ac:dyDescent="0.3">
      <c r="A23" s="4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hidden="1" customHeight="1" x14ac:dyDescent="0.3">
      <c r="A24" s="4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hidden="1" customHeight="1" x14ac:dyDescent="0.3">
      <c r="A25" s="4"/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hidden="1" customHeight="1" x14ac:dyDescent="0.3">
      <c r="A26" s="4"/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hidden="1" customHeight="1" x14ac:dyDescent="0.3">
      <c r="A27" s="4"/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hidden="1" customHeight="1" x14ac:dyDescent="0.3">
      <c r="A28" s="4"/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hidden="1" customHeight="1" x14ac:dyDescent="0.3">
      <c r="A29" s="4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hidden="1" customHeight="1" x14ac:dyDescent="0.3">
      <c r="A30" s="4"/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hidden="1" customHeight="1" x14ac:dyDescent="0.3">
      <c r="A31" s="4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hidden="1" customHeight="1" x14ac:dyDescent="0.3">
      <c r="A32" s="4"/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hidden="1" customHeight="1" x14ac:dyDescent="0.3">
      <c r="A33" s="4"/>
      <c r="B33" s="283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hidden="1" customHeight="1" x14ac:dyDescent="0.3">
      <c r="A34" s="4"/>
      <c r="B34" s="283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B2:I2"/>
    <mergeCell ref="B3:I3"/>
    <mergeCell ref="B9:C9"/>
    <mergeCell ref="B11:C11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66"/>
  </sheetPr>
  <dimension ref="A1:Z1000"/>
  <sheetViews>
    <sheetView showGridLines="0" topLeftCell="B1" workbookViewId="0">
      <selection activeCell="E5" sqref="E5"/>
    </sheetView>
  </sheetViews>
  <sheetFormatPr baseColWidth="10" defaultColWidth="14.44140625" defaultRowHeight="15" customHeight="1" x14ac:dyDescent="0.3"/>
  <cols>
    <col min="1" max="1" width="11.44140625" customWidth="1"/>
    <col min="2" max="2" width="9.5546875" customWidth="1"/>
    <col min="3" max="3" width="45.6640625" customWidth="1"/>
    <col min="4" max="4" width="19.6640625" customWidth="1"/>
    <col min="5" max="9" width="23.6640625" customWidth="1"/>
    <col min="10" max="26" width="10" customWidth="1"/>
  </cols>
  <sheetData>
    <row r="1" spans="1:26" ht="15" customHeight="1" x14ac:dyDescent="0.3">
      <c r="A1" s="119"/>
      <c r="B1" s="119"/>
      <c r="C1" s="202"/>
      <c r="D1" s="202"/>
      <c r="E1" s="202"/>
      <c r="F1" s="202"/>
      <c r="G1" s="202"/>
      <c r="H1" s="202"/>
      <c r="I1" s="202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ht="19.5" customHeight="1" x14ac:dyDescent="0.3">
      <c r="A2" s="119"/>
      <c r="B2" s="119"/>
      <c r="C2" s="465">
        <f>Técnico!C2</f>
        <v>0</v>
      </c>
      <c r="D2" s="394"/>
      <c r="E2" s="394"/>
      <c r="F2" s="394"/>
      <c r="G2" s="394"/>
      <c r="H2" s="394"/>
      <c r="I2" s="395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15.75" customHeight="1" x14ac:dyDescent="0.3">
      <c r="A3" s="119"/>
      <c r="B3" s="119"/>
      <c r="C3" s="457" t="s">
        <v>300</v>
      </c>
      <c r="D3" s="391"/>
      <c r="E3" s="391"/>
      <c r="F3" s="391"/>
      <c r="G3" s="391"/>
      <c r="H3" s="391"/>
      <c r="I3" s="391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6" ht="15.75" customHeight="1" x14ac:dyDescent="0.3">
      <c r="A4" s="119"/>
      <c r="B4" s="119"/>
      <c r="C4" s="95" t="s">
        <v>253</v>
      </c>
      <c r="D4" s="95" t="s">
        <v>301</v>
      </c>
      <c r="E4" s="95" t="s">
        <v>107</v>
      </c>
      <c r="F4" s="95" t="s">
        <v>293</v>
      </c>
      <c r="G4" s="95" t="s">
        <v>109</v>
      </c>
      <c r="H4" s="95" t="s">
        <v>110</v>
      </c>
      <c r="I4" s="95" t="s">
        <v>111</v>
      </c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15.75" customHeight="1" x14ac:dyDescent="0.3">
      <c r="A5" s="119"/>
      <c r="B5" s="119"/>
      <c r="C5" s="62" t="str">
        <f>'M.D Obra'!D6</f>
        <v xml:space="preserve">Gerente </v>
      </c>
      <c r="D5" s="200">
        <f>'M.D Obra'!H6</f>
        <v>4824906</v>
      </c>
      <c r="E5" s="284">
        <f>'M.D Obra'!G18</f>
        <v>57898872</v>
      </c>
      <c r="F5" s="284">
        <f>E5*Técnico!$E$20+E5</f>
        <v>60793815.600000001</v>
      </c>
      <c r="G5" s="284">
        <f>F5*Técnico!$E$21+F5</f>
        <v>63833506.380000003</v>
      </c>
      <c r="H5" s="284">
        <f>G5*Técnico!$E$22+G5</f>
        <v>67025181.699000001</v>
      </c>
      <c r="I5" s="284">
        <f>H5*Técnico!$E$23+H5</f>
        <v>70376440.783950001</v>
      </c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5.75" customHeight="1" x14ac:dyDescent="0.3">
      <c r="A6" s="119"/>
      <c r="B6" s="119"/>
      <c r="C6" s="62" t="str">
        <f>'M.D Obra'!D8</f>
        <v xml:space="preserve">Administrativos </v>
      </c>
      <c r="D6" s="200">
        <f>'M.D Obra'!H8</f>
        <v>1500000</v>
      </c>
      <c r="E6" s="284">
        <f>'M.D Obra'!H19</f>
        <v>18558000</v>
      </c>
      <c r="F6" s="284">
        <f>E6*Técnico!$E$20+E6</f>
        <v>19485900</v>
      </c>
      <c r="G6" s="284">
        <f>F6*Técnico!$E$21+F6</f>
        <v>20460195</v>
      </c>
      <c r="H6" s="284">
        <f>G6*Técnico!$E$22+G6</f>
        <v>21483204.75</v>
      </c>
      <c r="I6" s="284">
        <f>H6*Técnico!$E$23+H6</f>
        <v>22557364.987500001</v>
      </c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5.75" customHeight="1" x14ac:dyDescent="0.3">
      <c r="A7" s="119"/>
      <c r="B7" s="119"/>
      <c r="C7" s="62" t="str">
        <f>'M.D Obra'!D9</f>
        <v xml:space="preserve">Contador </v>
      </c>
      <c r="D7" s="200">
        <f>'M.D Obra'!H9</f>
        <v>0</v>
      </c>
      <c r="E7" s="284">
        <f>'M.D Obra'!H20</f>
        <v>0</v>
      </c>
      <c r="F7" s="284">
        <f>E7*Técnico!$E$20+E7</f>
        <v>0</v>
      </c>
      <c r="G7" s="284">
        <f>F7*Técnico!$E$21+F7</f>
        <v>0</v>
      </c>
      <c r="H7" s="284">
        <f>G7*Técnico!$E$22+G7</f>
        <v>0</v>
      </c>
      <c r="I7" s="284">
        <f>H7*Técnico!$E$23+H7</f>
        <v>0</v>
      </c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5.75" customHeight="1" x14ac:dyDescent="0.3">
      <c r="A8" s="119"/>
      <c r="B8" s="119"/>
      <c r="C8" s="62" t="s">
        <v>302</v>
      </c>
      <c r="D8" s="285">
        <v>1701177</v>
      </c>
      <c r="E8" s="284">
        <f t="shared" ref="E8:E10" si="0">D8*12</f>
        <v>20414124</v>
      </c>
      <c r="F8" s="284">
        <f>E8*Técnico!$E$20+E8</f>
        <v>21434830.199999999</v>
      </c>
      <c r="G8" s="284">
        <f>F8*Técnico!$E$21+F8</f>
        <v>22506571.710000001</v>
      </c>
      <c r="H8" s="284">
        <f>G8*Técnico!$E$22+G8</f>
        <v>23631900.295500003</v>
      </c>
      <c r="I8" s="284">
        <f>H8*Técnico!$E$23+H8</f>
        <v>24813495.310275003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5.75" customHeight="1" x14ac:dyDescent="0.3">
      <c r="A9" s="119"/>
      <c r="B9" s="119"/>
      <c r="C9" s="62" t="s">
        <v>303</v>
      </c>
      <c r="D9" s="285"/>
      <c r="E9" s="284">
        <f t="shared" si="0"/>
        <v>0</v>
      </c>
      <c r="F9" s="284">
        <f>E9*Técnico!$E$20+E9</f>
        <v>0</v>
      </c>
      <c r="G9" s="284">
        <f>F9*Técnico!$E$21+F9</f>
        <v>0</v>
      </c>
      <c r="H9" s="284">
        <f>G9*Técnico!$E$22+G9</f>
        <v>0</v>
      </c>
      <c r="I9" s="284">
        <f>H9*Técnico!$E$23+H9</f>
        <v>0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15.75" customHeight="1" x14ac:dyDescent="0.3">
      <c r="A10" s="119"/>
      <c r="B10" s="119"/>
      <c r="C10" s="62" t="s">
        <v>304</v>
      </c>
      <c r="D10" s="285"/>
      <c r="E10" s="284">
        <f t="shared" si="0"/>
        <v>0</v>
      </c>
      <c r="F10" s="284">
        <f>E10*Técnico!$E$20+E10</f>
        <v>0</v>
      </c>
      <c r="G10" s="284">
        <f>F10*Técnico!$E$21+F10</f>
        <v>0</v>
      </c>
      <c r="H10" s="284">
        <f>G10*Técnico!$E$22+G10</f>
        <v>0</v>
      </c>
      <c r="I10" s="284">
        <f>H10*Técnico!$E$23+H10</f>
        <v>0</v>
      </c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ht="15.75" customHeight="1" x14ac:dyDescent="0.3">
      <c r="A11" s="119"/>
      <c r="B11" s="119"/>
      <c r="C11" s="62" t="s">
        <v>305</v>
      </c>
      <c r="D11" s="285"/>
      <c r="E11" s="284">
        <f>D11</f>
        <v>0</v>
      </c>
      <c r="F11" s="284"/>
      <c r="G11" s="284"/>
      <c r="H11" s="284"/>
      <c r="I11" s="284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ht="15.75" customHeight="1" x14ac:dyDescent="0.3">
      <c r="A12" s="119"/>
      <c r="B12" s="119"/>
      <c r="C12" s="62" t="s">
        <v>306</v>
      </c>
      <c r="D12" s="285"/>
      <c r="E12" s="284">
        <f t="shared" ref="E12:E13" si="1">D12*12</f>
        <v>0</v>
      </c>
      <c r="F12" s="284">
        <f>E12*Técnico!$E$20+E12</f>
        <v>0</v>
      </c>
      <c r="G12" s="284">
        <f>F12*Técnico!$E$21+F12</f>
        <v>0</v>
      </c>
      <c r="H12" s="284">
        <f>G12*Técnico!$E$22+G12</f>
        <v>0</v>
      </c>
      <c r="I12" s="284">
        <f>H12*Técnico!$E$23+H12</f>
        <v>0</v>
      </c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ht="15.75" customHeight="1" x14ac:dyDescent="0.3">
      <c r="A13" s="119"/>
      <c r="B13" s="119"/>
      <c r="C13" s="62" t="s">
        <v>307</v>
      </c>
      <c r="D13" s="285">
        <v>2500000</v>
      </c>
      <c r="E13" s="284">
        <f t="shared" si="1"/>
        <v>30000000</v>
      </c>
      <c r="F13" s="284">
        <f>E13*Técnico!$E$20+E13</f>
        <v>31500000</v>
      </c>
      <c r="G13" s="284">
        <f>F13*Técnico!$E$21+F13</f>
        <v>33075000</v>
      </c>
      <c r="H13" s="284">
        <f>G13*Técnico!$E$22+G13</f>
        <v>34728750</v>
      </c>
      <c r="I13" s="284">
        <f>H13*Técnico!$E$23+H13</f>
        <v>36465187.5</v>
      </c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18.75" customHeight="1" x14ac:dyDescent="0.35">
      <c r="A14" s="119"/>
      <c r="B14" s="119"/>
      <c r="C14" s="472" t="s">
        <v>308</v>
      </c>
      <c r="D14" s="395"/>
      <c r="E14" s="286">
        <f t="shared" ref="E14:I14" si="2">SUM(E5:E13)</f>
        <v>126870996</v>
      </c>
      <c r="F14" s="286">
        <f t="shared" si="2"/>
        <v>133214545.8</v>
      </c>
      <c r="G14" s="286">
        <f t="shared" si="2"/>
        <v>139875273.09</v>
      </c>
      <c r="H14" s="286">
        <f t="shared" si="2"/>
        <v>146869036.74450001</v>
      </c>
      <c r="I14" s="286">
        <f t="shared" si="2"/>
        <v>154212488.581725</v>
      </c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ht="9.75" customHeight="1" x14ac:dyDescent="0.3">
      <c r="A15" s="119"/>
      <c r="B15" s="119"/>
      <c r="C15" s="62"/>
      <c r="D15" s="62"/>
      <c r="E15" s="284"/>
      <c r="F15" s="62"/>
      <c r="G15" s="62"/>
      <c r="H15" s="62"/>
      <c r="I15" s="62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18.75" customHeight="1" x14ac:dyDescent="0.35">
      <c r="A16" s="119"/>
      <c r="B16" s="119"/>
      <c r="C16" s="472" t="s">
        <v>309</v>
      </c>
      <c r="D16" s="395"/>
      <c r="E16" s="287">
        <f>IFERROR(E14/Ventas!D98,"")</f>
        <v>7138.4444907830148</v>
      </c>
      <c r="F16" s="287">
        <f>IFERROR(F14/Ventas!E98,"")</f>
        <v>7138.4444907830139</v>
      </c>
      <c r="G16" s="287">
        <f>IFERROR(G14/Ventas!F98,"")</f>
        <v>7138.4444907830184</v>
      </c>
      <c r="H16" s="287">
        <f>IFERROR(H14/Ventas!G98,"")</f>
        <v>7138.4444907830184</v>
      </c>
      <c r="I16" s="287">
        <f>IFERROR(I14/Ventas!H98,"")</f>
        <v>7138.4444907830166</v>
      </c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ht="15" customHeight="1" x14ac:dyDescent="0.3">
      <c r="A17" s="119"/>
      <c r="B17" s="119"/>
      <c r="C17" s="202"/>
      <c r="D17" s="202"/>
      <c r="E17" s="288"/>
      <c r="F17" s="202"/>
      <c r="G17" s="202"/>
      <c r="H17" s="202"/>
      <c r="I17" s="202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ht="15" hidden="1" customHeight="1" x14ac:dyDescent="0.3">
      <c r="A18" s="119"/>
      <c r="B18" s="119"/>
      <c r="C18" s="202"/>
      <c r="D18" s="202"/>
      <c r="E18" s="202"/>
      <c r="F18" s="202"/>
      <c r="G18" s="202"/>
      <c r="H18" s="202"/>
      <c r="I18" s="202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15" hidden="1" customHeight="1" x14ac:dyDescent="0.3">
      <c r="A19" s="119"/>
      <c r="B19" s="119"/>
      <c r="C19" s="202"/>
      <c r="D19" s="202"/>
      <c r="E19" s="202"/>
      <c r="F19" s="202"/>
      <c r="G19" s="202"/>
      <c r="H19" s="202"/>
      <c r="I19" s="202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ht="15" hidden="1" customHeight="1" x14ac:dyDescent="0.3">
      <c r="A20" s="118"/>
      <c r="B20" s="118"/>
      <c r="C20" s="202"/>
      <c r="D20" s="202"/>
      <c r="E20" s="202"/>
      <c r="F20" s="202"/>
      <c r="G20" s="202"/>
      <c r="H20" s="202"/>
      <c r="I20" s="202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spans="1:26" ht="15" hidden="1" customHeight="1" x14ac:dyDescent="0.3">
      <c r="A21" s="118"/>
      <c r="B21" s="118"/>
      <c r="C21" s="202"/>
      <c r="D21" s="202"/>
      <c r="E21" s="202"/>
      <c r="F21" s="202"/>
      <c r="G21" s="202"/>
      <c r="H21" s="202"/>
      <c r="I21" s="202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</row>
    <row r="22" spans="1:26" ht="15" hidden="1" customHeight="1" x14ac:dyDescent="0.3">
      <c r="A22" s="118"/>
      <c r="B22" s="118"/>
      <c r="C22" s="202"/>
      <c r="D22" s="202"/>
      <c r="E22" s="288"/>
      <c r="F22" s="202"/>
      <c r="G22" s="202"/>
      <c r="H22" s="202"/>
      <c r="I22" s="202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</row>
    <row r="23" spans="1:26" ht="12.75" hidden="1" customHeight="1" x14ac:dyDescent="0.3">
      <c r="A23" s="118"/>
      <c r="B23" s="118"/>
      <c r="C23" s="289"/>
      <c r="D23" s="289"/>
      <c r="E23" s="289"/>
      <c r="F23" s="289"/>
      <c r="G23" s="289"/>
      <c r="H23" s="289"/>
      <c r="I23" s="289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</row>
    <row r="24" spans="1:26" ht="12.75" hidden="1" customHeight="1" x14ac:dyDescent="0.3">
      <c r="A24" s="118"/>
      <c r="B24" s="118"/>
      <c r="C24" s="289"/>
      <c r="D24" s="289"/>
      <c r="E24" s="289"/>
      <c r="F24" s="289"/>
      <c r="G24" s="289"/>
      <c r="H24" s="289"/>
      <c r="I24" s="289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</row>
    <row r="25" spans="1:26" ht="12.75" hidden="1" customHeight="1" x14ac:dyDescent="0.3">
      <c r="A25" s="118"/>
      <c r="B25" s="118"/>
      <c r="C25" s="289"/>
      <c r="D25" s="289"/>
      <c r="E25" s="289"/>
      <c r="F25" s="289"/>
      <c r="G25" s="289"/>
      <c r="H25" s="289"/>
      <c r="I25" s="289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spans="1:26" ht="12.75" hidden="1" customHeight="1" x14ac:dyDescent="0.3">
      <c r="A26" s="118"/>
      <c r="B26" s="118"/>
      <c r="C26" s="289"/>
      <c r="D26" s="289"/>
      <c r="E26" s="289"/>
      <c r="F26" s="289"/>
      <c r="G26" s="289"/>
      <c r="H26" s="289"/>
      <c r="I26" s="289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</row>
    <row r="27" spans="1:26" ht="12.75" customHeight="1" x14ac:dyDescent="0.3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</row>
    <row r="28" spans="1:26" ht="12.75" customHeight="1" x14ac:dyDescent="0.3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</row>
    <row r="29" spans="1:26" ht="12.75" customHeight="1" x14ac:dyDescent="0.3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spans="1:26" ht="12.75" customHeight="1" x14ac:dyDescent="0.3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spans="1:26" ht="12.75" customHeight="1" x14ac:dyDescent="0.3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spans="1:26" ht="12.75" customHeight="1" x14ac:dyDescent="0.3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1:26" ht="12.75" customHeight="1" x14ac:dyDescent="0.3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spans="1:26" ht="12.75" customHeight="1" x14ac:dyDescent="0.3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spans="1:26" ht="12.75" customHeight="1" x14ac:dyDescent="0.3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2.75" customHeight="1" x14ac:dyDescent="0.3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12.75" customHeigh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12.75" customHeight="1" x14ac:dyDescent="0.3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 ht="12.75" customHeight="1" x14ac:dyDescent="0.3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 ht="12.75" customHeight="1" x14ac:dyDescent="0.3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 ht="12.75" customHeight="1" x14ac:dyDescent="0.3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 ht="12.75" customHeight="1" x14ac:dyDescent="0.3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 ht="12.75" customHeight="1" x14ac:dyDescent="0.3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 ht="12.75" customHeight="1" x14ac:dyDescent="0.3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spans="1:26" ht="12.75" customHeight="1" x14ac:dyDescent="0.3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spans="1:26" ht="12.75" customHeight="1" x14ac:dyDescent="0.3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spans="1:26" ht="12.75" customHeight="1" x14ac:dyDescent="0.3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 ht="12.75" customHeight="1" x14ac:dyDescent="0.3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spans="1:26" ht="12.75" customHeight="1" x14ac:dyDescent="0.3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spans="1:26" ht="12.75" customHeight="1" x14ac:dyDescent="0.3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spans="1:26" ht="12.75" customHeight="1" x14ac:dyDescent="0.3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:26" ht="12.75" customHeight="1" x14ac:dyDescent="0.3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spans="1:26" ht="12.75" customHeight="1" x14ac:dyDescent="0.3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spans="1:26" ht="12.75" customHeight="1" x14ac:dyDescent="0.3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spans="1:26" ht="12.75" customHeight="1" x14ac:dyDescent="0.3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spans="1:26" ht="12.75" customHeight="1" x14ac:dyDescent="0.3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spans="1:26" ht="12.75" customHeight="1" x14ac:dyDescent="0.3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spans="1:26" ht="12.75" customHeight="1" x14ac:dyDescent="0.3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spans="1:26" ht="12.75" customHeight="1" x14ac:dyDescent="0.3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spans="1:26" ht="12.75" customHeight="1" x14ac:dyDescent="0.3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spans="1:26" ht="12.75" customHeight="1" x14ac:dyDescent="0.3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spans="1:26" ht="12.75" customHeight="1" x14ac:dyDescent="0.3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spans="1:26" ht="12.75" customHeight="1" x14ac:dyDescent="0.3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spans="1:26" ht="12.75" customHeight="1" x14ac:dyDescent="0.3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spans="1:26" ht="12.75" customHeight="1" x14ac:dyDescent="0.3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spans="1:26" ht="12.75" customHeight="1" x14ac:dyDescent="0.3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spans="1:26" ht="12.75" customHeight="1" x14ac:dyDescent="0.3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spans="1:26" ht="12.75" customHeight="1" x14ac:dyDescent="0.3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spans="1:26" ht="12.75" customHeight="1" x14ac:dyDescent="0.3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spans="1:26" ht="12.75" customHeight="1" x14ac:dyDescent="0.3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spans="1:26" ht="12.75" customHeight="1" x14ac:dyDescent="0.3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spans="1:26" ht="12.75" customHeight="1" x14ac:dyDescent="0.3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spans="1:26" ht="12.75" customHeight="1" x14ac:dyDescent="0.3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spans="1:26" ht="12.75" customHeight="1" x14ac:dyDescent="0.3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spans="1:26" ht="12.75" customHeight="1" x14ac:dyDescent="0.3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spans="1:26" ht="12.75" customHeight="1" x14ac:dyDescent="0.3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spans="1:26" ht="12.75" customHeight="1" x14ac:dyDescent="0.3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spans="1:26" ht="12.75" customHeight="1" x14ac:dyDescent="0.3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spans="1:26" ht="12.75" customHeight="1" x14ac:dyDescent="0.3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spans="1:26" ht="12.75" customHeight="1" x14ac:dyDescent="0.3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spans="1:26" ht="12.75" customHeight="1" x14ac:dyDescent="0.3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spans="1:26" ht="12.75" customHeight="1" x14ac:dyDescent="0.3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spans="1:26" ht="12.75" customHeight="1" x14ac:dyDescent="0.3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:26" ht="12.75" customHeight="1" x14ac:dyDescent="0.3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:26" ht="12.75" customHeight="1" x14ac:dyDescent="0.3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spans="1:26" ht="12.75" customHeight="1" x14ac:dyDescent="0.3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spans="1:26" ht="12.75" customHeight="1" x14ac:dyDescent="0.3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spans="1:26" ht="12.75" customHeight="1" x14ac:dyDescent="0.3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spans="1:26" ht="12.75" customHeight="1" x14ac:dyDescent="0.3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spans="1:26" ht="12.75" customHeight="1" x14ac:dyDescent="0.3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spans="1:26" ht="12.75" customHeight="1" x14ac:dyDescent="0.3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spans="1:26" ht="12.75" customHeight="1" x14ac:dyDescent="0.3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spans="1:26" ht="12.75" customHeight="1" x14ac:dyDescent="0.3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spans="1:26" ht="12.75" customHeight="1" x14ac:dyDescent="0.3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spans="1:26" ht="12.75" customHeight="1" x14ac:dyDescent="0.3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spans="1:26" ht="12.75" customHeigh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spans="1:26" ht="12.75" customHeight="1" x14ac:dyDescent="0.3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spans="1:26" ht="12.75" customHeight="1" x14ac:dyDescent="0.3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spans="1:26" ht="12.75" customHeight="1" x14ac:dyDescent="0.3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spans="1:26" ht="12.75" customHeight="1" x14ac:dyDescent="0.3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spans="1:26" ht="12.75" customHeight="1" x14ac:dyDescent="0.3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spans="1:26" ht="12.75" customHeight="1" x14ac:dyDescent="0.3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spans="1:26" ht="12.75" customHeight="1" x14ac:dyDescent="0.3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spans="1:26" ht="12.75" customHeight="1" x14ac:dyDescent="0.3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spans="1:26" ht="12.75" customHeight="1" x14ac:dyDescent="0.3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spans="1:26" ht="12.75" customHeight="1" x14ac:dyDescent="0.3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spans="1:26" ht="12.75" customHeight="1" x14ac:dyDescent="0.3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spans="1:26" ht="12.75" customHeight="1" x14ac:dyDescent="0.3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spans="1:26" ht="12.75" customHeight="1" x14ac:dyDescent="0.3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spans="1:26" ht="12.75" customHeight="1" x14ac:dyDescent="0.3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spans="1:26" ht="12.75" customHeight="1" x14ac:dyDescent="0.3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spans="1:26" ht="12.75" customHeight="1" x14ac:dyDescent="0.3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spans="1:26" ht="12.75" customHeight="1" x14ac:dyDescent="0.3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spans="1:26" ht="12.75" customHeight="1" x14ac:dyDescent="0.3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spans="1:26" ht="12.75" customHeight="1" x14ac:dyDescent="0.3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spans="1:26" ht="12.75" customHeight="1" x14ac:dyDescent="0.3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spans="1:26" ht="12.75" customHeigh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1:26" ht="12.75" customHeight="1" x14ac:dyDescent="0.3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1:26" ht="12.75" customHeight="1" x14ac:dyDescent="0.3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1:26" ht="12.75" customHeight="1" x14ac:dyDescent="0.3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:26" ht="12.75" customHeight="1" x14ac:dyDescent="0.3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:26" ht="12.75" customHeight="1" x14ac:dyDescent="0.3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:26" ht="12.75" customHeight="1" x14ac:dyDescent="0.3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:26" ht="12.75" customHeight="1" x14ac:dyDescent="0.3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:26" ht="12.75" customHeight="1" x14ac:dyDescent="0.3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:26" ht="12.75" customHeight="1" x14ac:dyDescent="0.3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:26" ht="12.75" customHeight="1" x14ac:dyDescent="0.3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:26" ht="12.75" customHeight="1" x14ac:dyDescent="0.3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:26" ht="12.75" customHeight="1" x14ac:dyDescent="0.3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:26" ht="12.75" customHeight="1" x14ac:dyDescent="0.3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:26" ht="12.75" customHeight="1" x14ac:dyDescent="0.3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:26" ht="12.75" customHeight="1" x14ac:dyDescent="0.3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:26" ht="12.75" customHeight="1" x14ac:dyDescent="0.3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:26" ht="12.75" customHeight="1" x14ac:dyDescent="0.3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:26" ht="12.75" customHeight="1" x14ac:dyDescent="0.3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:26" ht="12.75" customHeight="1" x14ac:dyDescent="0.3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:26" ht="12.75" customHeight="1" x14ac:dyDescent="0.3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:26" ht="12.75" customHeight="1" x14ac:dyDescent="0.3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:26" ht="12.75" customHeight="1" x14ac:dyDescent="0.3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:26" ht="12.75" customHeight="1" x14ac:dyDescent="0.3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:26" ht="12.75" customHeight="1" x14ac:dyDescent="0.3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:26" ht="12.75" customHeight="1" x14ac:dyDescent="0.3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:26" ht="12.75" customHeight="1" x14ac:dyDescent="0.3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:26" ht="12.75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:26" ht="12.75" customHeight="1" x14ac:dyDescent="0.3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:26" ht="12.75" customHeight="1" x14ac:dyDescent="0.3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:26" ht="12.75" customHeight="1" x14ac:dyDescent="0.3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:26" ht="12.75" customHeight="1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:26" ht="12.75" customHeight="1" x14ac:dyDescent="0.3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:26" ht="12.75" customHeight="1" x14ac:dyDescent="0.3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:26" ht="12.75" customHeight="1" x14ac:dyDescent="0.3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:26" ht="12.75" customHeight="1" x14ac:dyDescent="0.3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:26" ht="12.75" customHeight="1" x14ac:dyDescent="0.3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:26" ht="12.75" customHeight="1" x14ac:dyDescent="0.3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:26" ht="12.75" customHeight="1" x14ac:dyDescent="0.3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:26" ht="12.75" customHeight="1" x14ac:dyDescent="0.3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:26" ht="12.75" customHeight="1" x14ac:dyDescent="0.3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:26" ht="12.75" customHeight="1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:26" ht="12.75" customHeight="1" x14ac:dyDescent="0.3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:26" ht="12.75" customHeigh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:26" ht="12.75" customHeight="1" x14ac:dyDescent="0.3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:26" ht="12.75" customHeight="1" x14ac:dyDescent="0.3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:26" ht="12.75" customHeight="1" x14ac:dyDescent="0.3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:26" ht="12.75" customHeight="1" x14ac:dyDescent="0.3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spans="1:26" ht="12.75" customHeight="1" x14ac:dyDescent="0.3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spans="1:26" ht="12.75" customHeight="1" x14ac:dyDescent="0.3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spans="1:26" ht="12.75" customHeight="1" x14ac:dyDescent="0.3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spans="1:26" ht="12.75" customHeight="1" x14ac:dyDescent="0.3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spans="1:26" ht="12.75" customHeight="1" x14ac:dyDescent="0.3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spans="1:26" ht="12.75" customHeight="1" x14ac:dyDescent="0.3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spans="1:26" ht="12.75" customHeight="1" x14ac:dyDescent="0.3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spans="1:26" ht="12.75" customHeight="1" x14ac:dyDescent="0.3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spans="1:26" ht="12.75" customHeight="1" x14ac:dyDescent="0.3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spans="1:26" ht="12.75" customHeight="1" x14ac:dyDescent="0.3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spans="1:26" ht="12.75" customHeight="1" x14ac:dyDescent="0.3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spans="1:26" ht="12.75" customHeight="1" x14ac:dyDescent="0.3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spans="1:26" ht="12.75" customHeight="1" x14ac:dyDescent="0.3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spans="1:26" ht="12.75" customHeight="1" x14ac:dyDescent="0.3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spans="1:26" ht="12.75" customHeight="1" x14ac:dyDescent="0.3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spans="1:26" ht="12.75" customHeight="1" x14ac:dyDescent="0.3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spans="1:26" ht="12.75" customHeight="1" x14ac:dyDescent="0.3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spans="1:26" ht="12.75" customHeight="1" x14ac:dyDescent="0.3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spans="1:26" ht="12.75" customHeight="1" x14ac:dyDescent="0.3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spans="1:26" ht="12.75" customHeight="1" x14ac:dyDescent="0.3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spans="1:26" ht="12.75" customHeight="1" x14ac:dyDescent="0.3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spans="1:26" ht="12.75" customHeight="1" x14ac:dyDescent="0.3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spans="1:26" ht="12.75" customHeight="1" x14ac:dyDescent="0.3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spans="1:26" ht="12.75" customHeight="1" x14ac:dyDescent="0.3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spans="1:26" ht="12.75" customHeight="1" x14ac:dyDescent="0.3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spans="1:26" ht="12.75" customHeight="1" x14ac:dyDescent="0.3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spans="1:26" ht="12.75" customHeight="1" x14ac:dyDescent="0.3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spans="1:26" ht="12.75" customHeight="1" x14ac:dyDescent="0.3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spans="1:26" ht="12.75" customHeight="1" x14ac:dyDescent="0.3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spans="1:26" ht="12.75" customHeight="1" x14ac:dyDescent="0.3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spans="1:26" ht="12.75" customHeight="1" x14ac:dyDescent="0.3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spans="1:26" ht="12.75" customHeight="1" x14ac:dyDescent="0.3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spans="1:26" ht="12.75" customHeight="1" x14ac:dyDescent="0.3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spans="1:26" ht="12.75" customHeight="1" x14ac:dyDescent="0.3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spans="1:26" ht="12.75" customHeight="1" x14ac:dyDescent="0.3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spans="1:26" ht="12.75" customHeight="1" x14ac:dyDescent="0.3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spans="1:26" ht="12.75" customHeight="1" x14ac:dyDescent="0.3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spans="1:26" ht="12.75" customHeight="1" x14ac:dyDescent="0.3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spans="1:26" ht="12.75" customHeight="1" x14ac:dyDescent="0.3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spans="1:26" ht="12.75" customHeight="1" x14ac:dyDescent="0.3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spans="1:26" ht="12.75" customHeight="1" x14ac:dyDescent="0.3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spans="1:26" ht="12.75" customHeight="1" x14ac:dyDescent="0.3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spans="1:26" ht="12.75" customHeight="1" x14ac:dyDescent="0.3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spans="1:26" ht="12.75" customHeight="1" x14ac:dyDescent="0.3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spans="1:26" ht="12.75" customHeigh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spans="1:26" ht="12.75" customHeight="1" x14ac:dyDescent="0.3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spans="1:26" ht="12.75" customHeight="1" x14ac:dyDescent="0.3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spans="1:26" ht="12.75" customHeight="1" x14ac:dyDescent="0.3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spans="1:26" ht="12.75" customHeight="1" x14ac:dyDescent="0.3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spans="1:26" ht="12.7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spans="1:26" ht="12.75" customHeight="1" x14ac:dyDescent="0.3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spans="1:26" ht="12.75" customHeight="1" x14ac:dyDescent="0.3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spans="1:26" ht="12.75" customHeight="1" x14ac:dyDescent="0.3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spans="1:26" ht="12.75" customHeight="1" x14ac:dyDescent="0.3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spans="1:26" ht="12.75" customHeight="1" x14ac:dyDescent="0.3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spans="1:26" ht="12.75" customHeight="1" x14ac:dyDescent="0.3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spans="1:26" ht="12.75" customHeight="1" x14ac:dyDescent="0.3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spans="1:26" ht="12.75" customHeight="1" x14ac:dyDescent="0.3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spans="1:26" ht="12.75" customHeight="1" x14ac:dyDescent="0.3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spans="1:26" ht="12.75" customHeight="1" x14ac:dyDescent="0.3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spans="1:26" ht="12.75" customHeight="1" x14ac:dyDescent="0.3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spans="1:26" ht="12.75" customHeight="1" x14ac:dyDescent="0.3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spans="1:26" ht="12.75" customHeight="1" x14ac:dyDescent="0.3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spans="1:26" ht="12.75" customHeight="1" x14ac:dyDescent="0.3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spans="1:26" ht="12.75" customHeight="1" x14ac:dyDescent="0.3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spans="1:26" ht="12.75" customHeight="1" x14ac:dyDescent="0.3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spans="1:26" ht="12.75" customHeight="1" x14ac:dyDescent="0.3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spans="1:26" ht="12.75" customHeight="1" x14ac:dyDescent="0.3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spans="1:26" ht="12.75" customHeight="1" x14ac:dyDescent="0.3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spans="1:26" ht="12.75" customHeight="1" x14ac:dyDescent="0.3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spans="1:26" ht="12.75" customHeight="1" x14ac:dyDescent="0.3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spans="1:26" ht="12.75" customHeight="1" x14ac:dyDescent="0.3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spans="1:26" ht="12.75" customHeight="1" x14ac:dyDescent="0.3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spans="1:26" ht="12.75" customHeight="1" x14ac:dyDescent="0.3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spans="1:26" ht="12.75" customHeight="1" x14ac:dyDescent="0.3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spans="1:26" ht="12.75" customHeight="1" x14ac:dyDescent="0.3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spans="1:26" ht="12.75" customHeight="1" x14ac:dyDescent="0.3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spans="1:26" ht="12.75" customHeight="1" x14ac:dyDescent="0.3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spans="1:26" ht="12.75" customHeight="1" x14ac:dyDescent="0.3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spans="1:26" ht="12.75" customHeight="1" x14ac:dyDescent="0.3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spans="1:26" ht="12.75" customHeight="1" x14ac:dyDescent="0.3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spans="1:26" ht="12.75" customHeight="1" x14ac:dyDescent="0.3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spans="1:26" ht="12.75" customHeight="1" x14ac:dyDescent="0.3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spans="1:26" ht="12.75" customHeight="1" x14ac:dyDescent="0.3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spans="1:26" ht="12.75" customHeight="1" x14ac:dyDescent="0.3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spans="1:26" ht="12.75" customHeight="1" x14ac:dyDescent="0.3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spans="1:26" ht="12.75" customHeight="1" x14ac:dyDescent="0.3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spans="1:26" ht="12.75" customHeight="1" x14ac:dyDescent="0.3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spans="1:26" ht="12.75" customHeight="1" x14ac:dyDescent="0.3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spans="1:26" ht="12.75" customHeight="1" x14ac:dyDescent="0.3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spans="1:26" ht="12.75" customHeight="1" x14ac:dyDescent="0.3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spans="1:26" ht="12.75" customHeight="1" x14ac:dyDescent="0.3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spans="1:26" ht="12.75" customHeight="1" x14ac:dyDescent="0.3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spans="1:26" ht="12.75" customHeight="1" x14ac:dyDescent="0.3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spans="1:26" ht="12.75" customHeight="1" x14ac:dyDescent="0.3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spans="1:26" ht="12.75" customHeight="1" x14ac:dyDescent="0.3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spans="1:26" ht="12.75" customHeight="1" x14ac:dyDescent="0.3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spans="1:26" ht="12.75" customHeight="1" x14ac:dyDescent="0.3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spans="1:26" ht="12.75" customHeight="1" x14ac:dyDescent="0.3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spans="1:26" ht="12.75" customHeight="1" x14ac:dyDescent="0.3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spans="1:26" ht="12.75" customHeight="1" x14ac:dyDescent="0.3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spans="1:26" ht="12.75" customHeight="1" x14ac:dyDescent="0.3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spans="1:26" ht="12.75" customHeight="1" x14ac:dyDescent="0.3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spans="1:26" ht="12.75" customHeight="1" x14ac:dyDescent="0.3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spans="1:26" ht="12.75" customHeight="1" x14ac:dyDescent="0.3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spans="1:26" ht="12.75" customHeight="1" x14ac:dyDescent="0.3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spans="1:26" ht="12.75" customHeight="1" x14ac:dyDescent="0.3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spans="1:26" ht="12.75" customHeight="1" x14ac:dyDescent="0.3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spans="1:26" ht="12.75" customHeight="1" x14ac:dyDescent="0.3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spans="1:26" ht="12.75" customHeight="1" x14ac:dyDescent="0.3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spans="1:26" ht="12.75" customHeight="1" x14ac:dyDescent="0.3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spans="1:26" ht="12.75" customHeight="1" x14ac:dyDescent="0.3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spans="1:26" ht="12.75" customHeight="1" x14ac:dyDescent="0.3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spans="1:26" ht="12.75" customHeight="1" x14ac:dyDescent="0.3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spans="1:26" ht="12.75" customHeight="1" x14ac:dyDescent="0.3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spans="1:26" ht="12.75" customHeight="1" x14ac:dyDescent="0.3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spans="1:26" ht="12.75" customHeight="1" x14ac:dyDescent="0.3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spans="1:26" ht="12.75" customHeight="1" x14ac:dyDescent="0.3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spans="1:26" ht="12.75" customHeight="1" x14ac:dyDescent="0.3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spans="1:26" ht="12.75" customHeight="1" x14ac:dyDescent="0.3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spans="1:26" ht="12.75" customHeight="1" x14ac:dyDescent="0.3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spans="1:26" ht="12.75" customHeight="1" x14ac:dyDescent="0.3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spans="1:26" ht="12.75" customHeight="1" x14ac:dyDescent="0.3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spans="1:26" ht="12.75" customHeight="1" x14ac:dyDescent="0.3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spans="1:26" ht="12.75" customHeight="1" x14ac:dyDescent="0.3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spans="1:26" ht="12.75" customHeight="1" x14ac:dyDescent="0.3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spans="1:26" ht="12.75" customHeight="1" x14ac:dyDescent="0.3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spans="1:26" ht="12.75" customHeight="1" x14ac:dyDescent="0.3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spans="1:26" ht="12.75" customHeight="1" x14ac:dyDescent="0.3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spans="1:26" ht="12.75" customHeight="1" x14ac:dyDescent="0.3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spans="1:26" ht="12.75" customHeight="1" x14ac:dyDescent="0.3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spans="1:26" ht="12.75" customHeight="1" x14ac:dyDescent="0.3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spans="1:26" ht="12.75" customHeight="1" x14ac:dyDescent="0.3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spans="1:26" ht="12.75" customHeight="1" x14ac:dyDescent="0.3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spans="1:26" ht="12.75" customHeight="1" x14ac:dyDescent="0.3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spans="1:26" ht="12.75" customHeight="1" x14ac:dyDescent="0.3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spans="1:26" ht="12.75" customHeight="1" x14ac:dyDescent="0.3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spans="1:26" ht="12.75" customHeight="1" x14ac:dyDescent="0.3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spans="1:26" ht="12.75" customHeight="1" x14ac:dyDescent="0.3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spans="1:26" ht="12.75" customHeight="1" x14ac:dyDescent="0.3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spans="1:26" ht="12.75" customHeight="1" x14ac:dyDescent="0.3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spans="1:26" ht="12.75" customHeight="1" x14ac:dyDescent="0.3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spans="1:26" ht="12.75" customHeight="1" x14ac:dyDescent="0.3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spans="1:26" ht="12.75" customHeight="1" x14ac:dyDescent="0.3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spans="1:26" ht="12.75" customHeight="1" x14ac:dyDescent="0.3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spans="1:26" ht="12.75" customHeight="1" x14ac:dyDescent="0.3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spans="1:26" ht="12.75" customHeight="1" x14ac:dyDescent="0.3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spans="1:26" ht="12.75" customHeight="1" x14ac:dyDescent="0.3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spans="1:26" ht="12.75" customHeight="1" x14ac:dyDescent="0.3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spans="1:26" ht="12.75" customHeight="1" x14ac:dyDescent="0.3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spans="1:26" ht="12.75" customHeight="1" x14ac:dyDescent="0.3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spans="1:26" ht="12.75" customHeight="1" x14ac:dyDescent="0.3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spans="1:26" ht="12.75" customHeight="1" x14ac:dyDescent="0.3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spans="1:26" ht="12.75" customHeight="1" x14ac:dyDescent="0.3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spans="1:26" ht="12.75" customHeight="1" x14ac:dyDescent="0.3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spans="1:26" ht="12.75" customHeight="1" x14ac:dyDescent="0.3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spans="1:26" ht="12.75" customHeight="1" x14ac:dyDescent="0.3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spans="1:26" ht="12.75" customHeight="1" x14ac:dyDescent="0.3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spans="1:26" ht="12.75" customHeight="1" x14ac:dyDescent="0.3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spans="1:26" ht="12.75" customHeight="1" x14ac:dyDescent="0.3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spans="1:26" ht="12.75" customHeight="1" x14ac:dyDescent="0.3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spans="1:26" ht="12.75" customHeight="1" x14ac:dyDescent="0.3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spans="1:26" ht="12.75" customHeight="1" x14ac:dyDescent="0.3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spans="1:26" ht="12.75" customHeight="1" x14ac:dyDescent="0.3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spans="1:26" ht="12.75" customHeight="1" x14ac:dyDescent="0.3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spans="1:26" ht="12.75" customHeight="1" x14ac:dyDescent="0.3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spans="1:26" ht="12.75" customHeight="1" x14ac:dyDescent="0.3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spans="1:26" ht="12.75" customHeight="1" x14ac:dyDescent="0.3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spans="1:26" ht="12.75" customHeight="1" x14ac:dyDescent="0.3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spans="1:26" ht="12.75" customHeight="1" x14ac:dyDescent="0.3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spans="1:26" ht="12.7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spans="1:26" ht="12.7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spans="1:26" ht="12.7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spans="1:26" ht="12.7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spans="1:26" ht="12.7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spans="1:26" ht="12.7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spans="1:26" ht="12.75" customHeight="1" x14ac:dyDescent="0.3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spans="1:26" ht="12.75" customHeight="1" x14ac:dyDescent="0.3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spans="1:26" ht="12.75" customHeight="1" x14ac:dyDescent="0.3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spans="1:26" ht="12.75" customHeight="1" x14ac:dyDescent="0.3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spans="1:26" ht="12.75" customHeight="1" x14ac:dyDescent="0.3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spans="1:26" ht="12.75" customHeight="1" x14ac:dyDescent="0.3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spans="1:26" ht="12.7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spans="1:26" ht="12.7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spans="1:26" ht="12.7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spans="1:26" ht="12.7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spans="1:26" ht="12.75" customHeight="1" x14ac:dyDescent="0.3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spans="1:26" ht="12.75" customHeight="1" x14ac:dyDescent="0.3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spans="1:26" ht="12.75" customHeight="1" x14ac:dyDescent="0.3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spans="1:26" ht="12.75" customHeight="1" x14ac:dyDescent="0.3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spans="1:26" ht="12.75" customHeight="1" x14ac:dyDescent="0.3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spans="1:26" ht="12.75" customHeight="1" x14ac:dyDescent="0.3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spans="1:26" ht="12.75" customHeight="1" x14ac:dyDescent="0.3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spans="1:26" ht="12.75" customHeight="1" x14ac:dyDescent="0.3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spans="1:26" ht="12.75" customHeight="1" x14ac:dyDescent="0.3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spans="1:26" ht="12.75" customHeight="1" x14ac:dyDescent="0.3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spans="1:26" ht="12.75" customHeight="1" x14ac:dyDescent="0.3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spans="1:26" ht="12.75" customHeight="1" x14ac:dyDescent="0.3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spans="1:26" ht="12.75" customHeight="1" x14ac:dyDescent="0.3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spans="1:26" ht="12.75" customHeight="1" x14ac:dyDescent="0.3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spans="1:26" ht="12.75" customHeight="1" x14ac:dyDescent="0.3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spans="1:26" ht="12.75" customHeight="1" x14ac:dyDescent="0.3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spans="1:26" ht="12.75" customHeight="1" x14ac:dyDescent="0.3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spans="1:26" ht="12.75" customHeight="1" x14ac:dyDescent="0.3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spans="1:26" ht="12.75" customHeight="1" x14ac:dyDescent="0.3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spans="1:26" ht="12.75" customHeight="1" x14ac:dyDescent="0.3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spans="1:26" ht="12.75" customHeight="1" x14ac:dyDescent="0.3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spans="1:26" ht="12.75" customHeight="1" x14ac:dyDescent="0.3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spans="1:26" ht="12.75" customHeight="1" x14ac:dyDescent="0.3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spans="1:26" ht="12.75" customHeight="1" x14ac:dyDescent="0.3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spans="1:26" ht="12.75" customHeight="1" x14ac:dyDescent="0.3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spans="1:26" ht="12.75" customHeight="1" x14ac:dyDescent="0.3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spans="1:26" ht="12.75" customHeight="1" x14ac:dyDescent="0.3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spans="1:26" ht="12.75" customHeight="1" x14ac:dyDescent="0.3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spans="1:26" ht="12.75" customHeight="1" x14ac:dyDescent="0.3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spans="1:26" ht="12.75" customHeight="1" x14ac:dyDescent="0.3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spans="1:26" ht="12.75" customHeight="1" x14ac:dyDescent="0.3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spans="1:26" ht="12.75" customHeight="1" x14ac:dyDescent="0.3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spans="1:26" ht="12.75" customHeight="1" x14ac:dyDescent="0.3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spans="1:26" ht="12.7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spans="1:26" ht="12.7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spans="1:26" ht="12.7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spans="1:26" ht="12.7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spans="1:26" ht="12.7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spans="1:26" ht="12.7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spans="1:26" ht="12.75" customHeight="1" x14ac:dyDescent="0.3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spans="1:26" ht="12.75" customHeight="1" x14ac:dyDescent="0.3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spans="1:26" ht="12.75" customHeight="1" x14ac:dyDescent="0.3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spans="1:26" ht="12.75" customHeight="1" x14ac:dyDescent="0.3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spans="1:26" ht="12.75" customHeight="1" x14ac:dyDescent="0.3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spans="1:26" ht="12.75" customHeight="1" x14ac:dyDescent="0.3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spans="1:26" ht="12.75" customHeight="1" x14ac:dyDescent="0.3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spans="1:26" ht="12.75" customHeight="1" x14ac:dyDescent="0.3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spans="1:26" ht="12.75" customHeight="1" x14ac:dyDescent="0.3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spans="1:26" ht="12.75" customHeight="1" x14ac:dyDescent="0.3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spans="1:26" ht="12.75" customHeight="1" x14ac:dyDescent="0.3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spans="1:26" ht="12.75" customHeight="1" x14ac:dyDescent="0.3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spans="1:26" ht="12.7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spans="1:26" ht="12.7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spans="1:26" ht="12.7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spans="1:26" ht="12.7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spans="1:26" ht="12.75" customHeight="1" x14ac:dyDescent="0.3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spans="1:26" ht="12.75" customHeight="1" x14ac:dyDescent="0.3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spans="1:26" ht="12.75" customHeight="1" x14ac:dyDescent="0.3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spans="1:26" ht="12.75" customHeight="1" x14ac:dyDescent="0.3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spans="1:26" ht="12.75" customHeight="1" x14ac:dyDescent="0.3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spans="1:26" ht="12.75" customHeight="1" x14ac:dyDescent="0.3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spans="1:26" ht="12.75" customHeight="1" x14ac:dyDescent="0.3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spans="1:26" ht="12.75" customHeight="1" x14ac:dyDescent="0.3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spans="1:26" ht="12.75" customHeight="1" x14ac:dyDescent="0.3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spans="1:26" ht="12.75" customHeight="1" x14ac:dyDescent="0.3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spans="1:26" ht="12.75" customHeight="1" x14ac:dyDescent="0.3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spans="1:26" ht="12.75" customHeight="1" x14ac:dyDescent="0.3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spans="1:26" ht="12.7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spans="1:26" ht="12.7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spans="1:26" ht="12.7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spans="1:26" ht="12.7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spans="1:26" ht="12.75" customHeight="1" x14ac:dyDescent="0.3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spans="1:26" ht="12.75" customHeight="1" x14ac:dyDescent="0.3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spans="1:26" ht="12.75" customHeight="1" x14ac:dyDescent="0.3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spans="1:26" ht="12.75" customHeight="1" x14ac:dyDescent="0.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spans="1:26" ht="12.75" customHeight="1" x14ac:dyDescent="0.3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spans="1:26" ht="12.75" customHeight="1" x14ac:dyDescent="0.3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spans="1:26" ht="12.75" customHeight="1" x14ac:dyDescent="0.3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spans="1:26" ht="12.75" customHeight="1" x14ac:dyDescent="0.3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spans="1:26" ht="12.75" customHeight="1" x14ac:dyDescent="0.3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spans="1:26" ht="12.75" customHeight="1" x14ac:dyDescent="0.3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spans="1:26" ht="12.75" customHeight="1" x14ac:dyDescent="0.3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spans="1:26" ht="12.75" customHeight="1" x14ac:dyDescent="0.3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spans="1:26" ht="12.75" customHeight="1" x14ac:dyDescent="0.3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spans="1:26" ht="12.75" customHeight="1" x14ac:dyDescent="0.3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spans="1:26" ht="12.75" customHeight="1" x14ac:dyDescent="0.3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spans="1:26" ht="12.75" customHeight="1" x14ac:dyDescent="0.3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spans="1:26" ht="12.75" customHeight="1" x14ac:dyDescent="0.3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spans="1:26" ht="12.75" customHeight="1" x14ac:dyDescent="0.3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spans="1:26" ht="12.75" customHeight="1" x14ac:dyDescent="0.3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spans="1:26" ht="12.75" customHeight="1" x14ac:dyDescent="0.3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spans="1:26" ht="12.75" customHeight="1" x14ac:dyDescent="0.3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spans="1:26" ht="12.75" customHeight="1" x14ac:dyDescent="0.3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spans="1:26" ht="12.75" customHeight="1" x14ac:dyDescent="0.3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spans="1:26" ht="12.75" customHeight="1" x14ac:dyDescent="0.3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spans="1:26" ht="12.75" customHeight="1" x14ac:dyDescent="0.3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spans="1:26" ht="12.75" customHeight="1" x14ac:dyDescent="0.3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spans="1:26" ht="12.75" customHeight="1" x14ac:dyDescent="0.3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spans="1:26" ht="12.75" customHeight="1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spans="1:26" ht="12.75" customHeight="1" x14ac:dyDescent="0.3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spans="1:26" ht="12.75" customHeight="1" x14ac:dyDescent="0.3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spans="1:26" ht="12.75" customHeight="1" x14ac:dyDescent="0.3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spans="1:26" ht="12.75" customHeight="1" x14ac:dyDescent="0.3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spans="1:26" ht="12.75" customHeight="1" x14ac:dyDescent="0.3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spans="1:26" ht="12.75" customHeight="1" x14ac:dyDescent="0.3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spans="1:26" ht="12.75" customHeight="1" x14ac:dyDescent="0.3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spans="1:26" ht="12.75" customHeight="1" x14ac:dyDescent="0.3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spans="1:26" ht="12.75" customHeight="1" x14ac:dyDescent="0.3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spans="1:26" ht="12.75" customHeight="1" x14ac:dyDescent="0.3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spans="1:26" ht="12.75" customHeight="1" x14ac:dyDescent="0.3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spans="1:26" ht="12.75" customHeight="1" x14ac:dyDescent="0.3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spans="1:26" ht="12.75" customHeight="1" x14ac:dyDescent="0.3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spans="1:26" ht="12.75" customHeight="1" x14ac:dyDescent="0.3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spans="1:26" ht="12.75" customHeight="1" x14ac:dyDescent="0.3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spans="1:26" ht="12.75" customHeight="1" x14ac:dyDescent="0.3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spans="1:26" ht="12.75" customHeight="1" x14ac:dyDescent="0.3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spans="1:26" ht="12.75" customHeight="1" x14ac:dyDescent="0.3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spans="1:26" ht="12.75" customHeight="1" x14ac:dyDescent="0.3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spans="1:26" ht="12.75" customHeight="1" x14ac:dyDescent="0.3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spans="1:26" ht="12.75" customHeight="1" x14ac:dyDescent="0.3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spans="1:26" ht="12.75" customHeight="1" x14ac:dyDescent="0.3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spans="1:26" ht="12.75" customHeight="1" x14ac:dyDescent="0.3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spans="1:26" ht="12.75" customHeight="1" x14ac:dyDescent="0.3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spans="1:26" ht="12.75" customHeight="1" x14ac:dyDescent="0.3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spans="1:26" ht="12.75" customHeight="1" x14ac:dyDescent="0.3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spans="1:26" ht="12.75" customHeight="1" x14ac:dyDescent="0.3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spans="1:26" ht="12.75" customHeight="1" x14ac:dyDescent="0.3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spans="1:26" ht="12.75" customHeight="1" x14ac:dyDescent="0.3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spans="1:26" ht="12.75" customHeight="1" x14ac:dyDescent="0.3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spans="1:26" ht="12.75" customHeight="1" x14ac:dyDescent="0.3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spans="1:26" ht="12.75" customHeight="1" x14ac:dyDescent="0.3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spans="1:26" ht="12.75" customHeight="1" x14ac:dyDescent="0.3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spans="1:26" ht="12.75" customHeight="1" x14ac:dyDescent="0.3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spans="1:26" ht="12.75" customHeight="1" x14ac:dyDescent="0.3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spans="1:26" ht="12.75" customHeight="1" x14ac:dyDescent="0.3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spans="1:26" ht="12.75" customHeight="1" x14ac:dyDescent="0.3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spans="1:26" ht="12.75" customHeight="1" x14ac:dyDescent="0.3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spans="1:26" ht="12.75" customHeight="1" x14ac:dyDescent="0.3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spans="1:26" ht="12.75" customHeight="1" x14ac:dyDescent="0.3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spans="1:26" ht="12.75" customHeight="1" x14ac:dyDescent="0.3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spans="1:26" ht="12.75" customHeight="1" x14ac:dyDescent="0.3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spans="1:26" ht="12.75" customHeight="1" x14ac:dyDescent="0.3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spans="1:26" ht="12.75" customHeight="1" x14ac:dyDescent="0.3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spans="1:26" ht="12.75" customHeight="1" x14ac:dyDescent="0.3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spans="1:26" ht="12.75" customHeight="1" x14ac:dyDescent="0.3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spans="1:26" ht="12.75" customHeight="1" x14ac:dyDescent="0.3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spans="1:26" ht="12.75" customHeight="1" x14ac:dyDescent="0.3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spans="1:26" ht="12.75" customHeight="1" x14ac:dyDescent="0.3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spans="1:26" ht="12.75" customHeight="1" x14ac:dyDescent="0.3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spans="1:26" ht="12.75" customHeight="1" x14ac:dyDescent="0.3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spans="1:26" ht="12.75" customHeight="1" x14ac:dyDescent="0.3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spans="1:26" ht="12.75" customHeight="1" x14ac:dyDescent="0.3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spans="1:26" ht="12.75" customHeight="1" x14ac:dyDescent="0.3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spans="1:26" ht="12.75" customHeight="1" x14ac:dyDescent="0.3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spans="1:26" ht="12.75" customHeight="1" x14ac:dyDescent="0.3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spans="1:26" ht="12.7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spans="1:26" ht="12.7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spans="1:26" ht="12.7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spans="1:26" ht="12.7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spans="1:26" ht="12.7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spans="1:26" ht="12.7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spans="1:26" ht="12.7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spans="1:26" ht="12.7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spans="1:26" ht="12.75" customHeight="1" x14ac:dyDescent="0.3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spans="1:26" ht="12.75" customHeight="1" x14ac:dyDescent="0.3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spans="1:26" ht="12.75" customHeight="1" x14ac:dyDescent="0.3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spans="1:26" ht="12.75" customHeight="1" x14ac:dyDescent="0.3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spans="1:26" ht="12.75" customHeight="1" x14ac:dyDescent="0.3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spans="1:26" ht="12.75" customHeight="1" x14ac:dyDescent="0.3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spans="1:26" ht="12.75" customHeight="1" x14ac:dyDescent="0.3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spans="1:26" ht="12.75" customHeight="1" x14ac:dyDescent="0.3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spans="1:26" ht="12.75" customHeight="1" x14ac:dyDescent="0.3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spans="1:26" ht="12.75" customHeight="1" x14ac:dyDescent="0.3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spans="1:26" ht="12.75" customHeight="1" x14ac:dyDescent="0.3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spans="1:26" ht="12.75" customHeight="1" x14ac:dyDescent="0.3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spans="1:26" ht="12.75" customHeight="1" x14ac:dyDescent="0.3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spans="1:26" ht="12.75" customHeight="1" x14ac:dyDescent="0.3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spans="1:26" ht="12.75" customHeight="1" x14ac:dyDescent="0.3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spans="1:26" ht="12.75" customHeight="1" x14ac:dyDescent="0.3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spans="1:26" ht="12.7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spans="1:26" ht="12.7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spans="1:26" ht="12.7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spans="1:26" ht="12.7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spans="1:26" ht="12.7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spans="1:26" ht="12.7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spans="1:26" ht="12.7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spans="1:26" ht="12.7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spans="1:26" ht="12.75" customHeight="1" x14ac:dyDescent="0.3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spans="1:26" ht="12.75" customHeight="1" x14ac:dyDescent="0.3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spans="1:26" ht="12.75" customHeight="1" x14ac:dyDescent="0.3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spans="1:26" ht="12.75" customHeight="1" x14ac:dyDescent="0.3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spans="1:26" ht="12.75" customHeight="1" x14ac:dyDescent="0.3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spans="1:26" ht="12.75" customHeight="1" x14ac:dyDescent="0.3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spans="1:26" ht="12.75" customHeight="1" x14ac:dyDescent="0.3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spans="1:26" ht="12.75" customHeight="1" x14ac:dyDescent="0.3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spans="1:26" ht="12.75" customHeight="1" x14ac:dyDescent="0.3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spans="1:26" ht="12.75" customHeight="1" x14ac:dyDescent="0.3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spans="1:26" ht="12.75" customHeight="1" x14ac:dyDescent="0.3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spans="1:26" ht="12.75" customHeight="1" x14ac:dyDescent="0.3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spans="1:26" ht="12.75" customHeight="1" x14ac:dyDescent="0.3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spans="1:26" ht="12.75" customHeight="1" x14ac:dyDescent="0.3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spans="1:26" ht="12.75" customHeight="1" x14ac:dyDescent="0.3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spans="1:26" ht="12.75" customHeight="1" x14ac:dyDescent="0.3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spans="1:26" ht="12.75" customHeight="1" x14ac:dyDescent="0.3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spans="1:26" ht="12.75" customHeight="1" x14ac:dyDescent="0.3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spans="1:26" ht="12.75" customHeight="1" x14ac:dyDescent="0.3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spans="1:26" ht="12.75" customHeight="1" x14ac:dyDescent="0.3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spans="1:26" ht="12.75" customHeight="1" x14ac:dyDescent="0.3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spans="1:26" ht="12.75" customHeight="1" x14ac:dyDescent="0.3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spans="1:26" ht="12.75" customHeight="1" x14ac:dyDescent="0.3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spans="1:26" ht="12.75" customHeight="1" x14ac:dyDescent="0.3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spans="1:26" ht="12.7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spans="1:26" ht="12.7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spans="1:26" ht="12.7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spans="1:26" ht="12.7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spans="1:26" ht="12.7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spans="1:26" ht="12.7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spans="1:26" ht="12.7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spans="1:26" ht="12.7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spans="1:26" ht="12.7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spans="1:26" ht="12.75" customHeight="1" x14ac:dyDescent="0.3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spans="1:26" ht="12.75" customHeight="1" x14ac:dyDescent="0.3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spans="1:26" ht="12.75" customHeight="1" x14ac:dyDescent="0.3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spans="1:26" ht="12.75" customHeight="1" x14ac:dyDescent="0.3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spans="1:26" ht="12.75" customHeight="1" x14ac:dyDescent="0.3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spans="1:26" ht="12.75" customHeight="1" x14ac:dyDescent="0.3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spans="1:26" ht="12.75" customHeight="1" x14ac:dyDescent="0.3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spans="1:26" ht="12.75" customHeight="1" x14ac:dyDescent="0.3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spans="1:26" ht="12.75" customHeight="1" x14ac:dyDescent="0.3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spans="1:26" ht="12.75" customHeight="1" x14ac:dyDescent="0.3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spans="1:26" ht="12.75" customHeight="1" x14ac:dyDescent="0.3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spans="1:26" ht="12.75" customHeight="1" x14ac:dyDescent="0.3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spans="1:26" ht="12.75" customHeight="1" x14ac:dyDescent="0.3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spans="1:26" ht="12.75" customHeight="1" x14ac:dyDescent="0.3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spans="1:26" ht="12.75" customHeight="1" x14ac:dyDescent="0.3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spans="1:26" ht="12.75" customHeight="1" x14ac:dyDescent="0.3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spans="1:26" ht="12.75" customHeight="1" x14ac:dyDescent="0.3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spans="1:26" ht="12.75" customHeight="1" x14ac:dyDescent="0.3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spans="1:26" ht="12.75" customHeight="1" x14ac:dyDescent="0.3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spans="1:26" ht="12.75" customHeight="1" x14ac:dyDescent="0.3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spans="1:26" ht="12.75" customHeight="1" x14ac:dyDescent="0.3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spans="1:26" ht="12.75" customHeight="1" x14ac:dyDescent="0.3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spans="1:26" ht="12.75" customHeight="1" x14ac:dyDescent="0.3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spans="1:26" ht="12.75" customHeight="1" x14ac:dyDescent="0.3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spans="1:26" ht="12.75" customHeight="1" x14ac:dyDescent="0.3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spans="1:26" ht="12.75" customHeight="1" x14ac:dyDescent="0.3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spans="1:26" ht="12.75" customHeight="1" x14ac:dyDescent="0.3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spans="1:26" ht="12.75" customHeight="1" x14ac:dyDescent="0.3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spans="1:26" ht="12.75" customHeight="1" x14ac:dyDescent="0.3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spans="1:26" ht="12.75" customHeight="1" x14ac:dyDescent="0.3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spans="1:26" ht="12.75" customHeight="1" x14ac:dyDescent="0.3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spans="1:26" ht="12.75" customHeight="1" x14ac:dyDescent="0.3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spans="1:26" ht="12.75" customHeight="1" x14ac:dyDescent="0.3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spans="1:26" ht="12.75" customHeight="1" x14ac:dyDescent="0.3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spans="1:26" ht="12.75" customHeight="1" x14ac:dyDescent="0.3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spans="1:26" ht="12.75" customHeight="1" x14ac:dyDescent="0.3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spans="1:26" ht="12.75" customHeight="1" x14ac:dyDescent="0.3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spans="1:26" ht="12.75" customHeight="1" x14ac:dyDescent="0.3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spans="1:26" ht="12.75" customHeight="1" x14ac:dyDescent="0.3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spans="1:26" ht="12.75" customHeight="1" x14ac:dyDescent="0.3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spans="1:26" ht="12.75" customHeight="1" x14ac:dyDescent="0.3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spans="1:26" ht="12.75" customHeight="1" x14ac:dyDescent="0.3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spans="1:26" ht="12.75" customHeight="1" x14ac:dyDescent="0.3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spans="1:26" ht="12.75" customHeight="1" x14ac:dyDescent="0.3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spans="1:26" ht="12.75" customHeight="1" x14ac:dyDescent="0.3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spans="1:26" ht="12.75" customHeight="1" x14ac:dyDescent="0.3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spans="1:26" ht="12.75" customHeight="1" x14ac:dyDescent="0.3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spans="1:26" ht="12.75" customHeight="1" x14ac:dyDescent="0.3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spans="1:26" ht="12.75" customHeight="1" x14ac:dyDescent="0.3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spans="1:26" ht="12.75" customHeight="1" x14ac:dyDescent="0.3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spans="1:26" ht="12.75" customHeight="1" x14ac:dyDescent="0.3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spans="1:26" ht="12.75" customHeight="1" x14ac:dyDescent="0.3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spans="1:26" ht="12.75" customHeight="1" x14ac:dyDescent="0.3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spans="1:26" ht="12.75" customHeight="1" x14ac:dyDescent="0.3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spans="1:26" ht="12.75" customHeight="1" x14ac:dyDescent="0.3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spans="1:26" ht="12.75" customHeight="1" x14ac:dyDescent="0.3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spans="1:26" ht="12.75" customHeight="1" x14ac:dyDescent="0.3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spans="1:26" ht="12.75" customHeight="1" x14ac:dyDescent="0.3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spans="1:26" ht="12.75" customHeight="1" x14ac:dyDescent="0.3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spans="1:26" ht="12.75" customHeight="1" x14ac:dyDescent="0.3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spans="1:26" ht="12.75" customHeight="1" x14ac:dyDescent="0.3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spans="1:26" ht="12.75" customHeight="1" x14ac:dyDescent="0.3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spans="1:26" ht="12.75" customHeight="1" x14ac:dyDescent="0.3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spans="1:26" ht="12.75" customHeight="1" x14ac:dyDescent="0.3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spans="1:26" ht="12.75" customHeight="1" x14ac:dyDescent="0.3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spans="1:26" ht="12.75" customHeight="1" x14ac:dyDescent="0.3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spans="1:26" ht="12.75" customHeight="1" x14ac:dyDescent="0.3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spans="1:26" ht="12.75" customHeight="1" x14ac:dyDescent="0.3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spans="1:26" ht="12.75" customHeight="1" x14ac:dyDescent="0.3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spans="1:26" ht="12.75" customHeight="1" x14ac:dyDescent="0.3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spans="1:26" ht="12.75" customHeight="1" x14ac:dyDescent="0.3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spans="1:26" ht="12.75" customHeight="1" x14ac:dyDescent="0.3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spans="1:26" ht="12.75" customHeight="1" x14ac:dyDescent="0.3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spans="1:26" ht="12.75" customHeight="1" x14ac:dyDescent="0.3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spans="1:26" ht="12.75" customHeight="1" x14ac:dyDescent="0.3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spans="1:26" ht="12.75" customHeight="1" x14ac:dyDescent="0.3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spans="1:26" ht="12.75" customHeight="1" x14ac:dyDescent="0.3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spans="1:26" ht="12.75" customHeight="1" x14ac:dyDescent="0.3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spans="1:26" ht="12.75" customHeight="1" x14ac:dyDescent="0.3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spans="1:26" ht="12.75" customHeight="1" x14ac:dyDescent="0.3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spans="1:26" ht="12.75" customHeight="1" x14ac:dyDescent="0.3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spans="1:26" ht="12.75" customHeight="1" x14ac:dyDescent="0.3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spans="1:26" ht="12.75" customHeight="1" x14ac:dyDescent="0.3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spans="1:26" ht="12.75" customHeight="1" x14ac:dyDescent="0.3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spans="1:26" ht="12.75" customHeight="1" x14ac:dyDescent="0.3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spans="1:26" ht="12.75" customHeight="1" x14ac:dyDescent="0.3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spans="1:26" ht="12.75" customHeight="1" x14ac:dyDescent="0.3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spans="1:26" ht="12.75" customHeight="1" x14ac:dyDescent="0.3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spans="1:26" ht="12.75" customHeight="1" x14ac:dyDescent="0.3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spans="1:26" ht="12.75" customHeight="1" x14ac:dyDescent="0.3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spans="1:26" ht="12.75" customHeight="1" x14ac:dyDescent="0.3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spans="1:26" ht="12.75" customHeight="1" x14ac:dyDescent="0.3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spans="1:26" ht="12.75" customHeight="1" x14ac:dyDescent="0.3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spans="1:26" ht="12.75" customHeight="1" x14ac:dyDescent="0.3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spans="1:26" ht="12.75" customHeight="1" x14ac:dyDescent="0.3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spans="1:26" ht="12.75" customHeight="1" x14ac:dyDescent="0.3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spans="1:26" ht="12.75" customHeight="1" x14ac:dyDescent="0.3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spans="1:26" ht="12.75" customHeight="1" x14ac:dyDescent="0.3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spans="1:26" ht="12.75" customHeight="1" x14ac:dyDescent="0.3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spans="1:26" ht="12.75" customHeight="1" x14ac:dyDescent="0.3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spans="1:26" ht="12.75" customHeight="1" x14ac:dyDescent="0.3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spans="1:26" ht="12.75" customHeight="1" x14ac:dyDescent="0.3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spans="1:26" ht="12.75" customHeight="1" x14ac:dyDescent="0.3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spans="1:26" ht="12.75" customHeight="1" x14ac:dyDescent="0.3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spans="1:26" ht="12.75" customHeight="1" x14ac:dyDescent="0.3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spans="1:26" ht="12.75" customHeight="1" x14ac:dyDescent="0.3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spans="1:26" ht="12.75" customHeight="1" x14ac:dyDescent="0.3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spans="1:26" ht="12.75" customHeight="1" x14ac:dyDescent="0.3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spans="1:26" ht="12.75" customHeight="1" x14ac:dyDescent="0.3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spans="1:26" ht="12.75" customHeight="1" x14ac:dyDescent="0.3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spans="1:26" ht="12.75" customHeight="1" x14ac:dyDescent="0.3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spans="1:26" ht="12.75" customHeight="1" x14ac:dyDescent="0.3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spans="1:26" ht="12.75" customHeight="1" x14ac:dyDescent="0.3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spans="1:26" ht="12.75" customHeight="1" x14ac:dyDescent="0.3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spans="1:26" ht="12.75" customHeight="1" x14ac:dyDescent="0.3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spans="1:26" ht="12.75" customHeight="1" x14ac:dyDescent="0.3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spans="1:26" ht="12.75" customHeight="1" x14ac:dyDescent="0.3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spans="1:26" ht="12.75" customHeight="1" x14ac:dyDescent="0.3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spans="1:26" ht="12.75" customHeight="1" x14ac:dyDescent="0.3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spans="1:26" ht="12.75" customHeight="1" x14ac:dyDescent="0.3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spans="1:26" ht="12.75" customHeight="1" x14ac:dyDescent="0.3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spans="1:26" ht="12.75" customHeight="1" x14ac:dyDescent="0.3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spans="1:26" ht="12.75" customHeight="1" x14ac:dyDescent="0.3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spans="1:26" ht="12.75" customHeight="1" x14ac:dyDescent="0.3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spans="1:26" ht="12.75" customHeight="1" x14ac:dyDescent="0.3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spans="1:26" ht="12.75" customHeight="1" x14ac:dyDescent="0.3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spans="1:26" ht="12.75" customHeight="1" x14ac:dyDescent="0.3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spans="1:26" ht="12.75" customHeight="1" x14ac:dyDescent="0.3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spans="1:26" ht="12.75" customHeight="1" x14ac:dyDescent="0.3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spans="1:26" ht="12.75" customHeight="1" x14ac:dyDescent="0.3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spans="1:26" ht="12.75" customHeight="1" x14ac:dyDescent="0.3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spans="1:26" ht="12.75" customHeight="1" x14ac:dyDescent="0.3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spans="1:26" ht="12.75" customHeight="1" x14ac:dyDescent="0.3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spans="1:26" ht="12.75" customHeight="1" x14ac:dyDescent="0.3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spans="1:26" ht="12.75" customHeight="1" x14ac:dyDescent="0.3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spans="1:26" ht="12.75" customHeight="1" x14ac:dyDescent="0.3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spans="1:26" ht="12.75" customHeight="1" x14ac:dyDescent="0.3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spans="1:26" ht="12.75" customHeight="1" x14ac:dyDescent="0.3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spans="1:26" ht="12.75" customHeight="1" x14ac:dyDescent="0.3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spans="1:26" ht="12.75" customHeight="1" x14ac:dyDescent="0.3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spans="1:26" ht="12.75" customHeight="1" x14ac:dyDescent="0.3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spans="1:26" ht="12.75" customHeight="1" x14ac:dyDescent="0.3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spans="1:26" ht="12.75" customHeight="1" x14ac:dyDescent="0.3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spans="1:26" ht="12.75" customHeight="1" x14ac:dyDescent="0.3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spans="1:26" ht="12.75" customHeight="1" x14ac:dyDescent="0.3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spans="1:26" ht="12.75" customHeight="1" x14ac:dyDescent="0.3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spans="1:26" ht="12.75" customHeight="1" x14ac:dyDescent="0.3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spans="1:26" ht="12.75" customHeight="1" x14ac:dyDescent="0.3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spans="1:26" ht="12.75" customHeight="1" x14ac:dyDescent="0.3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spans="1:26" ht="12.75" customHeight="1" x14ac:dyDescent="0.3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spans="1:26" ht="12.75" customHeight="1" x14ac:dyDescent="0.3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spans="1:26" ht="12.75" customHeight="1" x14ac:dyDescent="0.3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spans="1:26" ht="12.75" customHeight="1" x14ac:dyDescent="0.3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spans="1:26" ht="12.75" customHeight="1" x14ac:dyDescent="0.3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spans="1:26" ht="12.75" customHeight="1" x14ac:dyDescent="0.3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spans="1:26" ht="12.75" customHeight="1" x14ac:dyDescent="0.3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spans="1:26" ht="12.75" customHeight="1" x14ac:dyDescent="0.3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spans="1:26" ht="12.75" customHeight="1" x14ac:dyDescent="0.3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spans="1:26" ht="12.75" customHeight="1" x14ac:dyDescent="0.3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spans="1:26" ht="12.75" customHeight="1" x14ac:dyDescent="0.3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spans="1:26" ht="12.75" customHeight="1" x14ac:dyDescent="0.3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spans="1:26" ht="12.75" customHeight="1" x14ac:dyDescent="0.3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spans="1:26" ht="12.75" customHeight="1" x14ac:dyDescent="0.3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spans="1:26" ht="12.75" customHeight="1" x14ac:dyDescent="0.3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spans="1:26" ht="12.75" customHeight="1" x14ac:dyDescent="0.3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spans="1:26" ht="12.75" customHeight="1" x14ac:dyDescent="0.3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spans="1:26" ht="12.75" customHeight="1" x14ac:dyDescent="0.3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spans="1:26" ht="12.75" customHeight="1" x14ac:dyDescent="0.3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spans="1:26" ht="12.75" customHeight="1" x14ac:dyDescent="0.3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spans="1:26" ht="12.75" customHeight="1" x14ac:dyDescent="0.3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spans="1:26" ht="12.75" customHeight="1" x14ac:dyDescent="0.3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spans="1:26" ht="12.75" customHeight="1" x14ac:dyDescent="0.3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spans="1:26" ht="12.75" customHeight="1" x14ac:dyDescent="0.3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spans="1:26" ht="12.75" customHeight="1" x14ac:dyDescent="0.3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spans="1:26" ht="12.75" customHeight="1" x14ac:dyDescent="0.3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spans="1:26" ht="12.75" customHeight="1" x14ac:dyDescent="0.3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spans="1:26" ht="12.75" customHeight="1" x14ac:dyDescent="0.3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spans="1:26" ht="12.75" customHeight="1" x14ac:dyDescent="0.3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spans="1:26" ht="12.75" customHeight="1" x14ac:dyDescent="0.3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spans="1:26" ht="12.75" customHeight="1" x14ac:dyDescent="0.3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spans="1:26" ht="12.75" customHeight="1" x14ac:dyDescent="0.3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spans="1:26" ht="12.75" customHeight="1" x14ac:dyDescent="0.3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spans="1:26" ht="12.75" customHeight="1" x14ac:dyDescent="0.3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spans="1:26" ht="12.75" customHeight="1" x14ac:dyDescent="0.3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spans="1:26" ht="12.75" customHeight="1" x14ac:dyDescent="0.3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spans="1:26" ht="12.75" customHeight="1" x14ac:dyDescent="0.3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spans="1:26" ht="12.75" customHeight="1" x14ac:dyDescent="0.3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spans="1:26" ht="12.75" customHeight="1" x14ac:dyDescent="0.3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spans="1:26" ht="12.75" customHeight="1" x14ac:dyDescent="0.3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spans="1:26" ht="12.75" customHeight="1" x14ac:dyDescent="0.3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spans="1:26" ht="12.75" customHeight="1" x14ac:dyDescent="0.3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spans="1:26" ht="12.75" customHeight="1" x14ac:dyDescent="0.3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spans="1:26" ht="12.75" customHeight="1" x14ac:dyDescent="0.3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spans="1:26" ht="12.75" customHeight="1" x14ac:dyDescent="0.3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spans="1:26" ht="12.75" customHeight="1" x14ac:dyDescent="0.3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spans="1:26" ht="12.75" customHeight="1" x14ac:dyDescent="0.3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spans="1:26" ht="12.75" customHeight="1" x14ac:dyDescent="0.3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spans="1:26" ht="12.75" customHeight="1" x14ac:dyDescent="0.3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spans="1:26" ht="12.75" customHeight="1" x14ac:dyDescent="0.3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spans="1:26" ht="12.75" customHeight="1" x14ac:dyDescent="0.3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spans="1:26" ht="12.75" customHeight="1" x14ac:dyDescent="0.3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spans="1:26" ht="12.75" customHeight="1" x14ac:dyDescent="0.3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spans="1:26" ht="12.75" customHeight="1" x14ac:dyDescent="0.3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spans="1:26" ht="12.75" customHeight="1" x14ac:dyDescent="0.3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spans="1:26" ht="12.75" customHeight="1" x14ac:dyDescent="0.3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spans="1:26" ht="12.75" customHeight="1" x14ac:dyDescent="0.3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spans="1:26" ht="12.75" customHeight="1" x14ac:dyDescent="0.3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spans="1:26" ht="12.75" customHeight="1" x14ac:dyDescent="0.3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spans="1:26" ht="12.75" customHeight="1" x14ac:dyDescent="0.3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spans="1:26" ht="12.75" customHeight="1" x14ac:dyDescent="0.3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spans="1:26" ht="12.75" customHeight="1" x14ac:dyDescent="0.3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spans="1:26" ht="12.75" customHeight="1" x14ac:dyDescent="0.3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spans="1:26" ht="12.75" customHeight="1" x14ac:dyDescent="0.3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spans="1:26" ht="12.75" customHeight="1" x14ac:dyDescent="0.3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spans="1:26" ht="12.75" customHeight="1" x14ac:dyDescent="0.3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spans="1:26" ht="12.75" customHeight="1" x14ac:dyDescent="0.3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spans="1:26" ht="12.75" customHeight="1" x14ac:dyDescent="0.3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spans="1:26" ht="12.75" customHeight="1" x14ac:dyDescent="0.3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spans="1:26" ht="12.75" customHeight="1" x14ac:dyDescent="0.3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spans="1:26" ht="12.75" customHeight="1" x14ac:dyDescent="0.3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spans="1:26" ht="12.75" customHeight="1" x14ac:dyDescent="0.3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spans="1:26" ht="12.75" customHeight="1" x14ac:dyDescent="0.3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spans="1:26" ht="12.75" customHeight="1" x14ac:dyDescent="0.3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spans="1:26" ht="12.75" customHeight="1" x14ac:dyDescent="0.3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spans="1:26" ht="12.75" customHeight="1" x14ac:dyDescent="0.3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spans="1:26" ht="12.75" customHeight="1" x14ac:dyDescent="0.3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spans="1:26" ht="12.75" customHeight="1" x14ac:dyDescent="0.3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spans="1:26" ht="12.75" customHeight="1" x14ac:dyDescent="0.3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spans="1:26" ht="12.75" customHeight="1" x14ac:dyDescent="0.3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spans="1:26" ht="12.75" customHeight="1" x14ac:dyDescent="0.3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spans="1:26" ht="12.75" customHeight="1" x14ac:dyDescent="0.3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spans="1:26" ht="12.75" customHeight="1" x14ac:dyDescent="0.3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spans="1:26" ht="12.75" customHeight="1" x14ac:dyDescent="0.3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spans="1:26" ht="12.75" customHeight="1" x14ac:dyDescent="0.3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spans="1:26" ht="12.75" customHeight="1" x14ac:dyDescent="0.3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spans="1:26" ht="12.75" customHeight="1" x14ac:dyDescent="0.3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spans="1:26" ht="12.75" customHeight="1" x14ac:dyDescent="0.3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spans="1:26" ht="12.75" customHeight="1" x14ac:dyDescent="0.3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spans="1:26" ht="12.75" customHeight="1" x14ac:dyDescent="0.3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spans="1:26" ht="12.75" customHeight="1" x14ac:dyDescent="0.3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spans="1:26" ht="12.75" customHeight="1" x14ac:dyDescent="0.3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spans="1:26" ht="12.75" customHeight="1" x14ac:dyDescent="0.3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spans="1:26" ht="12.75" customHeight="1" x14ac:dyDescent="0.3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spans="1:26" ht="12.75" customHeight="1" x14ac:dyDescent="0.3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spans="1:26" ht="12.75" customHeight="1" x14ac:dyDescent="0.3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spans="1:26" ht="12.75" customHeight="1" x14ac:dyDescent="0.3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spans="1:26" ht="12.75" customHeight="1" x14ac:dyDescent="0.3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spans="1:26" ht="12.75" customHeight="1" x14ac:dyDescent="0.3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spans="1:26" ht="12.75" customHeight="1" x14ac:dyDescent="0.3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spans="1:26" ht="12.75" customHeight="1" x14ac:dyDescent="0.3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spans="1:26" ht="12.75" customHeight="1" x14ac:dyDescent="0.3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spans="1:26" ht="12.75" customHeight="1" x14ac:dyDescent="0.3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spans="1:26" ht="12.75" customHeight="1" x14ac:dyDescent="0.3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spans="1:26" ht="12.75" customHeight="1" x14ac:dyDescent="0.3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spans="1:26" ht="12.75" customHeight="1" x14ac:dyDescent="0.3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spans="1:26" ht="12.75" customHeight="1" x14ac:dyDescent="0.3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spans="1:26" ht="12.75" customHeight="1" x14ac:dyDescent="0.3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spans="1:26" ht="12.75" customHeight="1" x14ac:dyDescent="0.3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spans="1:26" ht="12.75" customHeight="1" x14ac:dyDescent="0.3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spans="1:26" ht="12.75" customHeight="1" x14ac:dyDescent="0.3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spans="1:26" ht="12.75" customHeight="1" x14ac:dyDescent="0.3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spans="1:26" ht="12.75" customHeight="1" x14ac:dyDescent="0.3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spans="1:26" ht="12.75" customHeight="1" x14ac:dyDescent="0.3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spans="1:26" ht="12.75" customHeight="1" x14ac:dyDescent="0.3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spans="1:26" ht="12.75" customHeight="1" x14ac:dyDescent="0.3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spans="1:26" ht="12.75" customHeight="1" x14ac:dyDescent="0.3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spans="1:26" ht="12.75" customHeight="1" x14ac:dyDescent="0.3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spans="1:26" ht="12.75" customHeight="1" x14ac:dyDescent="0.3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spans="1:26" ht="12.75" customHeight="1" x14ac:dyDescent="0.3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spans="1:26" ht="12.75" customHeight="1" x14ac:dyDescent="0.3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spans="1:26" ht="12.75" customHeight="1" x14ac:dyDescent="0.3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spans="1:26" ht="12.75" customHeight="1" x14ac:dyDescent="0.3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spans="1:26" ht="12.75" customHeight="1" x14ac:dyDescent="0.3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spans="1:26" ht="12.75" customHeight="1" x14ac:dyDescent="0.3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spans="1:26" ht="12.75" customHeight="1" x14ac:dyDescent="0.3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spans="1:26" ht="12.75" customHeight="1" x14ac:dyDescent="0.3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spans="1:26" ht="12.75" customHeight="1" x14ac:dyDescent="0.3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spans="1:26" ht="12.75" customHeight="1" x14ac:dyDescent="0.3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spans="1:26" ht="12.75" customHeight="1" x14ac:dyDescent="0.3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spans="1:26" ht="12.75" customHeight="1" x14ac:dyDescent="0.3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spans="1:26" ht="12.75" customHeight="1" x14ac:dyDescent="0.3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spans="1:26" ht="12.75" customHeight="1" x14ac:dyDescent="0.3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spans="1:26" ht="12.75" customHeight="1" x14ac:dyDescent="0.3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spans="1:26" ht="12.75" customHeight="1" x14ac:dyDescent="0.3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spans="1:26" ht="12.75" customHeight="1" x14ac:dyDescent="0.3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spans="1:26" ht="12.75" customHeight="1" x14ac:dyDescent="0.3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spans="1:26" ht="12.75" customHeight="1" x14ac:dyDescent="0.3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spans="1:26" ht="12.75" customHeight="1" x14ac:dyDescent="0.3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spans="1:26" ht="12.75" customHeight="1" x14ac:dyDescent="0.3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spans="1:26" ht="12.75" customHeight="1" x14ac:dyDescent="0.3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spans="1:26" ht="12.75" customHeight="1" x14ac:dyDescent="0.3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spans="1:26" ht="12.75" customHeight="1" x14ac:dyDescent="0.3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spans="1:26" ht="12.75" customHeight="1" x14ac:dyDescent="0.3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spans="1:26" ht="12.75" customHeight="1" x14ac:dyDescent="0.3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spans="1:26" ht="12.75" customHeight="1" x14ac:dyDescent="0.3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spans="1:26" ht="12.75" customHeight="1" x14ac:dyDescent="0.3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spans="1:26" ht="12.75" customHeight="1" x14ac:dyDescent="0.3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spans="1:26" ht="12.75" customHeight="1" x14ac:dyDescent="0.3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spans="1:26" ht="12.75" customHeight="1" x14ac:dyDescent="0.3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spans="1:26" ht="12.75" customHeight="1" x14ac:dyDescent="0.3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spans="1:26" ht="12.75" customHeight="1" x14ac:dyDescent="0.3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spans="1:26" ht="12.75" customHeight="1" x14ac:dyDescent="0.3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spans="1:26" ht="12.75" customHeight="1" x14ac:dyDescent="0.3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spans="1:26" ht="12.75" customHeight="1" x14ac:dyDescent="0.3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spans="1:26" ht="12.75" customHeight="1" x14ac:dyDescent="0.3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spans="1:26" ht="12.75" customHeight="1" x14ac:dyDescent="0.3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spans="1:26" ht="12.75" customHeight="1" x14ac:dyDescent="0.3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spans="1:26" ht="12.75" customHeight="1" x14ac:dyDescent="0.3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spans="1:26" ht="12.75" customHeight="1" x14ac:dyDescent="0.3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spans="1:26" ht="12.75" customHeight="1" x14ac:dyDescent="0.3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spans="1:26" ht="12.75" customHeight="1" x14ac:dyDescent="0.3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spans="1:26" ht="12.75" customHeight="1" x14ac:dyDescent="0.3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spans="1:26" ht="12.75" customHeight="1" x14ac:dyDescent="0.3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spans="1:26" ht="12.75" customHeight="1" x14ac:dyDescent="0.3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spans="1:26" ht="12.75" customHeight="1" x14ac:dyDescent="0.3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spans="1:26" ht="12.75" customHeight="1" x14ac:dyDescent="0.3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spans="1:26" ht="12.75" customHeight="1" x14ac:dyDescent="0.3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spans="1:26" ht="12.75" customHeight="1" x14ac:dyDescent="0.3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spans="1:26" ht="12.75" customHeight="1" x14ac:dyDescent="0.3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spans="1:26" ht="12.75" customHeight="1" x14ac:dyDescent="0.3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spans="1:26" ht="12.75" customHeight="1" x14ac:dyDescent="0.3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spans="1:26" ht="12.75" customHeight="1" x14ac:dyDescent="0.3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spans="1:26" ht="12.75" customHeight="1" x14ac:dyDescent="0.3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spans="1:26" ht="12.75" customHeight="1" x14ac:dyDescent="0.3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spans="1:26" ht="12.75" customHeight="1" x14ac:dyDescent="0.3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spans="1:26" ht="12.75" customHeight="1" x14ac:dyDescent="0.3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spans="1:26" ht="12.75" customHeight="1" x14ac:dyDescent="0.3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spans="1:26" ht="12.75" customHeight="1" x14ac:dyDescent="0.3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spans="1:26" ht="12.75" customHeight="1" x14ac:dyDescent="0.3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spans="1:26" ht="12.75" customHeight="1" x14ac:dyDescent="0.3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spans="1:26" ht="12.75" customHeight="1" x14ac:dyDescent="0.3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spans="1:26" ht="12.75" customHeight="1" x14ac:dyDescent="0.3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spans="1:26" ht="12.75" customHeight="1" x14ac:dyDescent="0.3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spans="1:26" ht="12.75" customHeight="1" x14ac:dyDescent="0.3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spans="1:26" ht="12.75" customHeight="1" x14ac:dyDescent="0.3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spans="1:26" ht="12.75" customHeight="1" x14ac:dyDescent="0.3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spans="1:26" ht="12.75" customHeight="1" x14ac:dyDescent="0.3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spans="1:26" ht="12.75" customHeight="1" x14ac:dyDescent="0.3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spans="1:26" ht="12.75" customHeight="1" x14ac:dyDescent="0.3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spans="1:26" ht="12.75" customHeight="1" x14ac:dyDescent="0.3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spans="1:26" ht="12.75" customHeight="1" x14ac:dyDescent="0.3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spans="1:26" ht="12.75" customHeight="1" x14ac:dyDescent="0.3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spans="1:26" ht="12.75" customHeight="1" x14ac:dyDescent="0.3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spans="1:26" ht="12.75" customHeight="1" x14ac:dyDescent="0.3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spans="1:26" ht="12.75" customHeight="1" x14ac:dyDescent="0.3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spans="1:26" ht="12.75" customHeight="1" x14ac:dyDescent="0.3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spans="1:26" ht="12.75" customHeight="1" x14ac:dyDescent="0.3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spans="1:26" ht="12.75" customHeight="1" x14ac:dyDescent="0.3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spans="1:26" ht="12.75" customHeight="1" x14ac:dyDescent="0.3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spans="1:26" ht="12.75" customHeight="1" x14ac:dyDescent="0.3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spans="1:26" ht="12.75" customHeight="1" x14ac:dyDescent="0.3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spans="1:26" ht="12.75" customHeight="1" x14ac:dyDescent="0.3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spans="1:26" ht="12.75" customHeight="1" x14ac:dyDescent="0.3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spans="1:26" ht="12.75" customHeight="1" x14ac:dyDescent="0.3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spans="1:26" ht="12.75" customHeight="1" x14ac:dyDescent="0.3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spans="1:26" ht="12.75" customHeight="1" x14ac:dyDescent="0.3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spans="1:26" ht="12.75" customHeight="1" x14ac:dyDescent="0.3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spans="1:26" ht="12.75" customHeight="1" x14ac:dyDescent="0.3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spans="1:26" ht="12.75" customHeight="1" x14ac:dyDescent="0.3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spans="1:26" ht="12.75" customHeight="1" x14ac:dyDescent="0.3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spans="1:26" ht="12.75" customHeight="1" x14ac:dyDescent="0.3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spans="1:26" ht="12.75" customHeight="1" x14ac:dyDescent="0.3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spans="1:26" ht="12.75" customHeight="1" x14ac:dyDescent="0.3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spans="1:26" ht="12.75" customHeight="1" x14ac:dyDescent="0.3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spans="1:26" ht="12.75" customHeight="1" x14ac:dyDescent="0.3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spans="1:26" ht="12.75" customHeight="1" x14ac:dyDescent="0.3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spans="1:26" ht="12.75" customHeight="1" x14ac:dyDescent="0.3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spans="1:26" ht="12.75" customHeight="1" x14ac:dyDescent="0.3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spans="1:26" ht="12.75" customHeight="1" x14ac:dyDescent="0.3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spans="1:26" ht="12.75" customHeight="1" x14ac:dyDescent="0.3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spans="1:26" ht="12.75" customHeight="1" x14ac:dyDescent="0.3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spans="1:26" ht="12.75" customHeight="1" x14ac:dyDescent="0.3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spans="1:26" ht="12.75" customHeight="1" x14ac:dyDescent="0.3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spans="1:26" ht="12.75" customHeight="1" x14ac:dyDescent="0.3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spans="1:26" ht="12.75" customHeight="1" x14ac:dyDescent="0.3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spans="1:26" ht="12.75" customHeight="1" x14ac:dyDescent="0.3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spans="1:26" ht="12.75" customHeight="1" x14ac:dyDescent="0.3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spans="1:26" ht="12.75" customHeight="1" x14ac:dyDescent="0.3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spans="1:26" ht="12.75" customHeight="1" x14ac:dyDescent="0.3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spans="1:26" ht="12.75" customHeight="1" x14ac:dyDescent="0.3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spans="1:26" ht="12.75" customHeight="1" x14ac:dyDescent="0.3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spans="1:26" ht="12.75" customHeight="1" x14ac:dyDescent="0.3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spans="1:26" ht="12.75" customHeight="1" x14ac:dyDescent="0.3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spans="1:26" ht="12.75" customHeight="1" x14ac:dyDescent="0.3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spans="1:26" ht="12.75" customHeight="1" x14ac:dyDescent="0.3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spans="1:26" ht="12.75" customHeight="1" x14ac:dyDescent="0.3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spans="1:26" ht="12.75" customHeight="1" x14ac:dyDescent="0.3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spans="1:26" ht="12.75" customHeight="1" x14ac:dyDescent="0.3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spans="1:26" ht="12.75" customHeight="1" x14ac:dyDescent="0.3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spans="1:26" ht="12.75" customHeight="1" x14ac:dyDescent="0.3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spans="1:26" ht="12.75" customHeight="1" x14ac:dyDescent="0.3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spans="1:26" ht="12.75" customHeight="1" x14ac:dyDescent="0.3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spans="1:26" ht="12.75" customHeight="1" x14ac:dyDescent="0.3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spans="1:26" ht="12.75" customHeight="1" x14ac:dyDescent="0.3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spans="1:26" ht="12.75" customHeight="1" x14ac:dyDescent="0.3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spans="1:26" ht="12.75" customHeight="1" x14ac:dyDescent="0.3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spans="1:26" ht="12.75" customHeight="1" x14ac:dyDescent="0.3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spans="1:26" ht="12.75" customHeight="1" x14ac:dyDescent="0.3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spans="1:26" ht="12.75" customHeight="1" x14ac:dyDescent="0.3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spans="1:26" ht="12.75" customHeight="1" x14ac:dyDescent="0.3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spans="1:26" ht="12.75" customHeight="1" x14ac:dyDescent="0.3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spans="1:26" ht="12.75" customHeight="1" x14ac:dyDescent="0.3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spans="1:26" ht="12.75" customHeight="1" x14ac:dyDescent="0.3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spans="1:26" ht="12.75" customHeight="1" x14ac:dyDescent="0.3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spans="1:26" ht="12.75" customHeight="1" x14ac:dyDescent="0.3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spans="1:26" ht="12.75" customHeight="1" x14ac:dyDescent="0.3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spans="1:26" ht="12.75" customHeight="1" x14ac:dyDescent="0.3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spans="1:26" ht="12.75" customHeight="1" x14ac:dyDescent="0.3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spans="1:26" ht="12.75" customHeight="1" x14ac:dyDescent="0.3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spans="1:26" ht="12.75" customHeight="1" x14ac:dyDescent="0.3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spans="1:26" ht="12.75" customHeight="1" x14ac:dyDescent="0.3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spans="1:26" ht="12.75" customHeight="1" x14ac:dyDescent="0.3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spans="1:26" ht="12.75" customHeight="1" x14ac:dyDescent="0.3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spans="1:26" ht="12.75" customHeight="1" x14ac:dyDescent="0.3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spans="1:26" ht="12.75" customHeight="1" x14ac:dyDescent="0.3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spans="1:26" ht="12.75" customHeight="1" x14ac:dyDescent="0.3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spans="1:26" ht="12.75" customHeight="1" x14ac:dyDescent="0.3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spans="1:26" ht="12.75" customHeight="1" x14ac:dyDescent="0.3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spans="1:26" ht="12.75" customHeight="1" x14ac:dyDescent="0.3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spans="1:26" ht="12.75" customHeight="1" x14ac:dyDescent="0.3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spans="1:26" ht="12.75" customHeight="1" x14ac:dyDescent="0.3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spans="1:26" ht="12.75" customHeight="1" x14ac:dyDescent="0.3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spans="1:26" ht="12.75" customHeight="1" x14ac:dyDescent="0.3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spans="1:26" ht="12.75" customHeight="1" x14ac:dyDescent="0.3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spans="1:26" ht="12.75" customHeight="1" x14ac:dyDescent="0.3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spans="1:26" ht="12.75" customHeight="1" x14ac:dyDescent="0.3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spans="1:26" ht="12.75" customHeight="1" x14ac:dyDescent="0.3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spans="1:26" ht="12.75" customHeight="1" x14ac:dyDescent="0.3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spans="1:26" ht="12.75" customHeight="1" x14ac:dyDescent="0.3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spans="1:26" ht="12.75" customHeight="1" x14ac:dyDescent="0.3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mergeCells count="4">
    <mergeCell ref="C2:I2"/>
    <mergeCell ref="C3:I3"/>
    <mergeCell ref="C14:D14"/>
    <mergeCell ref="C16:D16"/>
  </mergeCells>
  <pageMargins left="0.7" right="0.7" top="0.75" bottom="0.75" header="0" footer="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08080"/>
  </sheetPr>
  <dimension ref="A1:IU1000"/>
  <sheetViews>
    <sheetView showGridLines="0" workbookViewId="0">
      <selection activeCell="D7" sqref="D7"/>
    </sheetView>
  </sheetViews>
  <sheetFormatPr baseColWidth="10" defaultColWidth="14.44140625" defaultRowHeight="15" customHeight="1" x14ac:dyDescent="0.3"/>
  <cols>
    <col min="1" max="2" width="10.6640625" customWidth="1"/>
    <col min="3" max="3" width="45.33203125" customWidth="1"/>
    <col min="4" max="8" width="17.6640625" customWidth="1"/>
    <col min="9" max="255" width="10" customWidth="1"/>
  </cols>
  <sheetData>
    <row r="1" spans="1:255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</row>
    <row r="2" spans="1:255" ht="18.75" customHeight="1" x14ac:dyDescent="0.3">
      <c r="A2" s="290"/>
      <c r="B2" s="290"/>
      <c r="C2" s="465">
        <f>Técnico!C2</f>
        <v>0</v>
      </c>
      <c r="D2" s="394"/>
      <c r="E2" s="394"/>
      <c r="F2" s="394"/>
      <c r="G2" s="394"/>
      <c r="H2" s="395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  <c r="GK2" s="39"/>
      <c r="GL2" s="39"/>
      <c r="GM2" s="39"/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39"/>
      <c r="GY2" s="39"/>
      <c r="GZ2" s="39"/>
      <c r="HA2" s="39"/>
      <c r="HB2" s="39"/>
      <c r="HC2" s="39"/>
      <c r="HD2" s="39"/>
      <c r="HE2" s="39"/>
      <c r="HF2" s="39"/>
      <c r="HG2" s="39"/>
      <c r="HH2" s="39"/>
      <c r="HI2" s="39"/>
      <c r="HJ2" s="39"/>
      <c r="HK2" s="39"/>
      <c r="HL2" s="39"/>
      <c r="HM2" s="39"/>
      <c r="HN2" s="39"/>
      <c r="HO2" s="39"/>
      <c r="HP2" s="39"/>
      <c r="HQ2" s="39"/>
      <c r="HR2" s="39"/>
      <c r="HS2" s="39"/>
      <c r="HT2" s="39"/>
      <c r="HU2" s="39"/>
      <c r="HV2" s="39"/>
      <c r="HW2" s="39"/>
      <c r="HX2" s="39"/>
      <c r="HY2" s="39"/>
      <c r="HZ2" s="39"/>
      <c r="IA2" s="39"/>
      <c r="IB2" s="39"/>
      <c r="IC2" s="39"/>
      <c r="ID2" s="39"/>
      <c r="IE2" s="39"/>
      <c r="IF2" s="39"/>
      <c r="IG2" s="39"/>
      <c r="IH2" s="39"/>
      <c r="II2" s="39"/>
      <c r="IJ2" s="39"/>
      <c r="IK2" s="39"/>
      <c r="IL2" s="39"/>
      <c r="IM2" s="39"/>
      <c r="IN2" s="39"/>
      <c r="IO2" s="39"/>
      <c r="IP2" s="39"/>
      <c r="IQ2" s="39"/>
      <c r="IR2" s="39"/>
      <c r="IS2" s="39"/>
      <c r="IT2" s="39"/>
      <c r="IU2" s="39"/>
    </row>
    <row r="3" spans="1:255" ht="16.2" x14ac:dyDescent="0.3">
      <c r="A3" s="291"/>
      <c r="B3" s="291"/>
      <c r="C3" s="473" t="s">
        <v>310</v>
      </c>
      <c r="D3" s="391"/>
      <c r="E3" s="391"/>
      <c r="F3" s="391"/>
      <c r="G3" s="391"/>
      <c r="H3" s="391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</row>
    <row r="4" spans="1:255" ht="15.75" customHeight="1" x14ac:dyDescent="0.3">
      <c r="A4" s="291"/>
      <c r="B4" s="291"/>
      <c r="C4" s="95" t="s">
        <v>256</v>
      </c>
      <c r="D4" s="95" t="s">
        <v>107</v>
      </c>
      <c r="E4" s="95" t="s">
        <v>108</v>
      </c>
      <c r="F4" s="95" t="s">
        <v>109</v>
      </c>
      <c r="G4" s="95" t="s">
        <v>110</v>
      </c>
      <c r="H4" s="95" t="s">
        <v>111</v>
      </c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</row>
    <row r="5" spans="1:255" ht="15.75" customHeight="1" x14ac:dyDescent="0.3">
      <c r="A5" s="291"/>
      <c r="B5" s="291"/>
      <c r="C5" s="292" t="s">
        <v>311</v>
      </c>
      <c r="D5" s="108">
        <v>1200000</v>
      </c>
      <c r="E5" s="16">
        <f>D5*Técnico!E20+D5</f>
        <v>1260000</v>
      </c>
      <c r="F5" s="16">
        <f>E5*Técnico!E21+E5</f>
        <v>1323000</v>
      </c>
      <c r="G5" s="16">
        <f>F5*Técnico!E22+F5</f>
        <v>1389150</v>
      </c>
      <c r="H5" s="16">
        <f>G5*Técnico!E23+G5</f>
        <v>1458607.5</v>
      </c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</row>
    <row r="6" spans="1:255" ht="15.75" customHeight="1" x14ac:dyDescent="0.3">
      <c r="A6" s="291"/>
      <c r="B6" s="291"/>
      <c r="C6" s="292" t="s">
        <v>312</v>
      </c>
      <c r="D6" s="108">
        <v>900000</v>
      </c>
      <c r="E6" s="16">
        <f>D6*Técnico!E20+D6</f>
        <v>945000</v>
      </c>
      <c r="F6" s="16">
        <f>E6*Técnico!E21+E6</f>
        <v>992250</v>
      </c>
      <c r="G6" s="16">
        <f>F6*Técnico!E22+F6</f>
        <v>1041862.5</v>
      </c>
      <c r="H6" s="16">
        <f>G6*Técnico!E23+G6</f>
        <v>1093955.625</v>
      </c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</row>
    <row r="7" spans="1:255" ht="18.75" customHeight="1" x14ac:dyDescent="0.3">
      <c r="A7" s="291"/>
      <c r="B7" s="291"/>
      <c r="C7" s="83" t="s">
        <v>313</v>
      </c>
      <c r="D7" s="293">
        <f t="shared" ref="D7:H7" si="0">D6+D5</f>
        <v>2100000</v>
      </c>
      <c r="E7" s="293">
        <f t="shared" si="0"/>
        <v>2205000</v>
      </c>
      <c r="F7" s="293">
        <f t="shared" si="0"/>
        <v>2315250</v>
      </c>
      <c r="G7" s="293">
        <f t="shared" si="0"/>
        <v>2431012.5</v>
      </c>
      <c r="H7" s="293">
        <f t="shared" si="0"/>
        <v>2552563.125</v>
      </c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</row>
    <row r="8" spans="1:255" ht="7.5" customHeight="1" x14ac:dyDescent="0.3">
      <c r="A8" s="291"/>
      <c r="B8" s="291"/>
      <c r="C8" s="272"/>
      <c r="D8" s="272"/>
      <c r="E8" s="272"/>
      <c r="F8" s="272"/>
      <c r="G8" s="272"/>
      <c r="H8" s="272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  <c r="HJ8" s="120"/>
      <c r="HK8" s="120"/>
      <c r="HL8" s="120"/>
      <c r="HM8" s="120"/>
      <c r="HN8" s="120"/>
      <c r="HO8" s="120"/>
      <c r="HP8" s="120"/>
      <c r="HQ8" s="120"/>
      <c r="HR8" s="120"/>
      <c r="HS8" s="120"/>
      <c r="HT8" s="120"/>
      <c r="HU8" s="120"/>
      <c r="HV8" s="120"/>
      <c r="HW8" s="120"/>
      <c r="HX8" s="120"/>
      <c r="HY8" s="120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  <c r="IU8" s="120"/>
    </row>
    <row r="9" spans="1:255" ht="18.75" customHeight="1" x14ac:dyDescent="0.3">
      <c r="A9" s="291"/>
      <c r="B9" s="291"/>
      <c r="C9" s="73" t="s">
        <v>314</v>
      </c>
      <c r="D9" s="76">
        <f>IFERROR(D7/Ventas!D98,"")</f>
        <v>118.15729286656133</v>
      </c>
      <c r="E9" s="76">
        <f>IFERROR(E7/Ventas!E98,"")</f>
        <v>118.15729286656132</v>
      </c>
      <c r="F9" s="76">
        <f>IFERROR(F7/Ventas!F98,"")</f>
        <v>118.15729286656138</v>
      </c>
      <c r="G9" s="76">
        <f>IFERROR(G7/Ventas!G98,"")</f>
        <v>118.15729286656138</v>
      </c>
      <c r="H9" s="76">
        <f>IFERROR(H7/Ventas!H98,"")</f>
        <v>118.15729286656136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pans="1:255" ht="13.5" customHeight="1" x14ac:dyDescent="0.3">
      <c r="A10" s="291"/>
      <c r="B10" s="291"/>
      <c r="C10" s="291"/>
      <c r="D10" s="294"/>
      <c r="E10" s="291"/>
      <c r="F10" s="291"/>
      <c r="G10" s="291"/>
      <c r="H10" s="29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pans="1:255" ht="15.75" hidden="1" customHeight="1" x14ac:dyDescent="0.3">
      <c r="A11" s="291"/>
      <c r="B11" s="291"/>
      <c r="C11" s="291"/>
      <c r="D11" s="291"/>
      <c r="E11" s="291"/>
      <c r="F11" s="291"/>
      <c r="G11" s="291"/>
      <c r="H11" s="29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spans="1:255" ht="14.4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spans="1:255" ht="14.4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spans="1:255" ht="14.4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spans="1:255" ht="14.4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spans="1:255" ht="14.4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spans="1:255" ht="14.4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pans="1:255" ht="14.4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pans="1:255" ht="14.4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spans="1:255" ht="14.4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spans="1:255" ht="15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pans="1:255" ht="15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spans="1:255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spans="1:255" ht="15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spans="1:255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pans="1:255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spans="1:255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spans="1:255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spans="1:255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</row>
    <row r="30" spans="1:255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</row>
    <row r="31" spans="1:255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</row>
    <row r="32" spans="1:255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</row>
    <row r="33" spans="1:255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</row>
    <row r="34" spans="1:255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</row>
    <row r="35" spans="1:255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</row>
    <row r="36" spans="1:255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</row>
    <row r="37" spans="1:255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</row>
    <row r="38" spans="1:255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</row>
    <row r="39" spans="1:255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</row>
    <row r="40" spans="1:255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</row>
    <row r="41" spans="1:255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</row>
    <row r="42" spans="1:255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</row>
    <row r="43" spans="1:255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</row>
    <row r="44" spans="1:255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</row>
    <row r="45" spans="1:255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</row>
    <row r="46" spans="1:255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</row>
    <row r="47" spans="1:255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</row>
    <row r="48" spans="1:255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</row>
    <row r="49" spans="1:255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</row>
    <row r="50" spans="1:255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pans="1:255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pans="1:255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</row>
    <row r="53" spans="1:255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</row>
    <row r="54" spans="1:255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pans="1:255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</row>
    <row r="56" spans="1:255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</row>
    <row r="57" spans="1:255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</row>
    <row r="58" spans="1:255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</row>
    <row r="59" spans="1:255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</row>
    <row r="60" spans="1:255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</row>
    <row r="61" spans="1:255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</row>
    <row r="62" spans="1:255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</row>
    <row r="63" spans="1:255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</row>
    <row r="64" spans="1:255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</row>
    <row r="65" spans="1:255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</row>
    <row r="66" spans="1:255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</row>
    <row r="67" spans="1:255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</row>
    <row r="68" spans="1:255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</row>
    <row r="69" spans="1:255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</row>
    <row r="70" spans="1:255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</row>
    <row r="71" spans="1:255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</row>
    <row r="72" spans="1:255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</row>
    <row r="73" spans="1:255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</row>
    <row r="74" spans="1:255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</row>
    <row r="75" spans="1:255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</row>
    <row r="76" spans="1:255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</row>
    <row r="77" spans="1:255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</row>
    <row r="78" spans="1:255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</row>
    <row r="79" spans="1:255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</row>
    <row r="80" spans="1:255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</row>
    <row r="81" spans="1:255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</row>
    <row r="82" spans="1:255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</row>
    <row r="83" spans="1:255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</row>
    <row r="84" spans="1:255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</row>
    <row r="85" spans="1:255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</row>
    <row r="86" spans="1:255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</row>
    <row r="87" spans="1:255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</row>
    <row r="88" spans="1:255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</row>
    <row r="89" spans="1:255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</row>
    <row r="90" spans="1:255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</row>
    <row r="91" spans="1:255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</row>
    <row r="92" spans="1:255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</row>
    <row r="93" spans="1:255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</row>
    <row r="94" spans="1:255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</row>
    <row r="95" spans="1:255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</row>
    <row r="96" spans="1:255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1:255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</row>
    <row r="98" spans="1:255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</row>
    <row r="99" spans="1:255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pans="1:255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</row>
    <row r="101" spans="1:255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</row>
    <row r="102" spans="1:255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</row>
    <row r="103" spans="1:255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</row>
    <row r="104" spans="1:255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</row>
    <row r="105" spans="1:255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</row>
    <row r="106" spans="1:255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</row>
    <row r="107" spans="1:255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</row>
    <row r="108" spans="1:255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</row>
    <row r="109" spans="1:255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</row>
    <row r="110" spans="1:255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</row>
    <row r="111" spans="1:255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</row>
    <row r="112" spans="1:255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</row>
    <row r="113" spans="1:255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</row>
    <row r="114" spans="1:255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</row>
    <row r="115" spans="1:255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</row>
    <row r="116" spans="1:255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</row>
    <row r="117" spans="1:255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</row>
    <row r="118" spans="1:255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</row>
    <row r="119" spans="1:255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pans="1:255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pans="1:255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pans="1:255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pans="1:255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pans="1:255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pans="1:255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pans="1:255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</row>
    <row r="127" spans="1:255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</row>
    <row r="128" spans="1:255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</row>
    <row r="129" spans="1:255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</row>
    <row r="130" spans="1:255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</row>
    <row r="131" spans="1:255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</row>
    <row r="132" spans="1:255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</row>
    <row r="133" spans="1:255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</row>
    <row r="134" spans="1:255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</row>
    <row r="135" spans="1:255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</row>
    <row r="136" spans="1:255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</row>
    <row r="137" spans="1:255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</row>
    <row r="138" spans="1:255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</row>
    <row r="139" spans="1:255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</row>
    <row r="140" spans="1:255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</row>
    <row r="141" spans="1:255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</row>
    <row r="142" spans="1:255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</row>
    <row r="143" spans="1:255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</row>
    <row r="144" spans="1:255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</row>
    <row r="145" spans="1:255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</row>
    <row r="146" spans="1:255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</row>
    <row r="147" spans="1:255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</row>
    <row r="148" spans="1:255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</row>
    <row r="149" spans="1:255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</row>
    <row r="150" spans="1:255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</row>
    <row r="151" spans="1:255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</row>
    <row r="152" spans="1:255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</row>
    <row r="153" spans="1:255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</row>
    <row r="154" spans="1:255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</row>
    <row r="155" spans="1:255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</row>
    <row r="156" spans="1:255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</row>
    <row r="157" spans="1:255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</row>
    <row r="158" spans="1:255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</row>
    <row r="159" spans="1:255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</row>
    <row r="160" spans="1:255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</row>
    <row r="161" spans="1:255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</row>
    <row r="162" spans="1:255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</row>
    <row r="163" spans="1:255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</row>
    <row r="164" spans="1:255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</row>
    <row r="165" spans="1:255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</row>
    <row r="166" spans="1:255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</row>
    <row r="167" spans="1:255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</row>
    <row r="168" spans="1:255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</row>
    <row r="169" spans="1:255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</row>
    <row r="170" spans="1:255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</row>
    <row r="171" spans="1:255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</row>
    <row r="172" spans="1:255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</row>
    <row r="173" spans="1:255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</row>
    <row r="174" spans="1:255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</row>
    <row r="175" spans="1:255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</row>
    <row r="176" spans="1:255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</row>
    <row r="177" spans="1:255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</row>
    <row r="178" spans="1:255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</row>
    <row r="179" spans="1:255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</row>
    <row r="180" spans="1:255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</row>
    <row r="181" spans="1:255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</row>
    <row r="182" spans="1:255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</row>
    <row r="183" spans="1:255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</row>
    <row r="184" spans="1:255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</row>
    <row r="185" spans="1:255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</row>
    <row r="186" spans="1:255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</row>
    <row r="187" spans="1:255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</row>
    <row r="188" spans="1:255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</row>
    <row r="189" spans="1:255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</row>
    <row r="190" spans="1:255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</row>
    <row r="191" spans="1:255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</row>
    <row r="192" spans="1:255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</row>
    <row r="193" spans="1:255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</row>
    <row r="194" spans="1:255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</row>
    <row r="195" spans="1:255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</row>
    <row r="196" spans="1:255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</row>
    <row r="197" spans="1:255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</row>
    <row r="198" spans="1:255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</row>
    <row r="199" spans="1:255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</row>
    <row r="200" spans="1:255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</row>
    <row r="201" spans="1:255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</row>
    <row r="202" spans="1:255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</row>
    <row r="203" spans="1:255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</row>
    <row r="204" spans="1:255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</row>
    <row r="205" spans="1:255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</row>
    <row r="206" spans="1:255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</row>
    <row r="207" spans="1:255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</row>
    <row r="208" spans="1:255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</row>
    <row r="209" spans="1:255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</row>
    <row r="210" spans="1:255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</row>
    <row r="211" spans="1:255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</row>
    <row r="212" spans="1:255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</row>
    <row r="213" spans="1:255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</row>
    <row r="214" spans="1:255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</row>
    <row r="215" spans="1:255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</row>
    <row r="216" spans="1:255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</row>
    <row r="217" spans="1:255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</row>
    <row r="218" spans="1:255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</row>
    <row r="219" spans="1:255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</row>
    <row r="220" spans="1:255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</row>
    <row r="221" spans="1:255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</row>
    <row r="222" spans="1:255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</row>
    <row r="223" spans="1:255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</row>
    <row r="224" spans="1:255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</row>
    <row r="225" spans="1:255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</row>
    <row r="226" spans="1:255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</row>
    <row r="227" spans="1:255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</row>
    <row r="228" spans="1:255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</row>
    <row r="229" spans="1:255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</row>
    <row r="230" spans="1:255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</row>
    <row r="231" spans="1:255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</row>
    <row r="232" spans="1:255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</row>
    <row r="233" spans="1:255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</row>
    <row r="234" spans="1:255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</row>
    <row r="235" spans="1:255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</row>
    <row r="236" spans="1:255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</row>
    <row r="237" spans="1:255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</row>
    <row r="238" spans="1:255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</row>
    <row r="239" spans="1:255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</row>
    <row r="240" spans="1:255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</row>
    <row r="241" spans="1:255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</row>
    <row r="242" spans="1:255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</row>
    <row r="243" spans="1:255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</row>
    <row r="244" spans="1:255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</row>
    <row r="245" spans="1:255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</row>
    <row r="246" spans="1:255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</row>
    <row r="247" spans="1:255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</row>
    <row r="248" spans="1:255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</row>
    <row r="249" spans="1:255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</row>
    <row r="250" spans="1:255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</row>
    <row r="251" spans="1:255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</row>
    <row r="252" spans="1:255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</row>
    <row r="253" spans="1:255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</row>
    <row r="254" spans="1:255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</row>
    <row r="255" spans="1:255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</row>
    <row r="256" spans="1:255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</row>
    <row r="257" spans="1:255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</row>
    <row r="258" spans="1:255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</row>
    <row r="259" spans="1:255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</row>
    <row r="260" spans="1:255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</row>
    <row r="261" spans="1:255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</row>
    <row r="262" spans="1:255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</row>
    <row r="263" spans="1:255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</row>
    <row r="264" spans="1:255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</row>
    <row r="265" spans="1:255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</row>
    <row r="266" spans="1:255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</row>
    <row r="267" spans="1:255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</row>
    <row r="268" spans="1:255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</row>
    <row r="269" spans="1:255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</row>
    <row r="270" spans="1:255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</row>
    <row r="271" spans="1:255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</row>
    <row r="272" spans="1:255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</row>
    <row r="273" spans="1:255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</row>
    <row r="274" spans="1:255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</row>
    <row r="275" spans="1:255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</row>
    <row r="276" spans="1:255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</row>
    <row r="277" spans="1:255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</row>
    <row r="278" spans="1:255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</row>
    <row r="279" spans="1:255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</row>
    <row r="280" spans="1:255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</row>
    <row r="281" spans="1:255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</row>
    <row r="282" spans="1:255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</row>
    <row r="283" spans="1:255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</row>
    <row r="284" spans="1:255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</row>
    <row r="285" spans="1:255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</row>
    <row r="286" spans="1:255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</row>
    <row r="287" spans="1:255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</row>
    <row r="288" spans="1:255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</row>
    <row r="289" spans="1:255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</row>
    <row r="290" spans="1:255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</row>
    <row r="291" spans="1:255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</row>
    <row r="292" spans="1:255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</row>
    <row r="293" spans="1:255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</row>
    <row r="294" spans="1:255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</row>
    <row r="295" spans="1:255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</row>
    <row r="296" spans="1:255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</row>
    <row r="297" spans="1:255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</row>
    <row r="298" spans="1:255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</row>
    <row r="299" spans="1:255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</row>
    <row r="300" spans="1:255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</row>
    <row r="301" spans="1:255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</row>
    <row r="302" spans="1:255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</row>
    <row r="303" spans="1:255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</row>
    <row r="304" spans="1:255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</row>
    <row r="305" spans="1:255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</row>
    <row r="306" spans="1:255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</row>
    <row r="307" spans="1:255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</row>
    <row r="308" spans="1:255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</row>
    <row r="309" spans="1:255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</row>
    <row r="310" spans="1:255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</row>
    <row r="311" spans="1:255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</row>
    <row r="312" spans="1:255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</row>
    <row r="313" spans="1:255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</row>
    <row r="314" spans="1:255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</row>
    <row r="315" spans="1:255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</row>
    <row r="316" spans="1:255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</row>
    <row r="317" spans="1:255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</row>
    <row r="318" spans="1:255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</row>
    <row r="319" spans="1:255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</row>
    <row r="320" spans="1:255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</row>
    <row r="321" spans="1:255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</row>
    <row r="322" spans="1:255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</row>
    <row r="323" spans="1:255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</row>
    <row r="324" spans="1:255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</row>
    <row r="325" spans="1:255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</row>
    <row r="326" spans="1:255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</row>
    <row r="327" spans="1:255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  <c r="IU327" s="4"/>
    </row>
    <row r="328" spans="1:255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</row>
    <row r="329" spans="1:255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</row>
    <row r="330" spans="1:255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</row>
    <row r="331" spans="1:255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</row>
    <row r="332" spans="1:255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</row>
    <row r="333" spans="1:255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</row>
    <row r="334" spans="1:255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</row>
    <row r="335" spans="1:255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</row>
    <row r="336" spans="1:255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</row>
    <row r="337" spans="1:255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</row>
    <row r="338" spans="1:255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</row>
    <row r="339" spans="1:255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</row>
    <row r="340" spans="1:255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</row>
    <row r="341" spans="1:255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</row>
    <row r="342" spans="1:255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</row>
    <row r="343" spans="1:255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</row>
    <row r="344" spans="1:255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</row>
    <row r="345" spans="1:255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</row>
    <row r="346" spans="1:255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</row>
    <row r="347" spans="1:255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</row>
    <row r="348" spans="1:255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</row>
    <row r="349" spans="1:255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</row>
    <row r="350" spans="1:255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</row>
    <row r="351" spans="1:255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</row>
    <row r="352" spans="1:255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</row>
    <row r="353" spans="1:255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</row>
    <row r="354" spans="1:255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</row>
    <row r="355" spans="1:255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</row>
    <row r="356" spans="1:255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</row>
    <row r="357" spans="1:255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</row>
    <row r="358" spans="1:255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</row>
    <row r="359" spans="1:255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</row>
    <row r="360" spans="1:255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</row>
    <row r="361" spans="1:255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</row>
    <row r="362" spans="1:255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</row>
    <row r="363" spans="1:255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</row>
    <row r="364" spans="1:255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</row>
    <row r="365" spans="1:255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</row>
    <row r="366" spans="1:255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</row>
    <row r="367" spans="1:255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</row>
    <row r="368" spans="1:255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</row>
    <row r="369" spans="1:255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</row>
    <row r="370" spans="1:255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</row>
    <row r="371" spans="1:255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</row>
    <row r="372" spans="1:255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</row>
    <row r="373" spans="1:255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</row>
    <row r="374" spans="1:255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</row>
    <row r="375" spans="1:255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</row>
    <row r="376" spans="1:255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</row>
    <row r="377" spans="1:255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</row>
    <row r="378" spans="1:255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</row>
    <row r="379" spans="1:255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</row>
    <row r="380" spans="1:255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</row>
    <row r="381" spans="1:255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</row>
    <row r="382" spans="1:255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</row>
    <row r="383" spans="1:255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</row>
    <row r="384" spans="1:255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</row>
    <row r="385" spans="1:255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</row>
    <row r="386" spans="1:255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4"/>
      <c r="IQ386" s="4"/>
      <c r="IR386" s="4"/>
      <c r="IS386" s="4"/>
      <c r="IT386" s="4"/>
      <c r="IU386" s="4"/>
    </row>
    <row r="387" spans="1:255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</row>
    <row r="388" spans="1:255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  <c r="IU388" s="4"/>
    </row>
    <row r="389" spans="1:255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4"/>
      <c r="IS389" s="4"/>
      <c r="IT389" s="4"/>
      <c r="IU389" s="4"/>
    </row>
    <row r="390" spans="1:255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  <c r="IP390" s="4"/>
      <c r="IQ390" s="4"/>
      <c r="IR390" s="4"/>
      <c r="IS390" s="4"/>
      <c r="IT390" s="4"/>
      <c r="IU390" s="4"/>
    </row>
    <row r="391" spans="1:255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  <c r="IU391" s="4"/>
    </row>
    <row r="392" spans="1:255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  <c r="IU392" s="4"/>
    </row>
    <row r="393" spans="1:255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  <c r="IU393" s="4"/>
    </row>
    <row r="394" spans="1:255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  <c r="IU394" s="4"/>
    </row>
    <row r="395" spans="1:255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  <c r="IU395" s="4"/>
    </row>
    <row r="396" spans="1:255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4"/>
      <c r="IS396" s="4"/>
      <c r="IT396" s="4"/>
      <c r="IU396" s="4"/>
    </row>
    <row r="397" spans="1:255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</row>
    <row r="398" spans="1:255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  <c r="IU398" s="4"/>
    </row>
    <row r="399" spans="1:255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</row>
    <row r="400" spans="1:255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  <c r="IU400" s="4"/>
    </row>
    <row r="401" spans="1:255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  <c r="IU401" s="4"/>
    </row>
    <row r="402" spans="1:255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  <c r="IP402" s="4"/>
      <c r="IQ402" s="4"/>
      <c r="IR402" s="4"/>
      <c r="IS402" s="4"/>
      <c r="IT402" s="4"/>
      <c r="IU402" s="4"/>
    </row>
    <row r="403" spans="1:255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  <c r="IU403" s="4"/>
    </row>
    <row r="404" spans="1:255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  <c r="IU404" s="4"/>
    </row>
    <row r="405" spans="1:255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4"/>
      <c r="IS405" s="4"/>
      <c r="IT405" s="4"/>
      <c r="IU405" s="4"/>
    </row>
    <row r="406" spans="1:255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4"/>
      <c r="IS406" s="4"/>
      <c r="IT406" s="4"/>
      <c r="IU406" s="4"/>
    </row>
    <row r="407" spans="1:255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  <c r="IU407" s="4"/>
    </row>
    <row r="408" spans="1:255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  <c r="IU408" s="4"/>
    </row>
    <row r="409" spans="1:255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</row>
    <row r="410" spans="1:255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</row>
    <row r="411" spans="1:255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</row>
    <row r="412" spans="1:255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  <c r="IU412" s="4"/>
    </row>
    <row r="413" spans="1:255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</row>
    <row r="414" spans="1:255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  <c r="IU414" s="4"/>
    </row>
    <row r="415" spans="1:255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  <c r="IU415" s="4"/>
    </row>
    <row r="416" spans="1:255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  <c r="IU416" s="4"/>
    </row>
    <row r="417" spans="1:255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  <c r="IU417" s="4"/>
    </row>
    <row r="418" spans="1:255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</row>
    <row r="419" spans="1:255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</row>
    <row r="420" spans="1:255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  <c r="IU420" s="4"/>
    </row>
    <row r="421" spans="1:255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</row>
    <row r="422" spans="1:255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</row>
    <row r="423" spans="1:255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  <c r="IU423" s="4"/>
    </row>
    <row r="424" spans="1:255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  <c r="IU424" s="4"/>
    </row>
    <row r="425" spans="1:255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</row>
    <row r="426" spans="1:255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  <c r="IU426" s="4"/>
    </row>
    <row r="427" spans="1:255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</row>
    <row r="428" spans="1:255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</row>
    <row r="429" spans="1:255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</row>
    <row r="430" spans="1:255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</row>
    <row r="431" spans="1:255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  <c r="IU431" s="4"/>
    </row>
    <row r="432" spans="1:255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</row>
    <row r="433" spans="1:255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</row>
    <row r="434" spans="1:255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</row>
    <row r="435" spans="1:255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</row>
    <row r="436" spans="1:255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</row>
    <row r="437" spans="1:255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</row>
    <row r="438" spans="1:255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</row>
    <row r="439" spans="1:255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  <c r="IU439" s="4"/>
    </row>
    <row r="440" spans="1:255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  <c r="IU440" s="4"/>
    </row>
    <row r="441" spans="1:255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  <c r="IU441" s="4"/>
    </row>
    <row r="442" spans="1:255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</row>
    <row r="443" spans="1:255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  <c r="IP443" s="4"/>
      <c r="IQ443" s="4"/>
      <c r="IR443" s="4"/>
      <c r="IS443" s="4"/>
      <c r="IT443" s="4"/>
      <c r="IU443" s="4"/>
    </row>
    <row r="444" spans="1:255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</row>
    <row r="445" spans="1:255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  <c r="IU445" s="4"/>
    </row>
    <row r="446" spans="1:255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  <c r="IU446" s="4"/>
    </row>
    <row r="447" spans="1:255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</row>
    <row r="448" spans="1:255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  <c r="IU448" s="4"/>
    </row>
    <row r="449" spans="1:255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</row>
    <row r="450" spans="1:255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  <c r="IU450" s="4"/>
    </row>
    <row r="451" spans="1:255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  <c r="IU451" s="4"/>
    </row>
    <row r="452" spans="1:255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  <c r="IU452" s="4"/>
    </row>
    <row r="453" spans="1:255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  <c r="IU453" s="4"/>
    </row>
    <row r="454" spans="1:255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</row>
    <row r="455" spans="1:255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</row>
    <row r="456" spans="1:255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  <c r="IU456" s="4"/>
    </row>
    <row r="457" spans="1:255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  <c r="IU457" s="4"/>
    </row>
    <row r="458" spans="1:255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</row>
    <row r="459" spans="1:255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</row>
    <row r="460" spans="1:255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</row>
    <row r="461" spans="1:255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</row>
    <row r="462" spans="1:255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</row>
    <row r="463" spans="1:255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  <c r="IU463" s="4"/>
    </row>
    <row r="464" spans="1:255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</row>
    <row r="465" spans="1:255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</row>
    <row r="466" spans="1:255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  <c r="IU466" s="4"/>
    </row>
    <row r="467" spans="1:255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  <c r="IU467" s="4"/>
    </row>
    <row r="468" spans="1:255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</row>
    <row r="469" spans="1:255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</row>
    <row r="470" spans="1:255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  <c r="IU470" s="4"/>
    </row>
    <row r="471" spans="1:255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  <c r="IU471" s="4"/>
    </row>
    <row r="472" spans="1:255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  <c r="IU472" s="4"/>
    </row>
    <row r="473" spans="1:255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</row>
    <row r="474" spans="1:255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</row>
    <row r="475" spans="1:255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</row>
    <row r="476" spans="1:255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</row>
    <row r="477" spans="1:255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</row>
    <row r="478" spans="1:255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</row>
    <row r="479" spans="1:255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</row>
    <row r="480" spans="1:255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  <c r="IU480" s="4"/>
    </row>
    <row r="481" spans="1:255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</row>
    <row r="482" spans="1:255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</row>
    <row r="483" spans="1:255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  <c r="IU483" s="4"/>
    </row>
    <row r="484" spans="1:255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  <c r="IU484" s="4"/>
    </row>
    <row r="485" spans="1:255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</row>
    <row r="486" spans="1:255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</row>
    <row r="487" spans="1:255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/>
      <c r="IS487" s="4"/>
      <c r="IT487" s="4"/>
      <c r="IU487" s="4"/>
    </row>
    <row r="488" spans="1:255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/>
      <c r="IS488" s="4"/>
      <c r="IT488" s="4"/>
      <c r="IU488" s="4"/>
    </row>
    <row r="489" spans="1:255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  <c r="IU489" s="4"/>
    </row>
    <row r="490" spans="1:255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</row>
    <row r="491" spans="1:255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  <c r="IU491" s="4"/>
    </row>
    <row r="492" spans="1:255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  <c r="IU492" s="4"/>
    </row>
    <row r="493" spans="1:255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  <c r="IU493" s="4"/>
    </row>
    <row r="494" spans="1:255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4"/>
    </row>
    <row r="495" spans="1:255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</row>
    <row r="496" spans="1:255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  <c r="IU496" s="4"/>
    </row>
    <row r="497" spans="1:255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</row>
    <row r="498" spans="1:255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</row>
    <row r="499" spans="1:255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</row>
    <row r="500" spans="1:255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</row>
    <row r="501" spans="1:255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  <c r="IU501" s="4"/>
    </row>
    <row r="502" spans="1:255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</row>
    <row r="503" spans="1:255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</row>
    <row r="504" spans="1:255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</row>
    <row r="505" spans="1:255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</row>
    <row r="506" spans="1:255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</row>
    <row r="507" spans="1:255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</row>
    <row r="508" spans="1:255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  <c r="IU508" s="4"/>
    </row>
    <row r="509" spans="1:255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  <c r="IU509" s="4"/>
    </row>
    <row r="510" spans="1:255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  <c r="IU510" s="4"/>
    </row>
    <row r="511" spans="1:255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</row>
    <row r="512" spans="1:255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  <c r="IU512" s="4"/>
    </row>
    <row r="513" spans="1:255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</row>
    <row r="514" spans="1:255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  <c r="IP514" s="4"/>
      <c r="IQ514" s="4"/>
      <c r="IR514" s="4"/>
      <c r="IS514" s="4"/>
      <c r="IT514" s="4"/>
      <c r="IU514" s="4"/>
    </row>
    <row r="515" spans="1:255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  <c r="IP515" s="4"/>
      <c r="IQ515" s="4"/>
      <c r="IR515" s="4"/>
      <c r="IS515" s="4"/>
      <c r="IT515" s="4"/>
      <c r="IU515" s="4"/>
    </row>
    <row r="516" spans="1:255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  <c r="IP516" s="4"/>
      <c r="IQ516" s="4"/>
      <c r="IR516" s="4"/>
      <c r="IS516" s="4"/>
      <c r="IT516" s="4"/>
      <c r="IU516" s="4"/>
    </row>
    <row r="517" spans="1:255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  <c r="IP517" s="4"/>
      <c r="IQ517" s="4"/>
      <c r="IR517" s="4"/>
      <c r="IS517" s="4"/>
      <c r="IT517" s="4"/>
      <c r="IU517" s="4"/>
    </row>
    <row r="518" spans="1:255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  <c r="IP518" s="4"/>
      <c r="IQ518" s="4"/>
      <c r="IR518" s="4"/>
      <c r="IS518" s="4"/>
      <c r="IT518" s="4"/>
      <c r="IU518" s="4"/>
    </row>
    <row r="519" spans="1:255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  <c r="IP519" s="4"/>
      <c r="IQ519" s="4"/>
      <c r="IR519" s="4"/>
      <c r="IS519" s="4"/>
      <c r="IT519" s="4"/>
      <c r="IU519" s="4"/>
    </row>
    <row r="520" spans="1:255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  <c r="IP520" s="4"/>
      <c r="IQ520" s="4"/>
      <c r="IR520" s="4"/>
      <c r="IS520" s="4"/>
      <c r="IT520" s="4"/>
      <c r="IU520" s="4"/>
    </row>
    <row r="521" spans="1:255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</row>
    <row r="522" spans="1:255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  <c r="IP522" s="4"/>
      <c r="IQ522" s="4"/>
      <c r="IR522" s="4"/>
      <c r="IS522" s="4"/>
      <c r="IT522" s="4"/>
      <c r="IU522" s="4"/>
    </row>
    <row r="523" spans="1:255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  <c r="IP523" s="4"/>
      <c r="IQ523" s="4"/>
      <c r="IR523" s="4"/>
      <c r="IS523" s="4"/>
      <c r="IT523" s="4"/>
      <c r="IU523" s="4"/>
    </row>
    <row r="524" spans="1:255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/>
      <c r="IQ524" s="4"/>
      <c r="IR524" s="4"/>
      <c r="IS524" s="4"/>
      <c r="IT524" s="4"/>
      <c r="IU524" s="4"/>
    </row>
    <row r="525" spans="1:255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  <c r="IP525" s="4"/>
      <c r="IQ525" s="4"/>
      <c r="IR525" s="4"/>
      <c r="IS525" s="4"/>
      <c r="IT525" s="4"/>
      <c r="IU525" s="4"/>
    </row>
    <row r="526" spans="1:255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  <c r="IP526" s="4"/>
      <c r="IQ526" s="4"/>
      <c r="IR526" s="4"/>
      <c r="IS526" s="4"/>
      <c r="IT526" s="4"/>
      <c r="IU526" s="4"/>
    </row>
    <row r="527" spans="1:255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  <c r="IP527" s="4"/>
      <c r="IQ527" s="4"/>
      <c r="IR527" s="4"/>
      <c r="IS527" s="4"/>
      <c r="IT527" s="4"/>
      <c r="IU527" s="4"/>
    </row>
    <row r="528" spans="1:255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  <c r="IP528" s="4"/>
      <c r="IQ528" s="4"/>
      <c r="IR528" s="4"/>
      <c r="IS528" s="4"/>
      <c r="IT528" s="4"/>
      <c r="IU528" s="4"/>
    </row>
    <row r="529" spans="1:255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</row>
    <row r="530" spans="1:255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  <c r="IP530" s="4"/>
      <c r="IQ530" s="4"/>
      <c r="IR530" s="4"/>
      <c r="IS530" s="4"/>
      <c r="IT530" s="4"/>
      <c r="IU530" s="4"/>
    </row>
    <row r="531" spans="1:255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  <c r="IP531" s="4"/>
      <c r="IQ531" s="4"/>
      <c r="IR531" s="4"/>
      <c r="IS531" s="4"/>
      <c r="IT531" s="4"/>
      <c r="IU531" s="4"/>
    </row>
    <row r="532" spans="1:255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</row>
    <row r="533" spans="1:255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  <c r="IL533" s="4"/>
      <c r="IM533" s="4"/>
      <c r="IN533" s="4"/>
      <c r="IO533" s="4"/>
      <c r="IP533" s="4"/>
      <c r="IQ533" s="4"/>
      <c r="IR533" s="4"/>
      <c r="IS533" s="4"/>
      <c r="IT533" s="4"/>
      <c r="IU533" s="4"/>
    </row>
    <row r="534" spans="1:255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/>
      <c r="IQ534" s="4"/>
      <c r="IR534" s="4"/>
      <c r="IS534" s="4"/>
      <c r="IT534" s="4"/>
      <c r="IU534" s="4"/>
    </row>
    <row r="535" spans="1:255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  <c r="IP535" s="4"/>
      <c r="IQ535" s="4"/>
      <c r="IR535" s="4"/>
      <c r="IS535" s="4"/>
      <c r="IT535" s="4"/>
      <c r="IU535" s="4"/>
    </row>
    <row r="536" spans="1:255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  <c r="IP536" s="4"/>
      <c r="IQ536" s="4"/>
      <c r="IR536" s="4"/>
      <c r="IS536" s="4"/>
      <c r="IT536" s="4"/>
      <c r="IU536" s="4"/>
    </row>
    <row r="537" spans="1:255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  <c r="IP537" s="4"/>
      <c r="IQ537" s="4"/>
      <c r="IR537" s="4"/>
      <c r="IS537" s="4"/>
      <c r="IT537" s="4"/>
      <c r="IU537" s="4"/>
    </row>
    <row r="538" spans="1:255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  <c r="IP538" s="4"/>
      <c r="IQ538" s="4"/>
      <c r="IR538" s="4"/>
      <c r="IS538" s="4"/>
      <c r="IT538" s="4"/>
      <c r="IU538" s="4"/>
    </row>
    <row r="539" spans="1:255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</row>
    <row r="540" spans="1:255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</row>
    <row r="541" spans="1:255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</row>
    <row r="542" spans="1:255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  <c r="IP542" s="4"/>
      <c r="IQ542" s="4"/>
      <c r="IR542" s="4"/>
      <c r="IS542" s="4"/>
      <c r="IT542" s="4"/>
      <c r="IU542" s="4"/>
    </row>
    <row r="543" spans="1:255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  <c r="IP543" s="4"/>
      <c r="IQ543" s="4"/>
      <c r="IR543" s="4"/>
      <c r="IS543" s="4"/>
      <c r="IT543" s="4"/>
      <c r="IU543" s="4"/>
    </row>
    <row r="544" spans="1:255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  <c r="IP544" s="4"/>
      <c r="IQ544" s="4"/>
      <c r="IR544" s="4"/>
      <c r="IS544" s="4"/>
      <c r="IT544" s="4"/>
      <c r="IU544" s="4"/>
    </row>
    <row r="545" spans="1:255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  <c r="IP545" s="4"/>
      <c r="IQ545" s="4"/>
      <c r="IR545" s="4"/>
      <c r="IS545" s="4"/>
      <c r="IT545" s="4"/>
      <c r="IU545" s="4"/>
    </row>
    <row r="546" spans="1:255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  <c r="IP546" s="4"/>
      <c r="IQ546" s="4"/>
      <c r="IR546" s="4"/>
      <c r="IS546" s="4"/>
      <c r="IT546" s="4"/>
      <c r="IU546" s="4"/>
    </row>
    <row r="547" spans="1:255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  <c r="IU547" s="4"/>
    </row>
    <row r="548" spans="1:255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  <c r="IU548" s="4"/>
    </row>
    <row r="549" spans="1:255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  <c r="IU549" s="4"/>
    </row>
    <row r="550" spans="1:255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  <c r="IU550" s="4"/>
    </row>
    <row r="551" spans="1:255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</row>
    <row r="552" spans="1:255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/>
      <c r="IQ552" s="4"/>
      <c r="IR552" s="4"/>
      <c r="IS552" s="4"/>
      <c r="IT552" s="4"/>
      <c r="IU552" s="4"/>
    </row>
    <row r="553" spans="1:255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  <c r="IP553" s="4"/>
      <c r="IQ553" s="4"/>
      <c r="IR553" s="4"/>
      <c r="IS553" s="4"/>
      <c r="IT553" s="4"/>
      <c r="IU553" s="4"/>
    </row>
    <row r="554" spans="1:255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  <c r="IP554" s="4"/>
      <c r="IQ554" s="4"/>
      <c r="IR554" s="4"/>
      <c r="IS554" s="4"/>
      <c r="IT554" s="4"/>
      <c r="IU554" s="4"/>
    </row>
    <row r="555" spans="1:255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  <c r="IP555" s="4"/>
      <c r="IQ555" s="4"/>
      <c r="IR555" s="4"/>
      <c r="IS555" s="4"/>
      <c r="IT555" s="4"/>
      <c r="IU555" s="4"/>
    </row>
    <row r="556" spans="1:255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  <c r="IP556" s="4"/>
      <c r="IQ556" s="4"/>
      <c r="IR556" s="4"/>
      <c r="IS556" s="4"/>
      <c r="IT556" s="4"/>
      <c r="IU556" s="4"/>
    </row>
    <row r="557" spans="1:255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  <c r="IP557" s="4"/>
      <c r="IQ557" s="4"/>
      <c r="IR557" s="4"/>
      <c r="IS557" s="4"/>
      <c r="IT557" s="4"/>
      <c r="IU557" s="4"/>
    </row>
    <row r="558" spans="1:255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  <c r="IP558" s="4"/>
      <c r="IQ558" s="4"/>
      <c r="IR558" s="4"/>
      <c r="IS558" s="4"/>
      <c r="IT558" s="4"/>
      <c r="IU558" s="4"/>
    </row>
    <row r="559" spans="1:255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</row>
    <row r="560" spans="1:255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  <c r="IP560" s="4"/>
      <c r="IQ560" s="4"/>
      <c r="IR560" s="4"/>
      <c r="IS560" s="4"/>
      <c r="IT560" s="4"/>
      <c r="IU560" s="4"/>
    </row>
    <row r="561" spans="1:255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  <c r="IP561" s="4"/>
      <c r="IQ561" s="4"/>
      <c r="IR561" s="4"/>
      <c r="IS561" s="4"/>
      <c r="IT561" s="4"/>
      <c r="IU561" s="4"/>
    </row>
    <row r="562" spans="1:255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</row>
    <row r="563" spans="1:255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  <c r="IU563" s="4"/>
    </row>
    <row r="564" spans="1:255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  <c r="IU564" s="4"/>
    </row>
    <row r="565" spans="1:255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  <c r="IU565" s="4"/>
    </row>
    <row r="566" spans="1:255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  <c r="IU566" s="4"/>
    </row>
    <row r="567" spans="1:255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  <c r="IU567" s="4"/>
    </row>
    <row r="568" spans="1:255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  <c r="IU568" s="4"/>
    </row>
    <row r="569" spans="1:255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  <c r="IU569" s="4"/>
    </row>
    <row r="570" spans="1:255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  <c r="IU570" s="4"/>
    </row>
    <row r="571" spans="1:255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  <c r="IU571" s="4"/>
    </row>
    <row r="572" spans="1:255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  <c r="IU572" s="4"/>
    </row>
    <row r="573" spans="1:255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  <c r="IU573" s="4"/>
    </row>
    <row r="574" spans="1:255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  <c r="IU574" s="4"/>
    </row>
    <row r="575" spans="1:255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  <c r="IU575" s="4"/>
    </row>
    <row r="576" spans="1:255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  <c r="IU576" s="4"/>
    </row>
    <row r="577" spans="1:255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  <c r="IU577" s="4"/>
    </row>
    <row r="578" spans="1:255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  <c r="IU578" s="4"/>
    </row>
    <row r="579" spans="1:255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  <c r="IU579" s="4"/>
    </row>
    <row r="580" spans="1:255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  <c r="IU580" s="4"/>
    </row>
    <row r="581" spans="1:255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  <c r="IU581" s="4"/>
    </row>
    <row r="582" spans="1:255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  <c r="IU582" s="4"/>
    </row>
    <row r="583" spans="1:255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  <c r="IU583" s="4"/>
    </row>
    <row r="584" spans="1:255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  <c r="IU584" s="4"/>
    </row>
    <row r="585" spans="1:255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</row>
    <row r="586" spans="1:255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/>
      <c r="IM586" s="4"/>
      <c r="IN586" s="4"/>
      <c r="IO586" s="4"/>
      <c r="IP586" s="4"/>
      <c r="IQ586" s="4"/>
      <c r="IR586" s="4"/>
      <c r="IS586" s="4"/>
      <c r="IT586" s="4"/>
      <c r="IU586" s="4"/>
    </row>
    <row r="587" spans="1:255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</row>
    <row r="588" spans="1:255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/>
      <c r="IN588" s="4"/>
      <c r="IO588" s="4"/>
      <c r="IP588" s="4"/>
      <c r="IQ588" s="4"/>
      <c r="IR588" s="4"/>
      <c r="IS588" s="4"/>
      <c r="IT588" s="4"/>
      <c r="IU588" s="4"/>
    </row>
    <row r="589" spans="1:255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  <c r="IL589" s="4"/>
      <c r="IM589" s="4"/>
      <c r="IN589" s="4"/>
      <c r="IO589" s="4"/>
      <c r="IP589" s="4"/>
      <c r="IQ589" s="4"/>
      <c r="IR589" s="4"/>
      <c r="IS589" s="4"/>
      <c r="IT589" s="4"/>
      <c r="IU589" s="4"/>
    </row>
    <row r="590" spans="1:255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  <c r="IL590" s="4"/>
      <c r="IM590" s="4"/>
      <c r="IN590" s="4"/>
      <c r="IO590" s="4"/>
      <c r="IP590" s="4"/>
      <c r="IQ590" s="4"/>
      <c r="IR590" s="4"/>
      <c r="IS590" s="4"/>
      <c r="IT590" s="4"/>
      <c r="IU590" s="4"/>
    </row>
    <row r="591" spans="1:255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  <c r="IL591" s="4"/>
      <c r="IM591" s="4"/>
      <c r="IN591" s="4"/>
      <c r="IO591" s="4"/>
      <c r="IP591" s="4"/>
      <c r="IQ591" s="4"/>
      <c r="IR591" s="4"/>
      <c r="IS591" s="4"/>
      <c r="IT591" s="4"/>
      <c r="IU591" s="4"/>
    </row>
    <row r="592" spans="1:255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  <c r="IL592" s="4"/>
      <c r="IM592" s="4"/>
      <c r="IN592" s="4"/>
      <c r="IO592" s="4"/>
      <c r="IP592" s="4"/>
      <c r="IQ592" s="4"/>
      <c r="IR592" s="4"/>
      <c r="IS592" s="4"/>
      <c r="IT592" s="4"/>
      <c r="IU592" s="4"/>
    </row>
    <row r="593" spans="1:255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/>
      <c r="IM593" s="4"/>
      <c r="IN593" s="4"/>
      <c r="IO593" s="4"/>
      <c r="IP593" s="4"/>
      <c r="IQ593" s="4"/>
      <c r="IR593" s="4"/>
      <c r="IS593" s="4"/>
      <c r="IT593" s="4"/>
      <c r="IU593" s="4"/>
    </row>
    <row r="594" spans="1:255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/>
      <c r="IM594" s="4"/>
      <c r="IN594" s="4"/>
      <c r="IO594" s="4"/>
      <c r="IP594" s="4"/>
      <c r="IQ594" s="4"/>
      <c r="IR594" s="4"/>
      <c r="IS594" s="4"/>
      <c r="IT594" s="4"/>
      <c r="IU594" s="4"/>
    </row>
    <row r="595" spans="1:255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</row>
    <row r="596" spans="1:255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  <c r="IL596" s="4"/>
      <c r="IM596" s="4"/>
      <c r="IN596" s="4"/>
      <c r="IO596" s="4"/>
      <c r="IP596" s="4"/>
      <c r="IQ596" s="4"/>
      <c r="IR596" s="4"/>
      <c r="IS596" s="4"/>
      <c r="IT596" s="4"/>
      <c r="IU596" s="4"/>
    </row>
    <row r="597" spans="1:255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  <c r="IL597" s="4"/>
      <c r="IM597" s="4"/>
      <c r="IN597" s="4"/>
      <c r="IO597" s="4"/>
      <c r="IP597" s="4"/>
      <c r="IQ597" s="4"/>
      <c r="IR597" s="4"/>
      <c r="IS597" s="4"/>
      <c r="IT597" s="4"/>
      <c r="IU597" s="4"/>
    </row>
    <row r="598" spans="1:255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  <c r="IL598" s="4"/>
      <c r="IM598" s="4"/>
      <c r="IN598" s="4"/>
      <c r="IO598" s="4"/>
      <c r="IP598" s="4"/>
      <c r="IQ598" s="4"/>
      <c r="IR598" s="4"/>
      <c r="IS598" s="4"/>
      <c r="IT598" s="4"/>
      <c r="IU598" s="4"/>
    </row>
    <row r="599" spans="1:255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/>
      <c r="IN599" s="4"/>
      <c r="IO599" s="4"/>
      <c r="IP599" s="4"/>
      <c r="IQ599" s="4"/>
      <c r="IR599" s="4"/>
      <c r="IS599" s="4"/>
      <c r="IT599" s="4"/>
      <c r="IU599" s="4"/>
    </row>
    <row r="600" spans="1:255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/>
      <c r="IM600" s="4"/>
      <c r="IN600" s="4"/>
      <c r="IO600" s="4"/>
      <c r="IP600" s="4"/>
      <c r="IQ600" s="4"/>
      <c r="IR600" s="4"/>
      <c r="IS600" s="4"/>
      <c r="IT600" s="4"/>
      <c r="IU600" s="4"/>
    </row>
    <row r="601" spans="1:255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  <c r="IM601" s="4"/>
      <c r="IN601" s="4"/>
      <c r="IO601" s="4"/>
      <c r="IP601" s="4"/>
      <c r="IQ601" s="4"/>
      <c r="IR601" s="4"/>
      <c r="IS601" s="4"/>
      <c r="IT601" s="4"/>
      <c r="IU601" s="4"/>
    </row>
    <row r="602" spans="1:255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  <c r="IM602" s="4"/>
      <c r="IN602" s="4"/>
      <c r="IO602" s="4"/>
      <c r="IP602" s="4"/>
      <c r="IQ602" s="4"/>
      <c r="IR602" s="4"/>
      <c r="IS602" s="4"/>
      <c r="IT602" s="4"/>
      <c r="IU602" s="4"/>
    </row>
    <row r="603" spans="1:255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  <c r="IL603" s="4"/>
      <c r="IM603" s="4"/>
      <c r="IN603" s="4"/>
      <c r="IO603" s="4"/>
      <c r="IP603" s="4"/>
      <c r="IQ603" s="4"/>
      <c r="IR603" s="4"/>
      <c r="IS603" s="4"/>
      <c r="IT603" s="4"/>
      <c r="IU603" s="4"/>
    </row>
    <row r="604" spans="1:255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  <c r="IL604" s="4"/>
      <c r="IM604" s="4"/>
      <c r="IN604" s="4"/>
      <c r="IO604" s="4"/>
      <c r="IP604" s="4"/>
      <c r="IQ604" s="4"/>
      <c r="IR604" s="4"/>
      <c r="IS604" s="4"/>
      <c r="IT604" s="4"/>
      <c r="IU604" s="4"/>
    </row>
    <row r="605" spans="1:255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  <c r="IL605" s="4"/>
      <c r="IM605" s="4"/>
      <c r="IN605" s="4"/>
      <c r="IO605" s="4"/>
      <c r="IP605" s="4"/>
      <c r="IQ605" s="4"/>
      <c r="IR605" s="4"/>
      <c r="IS605" s="4"/>
      <c r="IT605" s="4"/>
      <c r="IU605" s="4"/>
    </row>
    <row r="606" spans="1:255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  <c r="IL606" s="4"/>
      <c r="IM606" s="4"/>
      <c r="IN606" s="4"/>
      <c r="IO606" s="4"/>
      <c r="IP606" s="4"/>
      <c r="IQ606" s="4"/>
      <c r="IR606" s="4"/>
      <c r="IS606" s="4"/>
      <c r="IT606" s="4"/>
      <c r="IU606" s="4"/>
    </row>
    <row r="607" spans="1:255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  <c r="IU607" s="4"/>
    </row>
    <row r="608" spans="1:255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  <c r="IL608" s="4"/>
      <c r="IM608" s="4"/>
      <c r="IN608" s="4"/>
      <c r="IO608" s="4"/>
      <c r="IP608" s="4"/>
      <c r="IQ608" s="4"/>
      <c r="IR608" s="4"/>
      <c r="IS608" s="4"/>
      <c r="IT608" s="4"/>
      <c r="IU608" s="4"/>
    </row>
    <row r="609" spans="1:255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  <c r="IL609" s="4"/>
      <c r="IM609" s="4"/>
      <c r="IN609" s="4"/>
      <c r="IO609" s="4"/>
      <c r="IP609" s="4"/>
      <c r="IQ609" s="4"/>
      <c r="IR609" s="4"/>
      <c r="IS609" s="4"/>
      <c r="IT609" s="4"/>
      <c r="IU609" s="4"/>
    </row>
    <row r="610" spans="1:255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  <c r="IL610" s="4"/>
      <c r="IM610" s="4"/>
      <c r="IN610" s="4"/>
      <c r="IO610" s="4"/>
      <c r="IP610" s="4"/>
      <c r="IQ610" s="4"/>
      <c r="IR610" s="4"/>
      <c r="IS610" s="4"/>
      <c r="IT610" s="4"/>
      <c r="IU610" s="4"/>
    </row>
    <row r="611" spans="1:255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  <c r="IL611" s="4"/>
      <c r="IM611" s="4"/>
      <c r="IN611" s="4"/>
      <c r="IO611" s="4"/>
      <c r="IP611" s="4"/>
      <c r="IQ611" s="4"/>
      <c r="IR611" s="4"/>
      <c r="IS611" s="4"/>
      <c r="IT611" s="4"/>
      <c r="IU611" s="4"/>
    </row>
    <row r="612" spans="1:255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/>
      <c r="IN612" s="4"/>
      <c r="IO612" s="4"/>
      <c r="IP612" s="4"/>
      <c r="IQ612" s="4"/>
      <c r="IR612" s="4"/>
      <c r="IS612" s="4"/>
      <c r="IT612" s="4"/>
      <c r="IU612" s="4"/>
    </row>
    <row r="613" spans="1:255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/>
      <c r="IQ613" s="4"/>
      <c r="IR613" s="4"/>
      <c r="IS613" s="4"/>
      <c r="IT613" s="4"/>
      <c r="IU613" s="4"/>
    </row>
    <row r="614" spans="1:255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  <c r="IL614" s="4"/>
      <c r="IM614" s="4"/>
      <c r="IN614" s="4"/>
      <c r="IO614" s="4"/>
      <c r="IP614" s="4"/>
      <c r="IQ614" s="4"/>
      <c r="IR614" s="4"/>
      <c r="IS614" s="4"/>
      <c r="IT614" s="4"/>
      <c r="IU614" s="4"/>
    </row>
    <row r="615" spans="1:255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  <c r="IL615" s="4"/>
      <c r="IM615" s="4"/>
      <c r="IN615" s="4"/>
      <c r="IO615" s="4"/>
      <c r="IP615" s="4"/>
      <c r="IQ615" s="4"/>
      <c r="IR615" s="4"/>
      <c r="IS615" s="4"/>
      <c r="IT615" s="4"/>
      <c r="IU615" s="4"/>
    </row>
    <row r="616" spans="1:255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  <c r="IL616" s="4"/>
      <c r="IM616" s="4"/>
      <c r="IN616" s="4"/>
      <c r="IO616" s="4"/>
      <c r="IP616" s="4"/>
      <c r="IQ616" s="4"/>
      <c r="IR616" s="4"/>
      <c r="IS616" s="4"/>
      <c r="IT616" s="4"/>
      <c r="IU616" s="4"/>
    </row>
    <row r="617" spans="1:255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  <c r="IL617" s="4"/>
      <c r="IM617" s="4"/>
      <c r="IN617" s="4"/>
      <c r="IO617" s="4"/>
      <c r="IP617" s="4"/>
      <c r="IQ617" s="4"/>
      <c r="IR617" s="4"/>
      <c r="IS617" s="4"/>
      <c r="IT617" s="4"/>
      <c r="IU617" s="4"/>
    </row>
    <row r="618" spans="1:255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  <c r="IL618" s="4"/>
      <c r="IM618" s="4"/>
      <c r="IN618" s="4"/>
      <c r="IO618" s="4"/>
      <c r="IP618" s="4"/>
      <c r="IQ618" s="4"/>
      <c r="IR618" s="4"/>
      <c r="IS618" s="4"/>
      <c r="IT618" s="4"/>
      <c r="IU618" s="4"/>
    </row>
    <row r="619" spans="1:255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  <c r="IL619" s="4"/>
      <c r="IM619" s="4"/>
      <c r="IN619" s="4"/>
      <c r="IO619" s="4"/>
      <c r="IP619" s="4"/>
      <c r="IQ619" s="4"/>
      <c r="IR619" s="4"/>
      <c r="IS619" s="4"/>
      <c r="IT619" s="4"/>
      <c r="IU619" s="4"/>
    </row>
    <row r="620" spans="1:255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  <c r="IL620" s="4"/>
      <c r="IM620" s="4"/>
      <c r="IN620" s="4"/>
      <c r="IO620" s="4"/>
      <c r="IP620" s="4"/>
      <c r="IQ620" s="4"/>
      <c r="IR620" s="4"/>
      <c r="IS620" s="4"/>
      <c r="IT620" s="4"/>
      <c r="IU620" s="4"/>
    </row>
    <row r="621" spans="1:255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/>
      <c r="IQ621" s="4"/>
      <c r="IR621" s="4"/>
      <c r="IS621" s="4"/>
      <c r="IT621" s="4"/>
      <c r="IU621" s="4"/>
    </row>
    <row r="622" spans="1:255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  <c r="IL622" s="4"/>
      <c r="IM622" s="4"/>
      <c r="IN622" s="4"/>
      <c r="IO622" s="4"/>
      <c r="IP622" s="4"/>
      <c r="IQ622" s="4"/>
      <c r="IR622" s="4"/>
      <c r="IS622" s="4"/>
      <c r="IT622" s="4"/>
      <c r="IU622" s="4"/>
    </row>
    <row r="623" spans="1:255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  <c r="IL623" s="4"/>
      <c r="IM623" s="4"/>
      <c r="IN623" s="4"/>
      <c r="IO623" s="4"/>
      <c r="IP623" s="4"/>
      <c r="IQ623" s="4"/>
      <c r="IR623" s="4"/>
      <c r="IS623" s="4"/>
      <c r="IT623" s="4"/>
      <c r="IU623" s="4"/>
    </row>
    <row r="624" spans="1:255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  <c r="IL624" s="4"/>
      <c r="IM624" s="4"/>
      <c r="IN624" s="4"/>
      <c r="IO624" s="4"/>
      <c r="IP624" s="4"/>
      <c r="IQ624" s="4"/>
      <c r="IR624" s="4"/>
      <c r="IS624" s="4"/>
      <c r="IT624" s="4"/>
      <c r="IU624" s="4"/>
    </row>
    <row r="625" spans="1:255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  <c r="IL625" s="4"/>
      <c r="IM625" s="4"/>
      <c r="IN625" s="4"/>
      <c r="IO625" s="4"/>
      <c r="IP625" s="4"/>
      <c r="IQ625" s="4"/>
      <c r="IR625" s="4"/>
      <c r="IS625" s="4"/>
      <c r="IT625" s="4"/>
      <c r="IU625" s="4"/>
    </row>
    <row r="626" spans="1:255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  <c r="IL626" s="4"/>
      <c r="IM626" s="4"/>
      <c r="IN626" s="4"/>
      <c r="IO626" s="4"/>
      <c r="IP626" s="4"/>
      <c r="IQ626" s="4"/>
      <c r="IR626" s="4"/>
      <c r="IS626" s="4"/>
      <c r="IT626" s="4"/>
      <c r="IU626" s="4"/>
    </row>
    <row r="627" spans="1:255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  <c r="IU627" s="4"/>
    </row>
    <row r="628" spans="1:255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  <c r="IG628" s="4"/>
      <c r="IH628" s="4"/>
      <c r="II628" s="4"/>
      <c r="IJ628" s="4"/>
      <c r="IK628" s="4"/>
      <c r="IL628" s="4"/>
      <c r="IM628" s="4"/>
      <c r="IN628" s="4"/>
      <c r="IO628" s="4"/>
      <c r="IP628" s="4"/>
      <c r="IQ628" s="4"/>
      <c r="IR628" s="4"/>
      <c r="IS628" s="4"/>
      <c r="IT628" s="4"/>
      <c r="IU628" s="4"/>
    </row>
    <row r="629" spans="1:255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  <c r="IL629" s="4"/>
      <c r="IM629" s="4"/>
      <c r="IN629" s="4"/>
      <c r="IO629" s="4"/>
      <c r="IP629" s="4"/>
      <c r="IQ629" s="4"/>
      <c r="IR629" s="4"/>
      <c r="IS629" s="4"/>
      <c r="IT629" s="4"/>
      <c r="IU629" s="4"/>
    </row>
    <row r="630" spans="1:255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  <c r="IG630" s="4"/>
      <c r="IH630" s="4"/>
      <c r="II630" s="4"/>
      <c r="IJ630" s="4"/>
      <c r="IK630" s="4"/>
      <c r="IL630" s="4"/>
      <c r="IM630" s="4"/>
      <c r="IN630" s="4"/>
      <c r="IO630" s="4"/>
      <c r="IP630" s="4"/>
      <c r="IQ630" s="4"/>
      <c r="IR630" s="4"/>
      <c r="IS630" s="4"/>
      <c r="IT630" s="4"/>
      <c r="IU630" s="4"/>
    </row>
    <row r="631" spans="1:255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  <c r="IL631" s="4"/>
      <c r="IM631" s="4"/>
      <c r="IN631" s="4"/>
      <c r="IO631" s="4"/>
      <c r="IP631" s="4"/>
      <c r="IQ631" s="4"/>
      <c r="IR631" s="4"/>
      <c r="IS631" s="4"/>
      <c r="IT631" s="4"/>
      <c r="IU631" s="4"/>
    </row>
    <row r="632" spans="1:255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  <c r="IL632" s="4"/>
      <c r="IM632" s="4"/>
      <c r="IN632" s="4"/>
      <c r="IO632" s="4"/>
      <c r="IP632" s="4"/>
      <c r="IQ632" s="4"/>
      <c r="IR632" s="4"/>
      <c r="IS632" s="4"/>
      <c r="IT632" s="4"/>
      <c r="IU632" s="4"/>
    </row>
    <row r="633" spans="1:255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</row>
    <row r="634" spans="1:255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/>
      <c r="IK634" s="4"/>
      <c r="IL634" s="4"/>
      <c r="IM634" s="4"/>
      <c r="IN634" s="4"/>
      <c r="IO634" s="4"/>
      <c r="IP634" s="4"/>
      <c r="IQ634" s="4"/>
      <c r="IR634" s="4"/>
      <c r="IS634" s="4"/>
      <c r="IT634" s="4"/>
      <c r="IU634" s="4"/>
    </row>
    <row r="635" spans="1:255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</row>
    <row r="636" spans="1:255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</row>
    <row r="637" spans="1:255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</row>
    <row r="638" spans="1:255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</row>
    <row r="639" spans="1:255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</row>
    <row r="640" spans="1:255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</row>
    <row r="641" spans="1:255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</row>
    <row r="642" spans="1:255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</row>
    <row r="643" spans="1:255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</row>
    <row r="644" spans="1:255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</row>
    <row r="645" spans="1:255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</row>
    <row r="646" spans="1:255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</row>
    <row r="647" spans="1:255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</row>
    <row r="648" spans="1:255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</row>
    <row r="649" spans="1:255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</row>
    <row r="650" spans="1:255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</row>
    <row r="651" spans="1:255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</row>
    <row r="652" spans="1:255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  <c r="IG652" s="4"/>
      <c r="IH652" s="4"/>
      <c r="II652" s="4"/>
      <c r="IJ652" s="4"/>
      <c r="IK652" s="4"/>
      <c r="IL652" s="4"/>
      <c r="IM652" s="4"/>
      <c r="IN652" s="4"/>
      <c r="IO652" s="4"/>
      <c r="IP652" s="4"/>
      <c r="IQ652" s="4"/>
      <c r="IR652" s="4"/>
      <c r="IS652" s="4"/>
      <c r="IT652" s="4"/>
      <c r="IU652" s="4"/>
    </row>
    <row r="653" spans="1:255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</row>
    <row r="654" spans="1:255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</row>
    <row r="655" spans="1:255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</row>
    <row r="656" spans="1:255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</row>
    <row r="657" spans="1:255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</row>
    <row r="658" spans="1:255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</row>
    <row r="659" spans="1:255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</row>
    <row r="660" spans="1:255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</row>
    <row r="661" spans="1:255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</row>
    <row r="662" spans="1:255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</row>
    <row r="663" spans="1:255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</row>
    <row r="664" spans="1:255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</row>
    <row r="665" spans="1:255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</row>
    <row r="666" spans="1:255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</row>
    <row r="667" spans="1:255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</row>
    <row r="668" spans="1:255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</row>
    <row r="669" spans="1:255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</row>
    <row r="670" spans="1:255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/>
      <c r="GF670" s="4"/>
      <c r="GG670" s="4"/>
      <c r="GH670" s="4"/>
      <c r="GI670" s="4"/>
      <c r="GJ670" s="4"/>
      <c r="GK670" s="4"/>
      <c r="GL670" s="4"/>
      <c r="GM670" s="4"/>
      <c r="GN670" s="4"/>
      <c r="GO670" s="4"/>
      <c r="GP670" s="4"/>
      <c r="GQ670" s="4"/>
      <c r="GR670" s="4"/>
      <c r="GS670" s="4"/>
      <c r="GT670" s="4"/>
      <c r="GU670" s="4"/>
      <c r="GV670" s="4"/>
      <c r="GW670" s="4"/>
      <c r="GX670" s="4"/>
      <c r="GY670" s="4"/>
      <c r="GZ670" s="4"/>
      <c r="HA670" s="4"/>
      <c r="HB670" s="4"/>
      <c r="HC670" s="4"/>
      <c r="HD670" s="4"/>
      <c r="HE670" s="4"/>
      <c r="HF670" s="4"/>
      <c r="HG670" s="4"/>
      <c r="HH670" s="4"/>
      <c r="HI670" s="4"/>
      <c r="HJ670" s="4"/>
      <c r="HK670" s="4"/>
      <c r="HL670" s="4"/>
      <c r="HM670" s="4"/>
      <c r="HN670" s="4"/>
      <c r="HO670" s="4"/>
      <c r="HP670" s="4"/>
      <c r="HQ670" s="4"/>
      <c r="HR670" s="4"/>
      <c r="HS670" s="4"/>
      <c r="HT670" s="4"/>
      <c r="HU670" s="4"/>
      <c r="HV670" s="4"/>
      <c r="HW670" s="4"/>
      <c r="HX670" s="4"/>
      <c r="HY670" s="4"/>
      <c r="HZ670" s="4"/>
      <c r="IA670" s="4"/>
      <c r="IB670" s="4"/>
      <c r="IC670" s="4"/>
      <c r="ID670" s="4"/>
      <c r="IE670" s="4"/>
      <c r="IF670" s="4"/>
      <c r="IG670" s="4"/>
      <c r="IH670" s="4"/>
      <c r="II670" s="4"/>
      <c r="IJ670" s="4"/>
      <c r="IK670" s="4"/>
      <c r="IL670" s="4"/>
      <c r="IM670" s="4"/>
      <c r="IN670" s="4"/>
      <c r="IO670" s="4"/>
      <c r="IP670" s="4"/>
      <c r="IQ670" s="4"/>
      <c r="IR670" s="4"/>
      <c r="IS670" s="4"/>
      <c r="IT670" s="4"/>
      <c r="IU670" s="4"/>
    </row>
    <row r="671" spans="1:255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</row>
    <row r="672" spans="1:255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</row>
    <row r="673" spans="1:255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</row>
    <row r="674" spans="1:255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/>
      <c r="GH674" s="4"/>
      <c r="GI674" s="4"/>
      <c r="GJ674" s="4"/>
      <c r="GK674" s="4"/>
      <c r="GL674" s="4"/>
      <c r="GM674" s="4"/>
      <c r="GN674" s="4"/>
      <c r="GO674" s="4"/>
      <c r="GP674" s="4"/>
      <c r="GQ674" s="4"/>
      <c r="GR674" s="4"/>
      <c r="GS674" s="4"/>
      <c r="GT674" s="4"/>
      <c r="GU674" s="4"/>
      <c r="GV674" s="4"/>
      <c r="GW674" s="4"/>
      <c r="GX674" s="4"/>
      <c r="GY674" s="4"/>
      <c r="GZ674" s="4"/>
      <c r="HA674" s="4"/>
      <c r="HB674" s="4"/>
      <c r="HC674" s="4"/>
      <c r="HD674" s="4"/>
      <c r="HE674" s="4"/>
      <c r="HF674" s="4"/>
      <c r="HG674" s="4"/>
      <c r="HH674" s="4"/>
      <c r="HI674" s="4"/>
      <c r="HJ674" s="4"/>
      <c r="HK674" s="4"/>
      <c r="HL674" s="4"/>
      <c r="HM674" s="4"/>
      <c r="HN674" s="4"/>
      <c r="HO674" s="4"/>
      <c r="HP674" s="4"/>
      <c r="HQ674" s="4"/>
      <c r="HR674" s="4"/>
      <c r="HS674" s="4"/>
      <c r="HT674" s="4"/>
      <c r="HU674" s="4"/>
      <c r="HV674" s="4"/>
      <c r="HW674" s="4"/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/>
      <c r="IL674" s="4"/>
      <c r="IM674" s="4"/>
      <c r="IN674" s="4"/>
      <c r="IO674" s="4"/>
      <c r="IP674" s="4"/>
      <c r="IQ674" s="4"/>
      <c r="IR674" s="4"/>
      <c r="IS674" s="4"/>
      <c r="IT674" s="4"/>
      <c r="IU674" s="4"/>
    </row>
    <row r="675" spans="1:255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</row>
    <row r="676" spans="1:255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</row>
    <row r="677" spans="1:255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/>
      <c r="GG677" s="4"/>
      <c r="GH677" s="4"/>
      <c r="GI677" s="4"/>
      <c r="GJ677" s="4"/>
      <c r="GK677" s="4"/>
      <c r="GL677" s="4"/>
      <c r="GM677" s="4"/>
      <c r="GN677" s="4"/>
      <c r="GO677" s="4"/>
      <c r="GP677" s="4"/>
      <c r="GQ677" s="4"/>
      <c r="GR677" s="4"/>
      <c r="GS677" s="4"/>
      <c r="GT677" s="4"/>
      <c r="GU677" s="4"/>
      <c r="GV677" s="4"/>
      <c r="GW677" s="4"/>
      <c r="GX677" s="4"/>
      <c r="GY677" s="4"/>
      <c r="GZ677" s="4"/>
      <c r="HA677" s="4"/>
      <c r="HB677" s="4"/>
      <c r="HC677" s="4"/>
      <c r="HD677" s="4"/>
      <c r="HE677" s="4"/>
      <c r="HF677" s="4"/>
      <c r="HG677" s="4"/>
      <c r="HH677" s="4"/>
      <c r="HI677" s="4"/>
      <c r="HJ677" s="4"/>
      <c r="HK677" s="4"/>
      <c r="HL677" s="4"/>
      <c r="HM677" s="4"/>
      <c r="HN677" s="4"/>
      <c r="HO677" s="4"/>
      <c r="HP677" s="4"/>
      <c r="HQ677" s="4"/>
      <c r="HR677" s="4"/>
      <c r="HS677" s="4"/>
      <c r="HT677" s="4"/>
      <c r="HU677" s="4"/>
      <c r="HV677" s="4"/>
      <c r="HW677" s="4"/>
      <c r="HX677" s="4"/>
      <c r="HY677" s="4"/>
      <c r="HZ677" s="4"/>
      <c r="IA677" s="4"/>
      <c r="IB677" s="4"/>
      <c r="IC677" s="4"/>
      <c r="ID677" s="4"/>
      <c r="IE677" s="4"/>
      <c r="IF677" s="4"/>
      <c r="IG677" s="4"/>
      <c r="IH677" s="4"/>
      <c r="II677" s="4"/>
      <c r="IJ677" s="4"/>
      <c r="IK677" s="4"/>
      <c r="IL677" s="4"/>
      <c r="IM677" s="4"/>
      <c r="IN677" s="4"/>
      <c r="IO677" s="4"/>
      <c r="IP677" s="4"/>
      <c r="IQ677" s="4"/>
      <c r="IR677" s="4"/>
      <c r="IS677" s="4"/>
      <c r="IT677" s="4"/>
      <c r="IU677" s="4"/>
    </row>
    <row r="678" spans="1:255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</row>
    <row r="679" spans="1:255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</row>
    <row r="680" spans="1:255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  <c r="EH680" s="4"/>
      <c r="EI680" s="4"/>
      <c r="EJ680" s="4"/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/>
      <c r="FI680" s="4"/>
      <c r="FJ680" s="4"/>
      <c r="FK680" s="4"/>
      <c r="FL680" s="4"/>
      <c r="FM680" s="4"/>
      <c r="FN680" s="4"/>
      <c r="FO680" s="4"/>
      <c r="FP680" s="4"/>
      <c r="FQ680" s="4"/>
      <c r="FR680" s="4"/>
      <c r="FS680" s="4"/>
      <c r="FT680" s="4"/>
      <c r="FU680" s="4"/>
      <c r="FV680" s="4"/>
      <c r="FW680" s="4"/>
      <c r="FX680" s="4"/>
      <c r="FY680" s="4"/>
      <c r="FZ680" s="4"/>
      <c r="GA680" s="4"/>
      <c r="GB680" s="4"/>
      <c r="GC680" s="4"/>
      <c r="GD680" s="4"/>
      <c r="GE680" s="4"/>
      <c r="GF680" s="4"/>
      <c r="GG680" s="4"/>
      <c r="GH680" s="4"/>
      <c r="GI680" s="4"/>
      <c r="GJ680" s="4"/>
      <c r="GK680" s="4"/>
      <c r="GL680" s="4"/>
      <c r="GM680" s="4"/>
      <c r="GN680" s="4"/>
      <c r="GO680" s="4"/>
      <c r="GP680" s="4"/>
      <c r="GQ680" s="4"/>
      <c r="GR680" s="4"/>
      <c r="GS680" s="4"/>
      <c r="GT680" s="4"/>
      <c r="GU680" s="4"/>
      <c r="GV680" s="4"/>
      <c r="GW680" s="4"/>
      <c r="GX680" s="4"/>
      <c r="GY680" s="4"/>
      <c r="GZ680" s="4"/>
      <c r="HA680" s="4"/>
      <c r="HB680" s="4"/>
      <c r="HC680" s="4"/>
      <c r="HD680" s="4"/>
      <c r="HE680" s="4"/>
      <c r="HF680" s="4"/>
      <c r="HG680" s="4"/>
      <c r="HH680" s="4"/>
      <c r="HI680" s="4"/>
      <c r="HJ680" s="4"/>
      <c r="HK680" s="4"/>
      <c r="HL680" s="4"/>
      <c r="HM680" s="4"/>
      <c r="HN680" s="4"/>
      <c r="HO680" s="4"/>
      <c r="HP680" s="4"/>
      <c r="HQ680" s="4"/>
      <c r="HR680" s="4"/>
      <c r="HS680" s="4"/>
      <c r="HT680" s="4"/>
      <c r="HU680" s="4"/>
      <c r="HV680" s="4"/>
      <c r="HW680" s="4"/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/>
      <c r="IK680" s="4"/>
      <c r="IL680" s="4"/>
      <c r="IM680" s="4"/>
      <c r="IN680" s="4"/>
      <c r="IO680" s="4"/>
      <c r="IP680" s="4"/>
      <c r="IQ680" s="4"/>
      <c r="IR680" s="4"/>
      <c r="IS680" s="4"/>
      <c r="IT680" s="4"/>
      <c r="IU680" s="4"/>
    </row>
    <row r="681" spans="1:255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</row>
    <row r="682" spans="1:255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</row>
    <row r="683" spans="1:255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</row>
    <row r="684" spans="1:255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/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/>
      <c r="FG684" s="4"/>
      <c r="FH684" s="4"/>
      <c r="FI684" s="4"/>
      <c r="FJ684" s="4"/>
      <c r="FK684" s="4"/>
      <c r="FL684" s="4"/>
      <c r="FM684" s="4"/>
      <c r="FN684" s="4"/>
      <c r="FO684" s="4"/>
      <c r="FP684" s="4"/>
      <c r="FQ684" s="4"/>
      <c r="FR684" s="4"/>
      <c r="FS684" s="4"/>
      <c r="FT684" s="4"/>
      <c r="FU684" s="4"/>
      <c r="FV684" s="4"/>
      <c r="FW684" s="4"/>
      <c r="FX684" s="4"/>
      <c r="FY684" s="4"/>
      <c r="FZ684" s="4"/>
      <c r="GA684" s="4"/>
      <c r="GB684" s="4"/>
      <c r="GC684" s="4"/>
      <c r="GD684" s="4"/>
      <c r="GE684" s="4"/>
      <c r="GF684" s="4"/>
      <c r="GG684" s="4"/>
      <c r="GH684" s="4"/>
      <c r="GI684" s="4"/>
      <c r="GJ684" s="4"/>
      <c r="GK684" s="4"/>
      <c r="GL684" s="4"/>
      <c r="GM684" s="4"/>
      <c r="GN684" s="4"/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/>
      <c r="GZ684" s="4"/>
      <c r="HA684" s="4"/>
      <c r="HB684" s="4"/>
      <c r="HC684" s="4"/>
      <c r="HD684" s="4"/>
      <c r="HE684" s="4"/>
      <c r="HF684" s="4"/>
      <c r="HG684" s="4"/>
      <c r="HH684" s="4"/>
      <c r="HI684" s="4"/>
      <c r="HJ684" s="4"/>
      <c r="HK684" s="4"/>
      <c r="HL684" s="4"/>
      <c r="HM684" s="4"/>
      <c r="HN684" s="4"/>
      <c r="HO684" s="4"/>
      <c r="HP684" s="4"/>
      <c r="HQ684" s="4"/>
      <c r="HR684" s="4"/>
      <c r="HS684" s="4"/>
      <c r="HT684" s="4"/>
      <c r="HU684" s="4"/>
      <c r="HV684" s="4"/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/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</row>
    <row r="685" spans="1:255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</row>
    <row r="686" spans="1:255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</row>
    <row r="687" spans="1:255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</row>
    <row r="688" spans="1:255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</row>
    <row r="689" spans="1:255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</row>
    <row r="690" spans="1:255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</row>
    <row r="691" spans="1:255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</row>
    <row r="692" spans="1:255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</row>
    <row r="693" spans="1:255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</row>
    <row r="694" spans="1:255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</row>
    <row r="695" spans="1:255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</row>
    <row r="696" spans="1:255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</row>
    <row r="697" spans="1:255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</row>
    <row r="698" spans="1:255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</row>
    <row r="699" spans="1:255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</row>
    <row r="700" spans="1:255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</row>
    <row r="701" spans="1:255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</row>
    <row r="702" spans="1:255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</row>
    <row r="703" spans="1:255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</row>
    <row r="704" spans="1:255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</row>
    <row r="705" spans="1:255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</row>
    <row r="706" spans="1:255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</row>
    <row r="707" spans="1:255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</row>
    <row r="708" spans="1:255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</row>
    <row r="709" spans="1:255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</row>
    <row r="710" spans="1:255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</row>
    <row r="711" spans="1:255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</row>
    <row r="712" spans="1:255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</row>
    <row r="713" spans="1:255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</row>
    <row r="714" spans="1:255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/>
      <c r="IM714" s="4"/>
      <c r="IN714" s="4"/>
      <c r="IO714" s="4"/>
      <c r="IP714" s="4"/>
      <c r="IQ714" s="4"/>
      <c r="IR714" s="4"/>
      <c r="IS714" s="4"/>
      <c r="IT714" s="4"/>
      <c r="IU714" s="4"/>
    </row>
    <row r="715" spans="1:255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</row>
    <row r="716" spans="1:255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</row>
    <row r="717" spans="1:255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</row>
    <row r="718" spans="1:255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  <c r="IL718" s="4"/>
      <c r="IM718" s="4"/>
      <c r="IN718" s="4"/>
      <c r="IO718" s="4"/>
      <c r="IP718" s="4"/>
      <c r="IQ718" s="4"/>
      <c r="IR718" s="4"/>
      <c r="IS718" s="4"/>
      <c r="IT718" s="4"/>
      <c r="IU718" s="4"/>
    </row>
    <row r="719" spans="1:255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</row>
    <row r="720" spans="1:255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  <c r="IU720" s="4"/>
    </row>
    <row r="721" spans="1:255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</row>
    <row r="722" spans="1:255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  <c r="IU722" s="4"/>
    </row>
    <row r="723" spans="1:255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</row>
    <row r="724" spans="1:255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  <c r="IU724" s="4"/>
    </row>
    <row r="725" spans="1:255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</row>
    <row r="726" spans="1:255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  <c r="IU726" s="4"/>
    </row>
    <row r="727" spans="1:255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</row>
    <row r="728" spans="1:255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  <c r="IL728" s="4"/>
      <c r="IM728" s="4"/>
      <c r="IN728" s="4"/>
      <c r="IO728" s="4"/>
      <c r="IP728" s="4"/>
      <c r="IQ728" s="4"/>
      <c r="IR728" s="4"/>
      <c r="IS728" s="4"/>
      <c r="IT728" s="4"/>
      <c r="IU728" s="4"/>
    </row>
    <row r="729" spans="1:255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</row>
    <row r="730" spans="1:255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  <c r="EH730" s="4"/>
      <c r="EI730" s="4"/>
      <c r="EJ730" s="4"/>
      <c r="EK730" s="4"/>
      <c r="EL730" s="4"/>
      <c r="EM730" s="4"/>
      <c r="EN730" s="4"/>
      <c r="EO730" s="4"/>
      <c r="EP730" s="4"/>
      <c r="EQ730" s="4"/>
      <c r="ER730" s="4"/>
      <c r="ES730" s="4"/>
      <c r="ET730" s="4"/>
      <c r="EU730" s="4"/>
      <c r="EV730" s="4"/>
      <c r="EW730" s="4"/>
      <c r="EX730" s="4"/>
      <c r="EY730" s="4"/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/>
      <c r="FN730" s="4"/>
      <c r="FO730" s="4"/>
      <c r="FP730" s="4"/>
      <c r="FQ730" s="4"/>
      <c r="FR730" s="4"/>
      <c r="FS730" s="4"/>
      <c r="FT730" s="4"/>
      <c r="FU730" s="4"/>
      <c r="FV730" s="4"/>
      <c r="FW730" s="4"/>
      <c r="FX730" s="4"/>
      <c r="FY730" s="4"/>
      <c r="FZ730" s="4"/>
      <c r="GA730" s="4"/>
      <c r="GB730" s="4"/>
      <c r="GC730" s="4"/>
      <c r="GD730" s="4"/>
      <c r="GE730" s="4"/>
      <c r="GF730" s="4"/>
      <c r="GG730" s="4"/>
      <c r="GH730" s="4"/>
      <c r="GI730" s="4"/>
      <c r="GJ730" s="4"/>
      <c r="GK730" s="4"/>
      <c r="GL730" s="4"/>
      <c r="GM730" s="4"/>
      <c r="GN730" s="4"/>
      <c r="GO730" s="4"/>
      <c r="GP730" s="4"/>
      <c r="GQ730" s="4"/>
      <c r="GR730" s="4"/>
      <c r="GS730" s="4"/>
      <c r="GT730" s="4"/>
      <c r="GU730" s="4"/>
      <c r="GV730" s="4"/>
      <c r="GW730" s="4"/>
      <c r="GX730" s="4"/>
      <c r="GY730" s="4"/>
      <c r="GZ730" s="4"/>
      <c r="HA730" s="4"/>
      <c r="HB730" s="4"/>
      <c r="HC730" s="4"/>
      <c r="HD730" s="4"/>
      <c r="HE730" s="4"/>
      <c r="HF730" s="4"/>
      <c r="HG730" s="4"/>
      <c r="HH730" s="4"/>
      <c r="HI730" s="4"/>
      <c r="HJ730" s="4"/>
      <c r="HK730" s="4"/>
      <c r="HL730" s="4"/>
      <c r="HM730" s="4"/>
      <c r="HN730" s="4"/>
      <c r="HO730" s="4"/>
      <c r="HP730" s="4"/>
      <c r="HQ730" s="4"/>
      <c r="HR730" s="4"/>
      <c r="HS730" s="4"/>
      <c r="HT730" s="4"/>
      <c r="HU730" s="4"/>
      <c r="HV730" s="4"/>
      <c r="HW730" s="4"/>
      <c r="HX730" s="4"/>
      <c r="HY730" s="4"/>
      <c r="HZ730" s="4"/>
      <c r="IA730" s="4"/>
      <c r="IB730" s="4"/>
      <c r="IC730" s="4"/>
      <c r="ID730" s="4"/>
      <c r="IE730" s="4"/>
      <c r="IF730" s="4"/>
      <c r="IG730" s="4"/>
      <c r="IH730" s="4"/>
      <c r="II730" s="4"/>
      <c r="IJ730" s="4"/>
      <c r="IK730" s="4"/>
      <c r="IL730" s="4"/>
      <c r="IM730" s="4"/>
      <c r="IN730" s="4"/>
      <c r="IO730" s="4"/>
      <c r="IP730" s="4"/>
      <c r="IQ730" s="4"/>
      <c r="IR730" s="4"/>
      <c r="IS730" s="4"/>
      <c r="IT730" s="4"/>
      <c r="IU730" s="4"/>
    </row>
    <row r="731" spans="1:255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</row>
    <row r="732" spans="1:255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/>
      <c r="GH732" s="4"/>
      <c r="GI732" s="4"/>
      <c r="GJ732" s="4"/>
      <c r="GK732" s="4"/>
      <c r="GL732" s="4"/>
      <c r="GM732" s="4"/>
      <c r="GN732" s="4"/>
      <c r="GO732" s="4"/>
      <c r="GP732" s="4"/>
      <c r="GQ732" s="4"/>
      <c r="GR732" s="4"/>
      <c r="GS732" s="4"/>
      <c r="GT732" s="4"/>
      <c r="GU732" s="4"/>
      <c r="GV732" s="4"/>
      <c r="GW732" s="4"/>
      <c r="GX732" s="4"/>
      <c r="GY732" s="4"/>
      <c r="GZ732" s="4"/>
      <c r="HA732" s="4"/>
      <c r="HB732" s="4"/>
      <c r="HC732" s="4"/>
      <c r="HD732" s="4"/>
      <c r="HE732" s="4"/>
      <c r="HF732" s="4"/>
      <c r="HG732" s="4"/>
      <c r="HH732" s="4"/>
      <c r="HI732" s="4"/>
      <c r="HJ732" s="4"/>
      <c r="HK732" s="4"/>
      <c r="HL732" s="4"/>
      <c r="HM732" s="4"/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/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/>
      <c r="IQ732" s="4"/>
      <c r="IR732" s="4"/>
      <c r="IS732" s="4"/>
      <c r="IT732" s="4"/>
      <c r="IU732" s="4"/>
    </row>
    <row r="733" spans="1:255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</row>
    <row r="734" spans="1:255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</row>
    <row r="735" spans="1:255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  <c r="EH735" s="4"/>
      <c r="EI735" s="4"/>
      <c r="EJ735" s="4"/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/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/>
      <c r="FN735" s="4"/>
      <c r="FO735" s="4"/>
      <c r="FP735" s="4"/>
      <c r="FQ735" s="4"/>
      <c r="FR735" s="4"/>
      <c r="FS735" s="4"/>
      <c r="FT735" s="4"/>
      <c r="FU735" s="4"/>
      <c r="FV735" s="4"/>
      <c r="FW735" s="4"/>
      <c r="FX735" s="4"/>
      <c r="FY735" s="4"/>
      <c r="FZ735" s="4"/>
      <c r="GA735" s="4"/>
      <c r="GB735" s="4"/>
      <c r="GC735" s="4"/>
      <c r="GD735" s="4"/>
      <c r="GE735" s="4"/>
      <c r="GF735" s="4"/>
      <c r="GG735" s="4"/>
      <c r="GH735" s="4"/>
      <c r="GI735" s="4"/>
      <c r="GJ735" s="4"/>
      <c r="GK735" s="4"/>
      <c r="GL735" s="4"/>
      <c r="GM735" s="4"/>
      <c r="GN735" s="4"/>
      <c r="GO735" s="4"/>
      <c r="GP735" s="4"/>
      <c r="GQ735" s="4"/>
      <c r="GR735" s="4"/>
      <c r="GS735" s="4"/>
      <c r="GT735" s="4"/>
      <c r="GU735" s="4"/>
      <c r="GV735" s="4"/>
      <c r="GW735" s="4"/>
      <c r="GX735" s="4"/>
      <c r="GY735" s="4"/>
      <c r="GZ735" s="4"/>
      <c r="HA735" s="4"/>
      <c r="HB735" s="4"/>
      <c r="HC735" s="4"/>
      <c r="HD735" s="4"/>
      <c r="HE735" s="4"/>
      <c r="HF735" s="4"/>
      <c r="HG735" s="4"/>
      <c r="HH735" s="4"/>
      <c r="HI735" s="4"/>
      <c r="HJ735" s="4"/>
      <c r="HK735" s="4"/>
      <c r="HL735" s="4"/>
      <c r="HM735" s="4"/>
      <c r="HN735" s="4"/>
      <c r="HO735" s="4"/>
      <c r="HP735" s="4"/>
      <c r="HQ735" s="4"/>
      <c r="HR735" s="4"/>
      <c r="HS735" s="4"/>
      <c r="HT735" s="4"/>
      <c r="HU735" s="4"/>
      <c r="HV735" s="4"/>
      <c r="HW735" s="4"/>
      <c r="HX735" s="4"/>
      <c r="HY735" s="4"/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/>
      <c r="IK735" s="4"/>
      <c r="IL735" s="4"/>
      <c r="IM735" s="4"/>
      <c r="IN735" s="4"/>
      <c r="IO735" s="4"/>
      <c r="IP735" s="4"/>
      <c r="IQ735" s="4"/>
      <c r="IR735" s="4"/>
      <c r="IS735" s="4"/>
      <c r="IT735" s="4"/>
      <c r="IU735" s="4"/>
    </row>
    <row r="736" spans="1:255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</row>
    <row r="737" spans="1:255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/>
      <c r="GH737" s="4"/>
      <c r="GI737" s="4"/>
      <c r="GJ737" s="4"/>
      <c r="GK737" s="4"/>
      <c r="GL737" s="4"/>
      <c r="GM737" s="4"/>
      <c r="GN737" s="4"/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/>
      <c r="GZ737" s="4"/>
      <c r="HA737" s="4"/>
      <c r="HB737" s="4"/>
      <c r="HC737" s="4"/>
      <c r="HD737" s="4"/>
      <c r="HE737" s="4"/>
      <c r="HF737" s="4"/>
      <c r="HG737" s="4"/>
      <c r="HH737" s="4"/>
      <c r="HI737" s="4"/>
      <c r="HJ737" s="4"/>
      <c r="HK737" s="4"/>
      <c r="HL737" s="4"/>
      <c r="HM737" s="4"/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/>
      <c r="HY737" s="4"/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/>
      <c r="IM737" s="4"/>
      <c r="IN737" s="4"/>
      <c r="IO737" s="4"/>
      <c r="IP737" s="4"/>
      <c r="IQ737" s="4"/>
      <c r="IR737" s="4"/>
      <c r="IS737" s="4"/>
      <c r="IT737" s="4"/>
      <c r="IU737" s="4"/>
    </row>
    <row r="738" spans="1:255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</row>
    <row r="739" spans="1:255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  <c r="IU739" s="4"/>
    </row>
    <row r="740" spans="1:255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</row>
    <row r="741" spans="1:255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</row>
    <row r="742" spans="1:255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/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/>
      <c r="FH742" s="4"/>
      <c r="FI742" s="4"/>
      <c r="FJ742" s="4"/>
      <c r="FK742" s="4"/>
      <c r="FL742" s="4"/>
      <c r="FM742" s="4"/>
      <c r="FN742" s="4"/>
      <c r="FO742" s="4"/>
      <c r="FP742" s="4"/>
      <c r="FQ742" s="4"/>
      <c r="FR742" s="4"/>
      <c r="FS742" s="4"/>
      <c r="FT742" s="4"/>
      <c r="FU742" s="4"/>
      <c r="FV742" s="4"/>
      <c r="FW742" s="4"/>
      <c r="FX742" s="4"/>
      <c r="FY742" s="4"/>
      <c r="FZ742" s="4"/>
      <c r="GA742" s="4"/>
      <c r="GB742" s="4"/>
      <c r="GC742" s="4"/>
      <c r="GD742" s="4"/>
      <c r="GE742" s="4"/>
      <c r="GF742" s="4"/>
      <c r="GG742" s="4"/>
      <c r="GH742" s="4"/>
      <c r="GI742" s="4"/>
      <c r="GJ742" s="4"/>
      <c r="GK742" s="4"/>
      <c r="GL742" s="4"/>
      <c r="GM742" s="4"/>
      <c r="GN742" s="4"/>
      <c r="GO742" s="4"/>
      <c r="GP742" s="4"/>
      <c r="GQ742" s="4"/>
      <c r="GR742" s="4"/>
      <c r="GS742" s="4"/>
      <c r="GT742" s="4"/>
      <c r="GU742" s="4"/>
      <c r="GV742" s="4"/>
      <c r="GW742" s="4"/>
      <c r="GX742" s="4"/>
      <c r="GY742" s="4"/>
      <c r="GZ742" s="4"/>
      <c r="HA742" s="4"/>
      <c r="HB742" s="4"/>
      <c r="HC742" s="4"/>
      <c r="HD742" s="4"/>
      <c r="HE742" s="4"/>
      <c r="HF742" s="4"/>
      <c r="HG742" s="4"/>
      <c r="HH742" s="4"/>
      <c r="HI742" s="4"/>
      <c r="HJ742" s="4"/>
      <c r="HK742" s="4"/>
      <c r="HL742" s="4"/>
      <c r="HM742" s="4"/>
      <c r="HN742" s="4"/>
      <c r="HO742" s="4"/>
      <c r="HP742" s="4"/>
      <c r="HQ742" s="4"/>
      <c r="HR742" s="4"/>
      <c r="HS742" s="4"/>
      <c r="HT742" s="4"/>
      <c r="HU742" s="4"/>
      <c r="HV742" s="4"/>
      <c r="HW742" s="4"/>
      <c r="HX742" s="4"/>
      <c r="HY742" s="4"/>
      <c r="HZ742" s="4"/>
      <c r="IA742" s="4"/>
      <c r="IB742" s="4"/>
      <c r="IC742" s="4"/>
      <c r="ID742" s="4"/>
      <c r="IE742" s="4"/>
      <c r="IF742" s="4"/>
      <c r="IG742" s="4"/>
      <c r="IH742" s="4"/>
      <c r="II742" s="4"/>
      <c r="IJ742" s="4"/>
      <c r="IK742" s="4"/>
      <c r="IL742" s="4"/>
      <c r="IM742" s="4"/>
      <c r="IN742" s="4"/>
      <c r="IO742" s="4"/>
      <c r="IP742" s="4"/>
      <c r="IQ742" s="4"/>
      <c r="IR742" s="4"/>
      <c r="IS742" s="4"/>
      <c r="IT742" s="4"/>
      <c r="IU742" s="4"/>
    </row>
    <row r="743" spans="1:255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</row>
    <row r="744" spans="1:255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</row>
    <row r="745" spans="1:255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/>
      <c r="ES745" s="4"/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/>
      <c r="FH745" s="4"/>
      <c r="FI745" s="4"/>
      <c r="FJ745" s="4"/>
      <c r="FK745" s="4"/>
      <c r="FL745" s="4"/>
      <c r="FM745" s="4"/>
      <c r="FN745" s="4"/>
      <c r="FO745" s="4"/>
      <c r="FP745" s="4"/>
      <c r="FQ745" s="4"/>
      <c r="FR745" s="4"/>
      <c r="FS745" s="4"/>
      <c r="FT745" s="4"/>
      <c r="FU745" s="4"/>
      <c r="FV745" s="4"/>
      <c r="FW745" s="4"/>
      <c r="FX745" s="4"/>
      <c r="FY745" s="4"/>
      <c r="FZ745" s="4"/>
      <c r="GA745" s="4"/>
      <c r="GB745" s="4"/>
      <c r="GC745" s="4"/>
      <c r="GD745" s="4"/>
      <c r="GE745" s="4"/>
      <c r="GF745" s="4"/>
      <c r="GG745" s="4"/>
      <c r="GH745" s="4"/>
      <c r="GI745" s="4"/>
      <c r="GJ745" s="4"/>
      <c r="GK745" s="4"/>
      <c r="GL745" s="4"/>
      <c r="GM745" s="4"/>
      <c r="GN745" s="4"/>
      <c r="GO745" s="4"/>
      <c r="GP745" s="4"/>
      <c r="GQ745" s="4"/>
      <c r="GR745" s="4"/>
      <c r="GS745" s="4"/>
      <c r="GT745" s="4"/>
      <c r="GU745" s="4"/>
      <c r="GV745" s="4"/>
      <c r="GW745" s="4"/>
      <c r="GX745" s="4"/>
      <c r="GY745" s="4"/>
      <c r="GZ745" s="4"/>
      <c r="HA745" s="4"/>
      <c r="HB745" s="4"/>
      <c r="HC745" s="4"/>
      <c r="HD745" s="4"/>
      <c r="HE745" s="4"/>
      <c r="HF745" s="4"/>
      <c r="HG745" s="4"/>
      <c r="HH745" s="4"/>
      <c r="HI745" s="4"/>
      <c r="HJ745" s="4"/>
      <c r="HK745" s="4"/>
      <c r="HL745" s="4"/>
      <c r="HM745" s="4"/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/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/>
      <c r="IQ745" s="4"/>
      <c r="IR745" s="4"/>
      <c r="IS745" s="4"/>
      <c r="IT745" s="4"/>
      <c r="IU745" s="4"/>
    </row>
    <row r="746" spans="1:255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</row>
    <row r="747" spans="1:255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/>
      <c r="GF747" s="4"/>
      <c r="GG747" s="4"/>
      <c r="GH747" s="4"/>
      <c r="GI747" s="4"/>
      <c r="GJ747" s="4"/>
      <c r="GK747" s="4"/>
      <c r="GL747" s="4"/>
      <c r="GM747" s="4"/>
      <c r="GN747" s="4"/>
      <c r="GO747" s="4"/>
      <c r="GP747" s="4"/>
      <c r="GQ747" s="4"/>
      <c r="GR747" s="4"/>
      <c r="GS747" s="4"/>
      <c r="GT747" s="4"/>
      <c r="GU747" s="4"/>
      <c r="GV747" s="4"/>
      <c r="GW747" s="4"/>
      <c r="GX747" s="4"/>
      <c r="GY747" s="4"/>
      <c r="GZ747" s="4"/>
      <c r="HA747" s="4"/>
      <c r="HB747" s="4"/>
      <c r="HC747" s="4"/>
      <c r="HD747" s="4"/>
      <c r="HE747" s="4"/>
      <c r="HF747" s="4"/>
      <c r="HG747" s="4"/>
      <c r="HH747" s="4"/>
      <c r="HI747" s="4"/>
      <c r="HJ747" s="4"/>
      <c r="HK747" s="4"/>
      <c r="HL747" s="4"/>
      <c r="HM747" s="4"/>
      <c r="HN747" s="4"/>
      <c r="HO747" s="4"/>
      <c r="HP747" s="4"/>
      <c r="HQ747" s="4"/>
      <c r="HR747" s="4"/>
      <c r="HS747" s="4"/>
      <c r="HT747" s="4"/>
      <c r="HU747" s="4"/>
      <c r="HV747" s="4"/>
      <c r="HW747" s="4"/>
      <c r="HX747" s="4"/>
      <c r="HY747" s="4"/>
      <c r="HZ747" s="4"/>
      <c r="IA747" s="4"/>
      <c r="IB747" s="4"/>
      <c r="IC747" s="4"/>
      <c r="ID747" s="4"/>
      <c r="IE747" s="4"/>
      <c r="IF747" s="4"/>
      <c r="IG747" s="4"/>
      <c r="IH747" s="4"/>
      <c r="II747" s="4"/>
      <c r="IJ747" s="4"/>
      <c r="IK747" s="4"/>
      <c r="IL747" s="4"/>
      <c r="IM747" s="4"/>
      <c r="IN747" s="4"/>
      <c r="IO747" s="4"/>
      <c r="IP747" s="4"/>
      <c r="IQ747" s="4"/>
      <c r="IR747" s="4"/>
      <c r="IS747" s="4"/>
      <c r="IT747" s="4"/>
      <c r="IU747" s="4"/>
    </row>
    <row r="748" spans="1:255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</row>
    <row r="749" spans="1:255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/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/>
      <c r="FI749" s="4"/>
      <c r="FJ749" s="4"/>
      <c r="FK749" s="4"/>
      <c r="FL749" s="4"/>
      <c r="FM749" s="4"/>
      <c r="FN749" s="4"/>
      <c r="FO749" s="4"/>
      <c r="FP749" s="4"/>
      <c r="FQ749" s="4"/>
      <c r="FR749" s="4"/>
      <c r="FS749" s="4"/>
      <c r="FT749" s="4"/>
      <c r="FU749" s="4"/>
      <c r="FV749" s="4"/>
      <c r="FW749" s="4"/>
      <c r="FX749" s="4"/>
      <c r="FY749" s="4"/>
      <c r="FZ749" s="4"/>
      <c r="GA749" s="4"/>
      <c r="GB749" s="4"/>
      <c r="GC749" s="4"/>
      <c r="GD749" s="4"/>
      <c r="GE749" s="4"/>
      <c r="GF749" s="4"/>
      <c r="GG749" s="4"/>
      <c r="GH749" s="4"/>
      <c r="GI749" s="4"/>
      <c r="GJ749" s="4"/>
      <c r="GK749" s="4"/>
      <c r="GL749" s="4"/>
      <c r="GM749" s="4"/>
      <c r="GN749" s="4"/>
      <c r="GO749" s="4"/>
      <c r="GP749" s="4"/>
      <c r="GQ749" s="4"/>
      <c r="GR749" s="4"/>
      <c r="GS749" s="4"/>
      <c r="GT749" s="4"/>
      <c r="GU749" s="4"/>
      <c r="GV749" s="4"/>
      <c r="GW749" s="4"/>
      <c r="GX749" s="4"/>
      <c r="GY749" s="4"/>
      <c r="GZ749" s="4"/>
      <c r="HA749" s="4"/>
      <c r="HB749" s="4"/>
      <c r="HC749" s="4"/>
      <c r="HD749" s="4"/>
      <c r="HE749" s="4"/>
      <c r="HF749" s="4"/>
      <c r="HG749" s="4"/>
      <c r="HH749" s="4"/>
      <c r="HI749" s="4"/>
      <c r="HJ749" s="4"/>
      <c r="HK749" s="4"/>
      <c r="HL749" s="4"/>
      <c r="HM749" s="4"/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/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/>
      <c r="IO749" s="4"/>
      <c r="IP749" s="4"/>
      <c r="IQ749" s="4"/>
      <c r="IR749" s="4"/>
      <c r="IS749" s="4"/>
      <c r="IT749" s="4"/>
      <c r="IU749" s="4"/>
    </row>
    <row r="750" spans="1:255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</row>
    <row r="751" spans="1:255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</row>
    <row r="752" spans="1:255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</row>
    <row r="753" spans="1:255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/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/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/>
      <c r="FN753" s="4"/>
      <c r="FO753" s="4"/>
      <c r="FP753" s="4"/>
      <c r="FQ753" s="4"/>
      <c r="FR753" s="4"/>
      <c r="FS753" s="4"/>
      <c r="FT753" s="4"/>
      <c r="FU753" s="4"/>
      <c r="FV753" s="4"/>
      <c r="FW753" s="4"/>
      <c r="FX753" s="4"/>
      <c r="FY753" s="4"/>
      <c r="FZ753" s="4"/>
      <c r="GA753" s="4"/>
      <c r="GB753" s="4"/>
      <c r="GC753" s="4"/>
      <c r="GD753" s="4"/>
      <c r="GE753" s="4"/>
      <c r="GF753" s="4"/>
      <c r="GG753" s="4"/>
      <c r="GH753" s="4"/>
      <c r="GI753" s="4"/>
      <c r="GJ753" s="4"/>
      <c r="GK753" s="4"/>
      <c r="GL753" s="4"/>
      <c r="GM753" s="4"/>
      <c r="GN753" s="4"/>
      <c r="GO753" s="4"/>
      <c r="GP753" s="4"/>
      <c r="GQ753" s="4"/>
      <c r="GR753" s="4"/>
      <c r="GS753" s="4"/>
      <c r="GT753" s="4"/>
      <c r="GU753" s="4"/>
      <c r="GV753" s="4"/>
      <c r="GW753" s="4"/>
      <c r="GX753" s="4"/>
      <c r="GY753" s="4"/>
      <c r="GZ753" s="4"/>
      <c r="HA753" s="4"/>
      <c r="HB753" s="4"/>
      <c r="HC753" s="4"/>
      <c r="HD753" s="4"/>
      <c r="HE753" s="4"/>
      <c r="HF753" s="4"/>
      <c r="HG753" s="4"/>
      <c r="HH753" s="4"/>
      <c r="HI753" s="4"/>
      <c r="HJ753" s="4"/>
      <c r="HK753" s="4"/>
      <c r="HL753" s="4"/>
      <c r="HM753" s="4"/>
      <c r="HN753" s="4"/>
      <c r="HO753" s="4"/>
      <c r="HP753" s="4"/>
      <c r="HQ753" s="4"/>
      <c r="HR753" s="4"/>
      <c r="HS753" s="4"/>
      <c r="HT753" s="4"/>
      <c r="HU753" s="4"/>
      <c r="HV753" s="4"/>
      <c r="HW753" s="4"/>
      <c r="HX753" s="4"/>
      <c r="HY753" s="4"/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/>
      <c r="IK753" s="4"/>
      <c r="IL753" s="4"/>
      <c r="IM753" s="4"/>
      <c r="IN753" s="4"/>
      <c r="IO753" s="4"/>
      <c r="IP753" s="4"/>
      <c r="IQ753" s="4"/>
      <c r="IR753" s="4"/>
      <c r="IS753" s="4"/>
      <c r="IT753" s="4"/>
      <c r="IU753" s="4"/>
    </row>
    <row r="754" spans="1:255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</row>
    <row r="755" spans="1:255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</row>
    <row r="756" spans="1:255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/>
      <c r="GH756" s="4"/>
      <c r="GI756" s="4"/>
      <c r="GJ756" s="4"/>
      <c r="GK756" s="4"/>
      <c r="GL756" s="4"/>
      <c r="GM756" s="4"/>
      <c r="GN756" s="4"/>
      <c r="GO756" s="4"/>
      <c r="GP756" s="4"/>
      <c r="GQ756" s="4"/>
      <c r="GR756" s="4"/>
      <c r="GS756" s="4"/>
      <c r="GT756" s="4"/>
      <c r="GU756" s="4"/>
      <c r="GV756" s="4"/>
      <c r="GW756" s="4"/>
      <c r="GX756" s="4"/>
      <c r="GY756" s="4"/>
      <c r="GZ756" s="4"/>
      <c r="HA756" s="4"/>
      <c r="HB756" s="4"/>
      <c r="HC756" s="4"/>
      <c r="HD756" s="4"/>
      <c r="HE756" s="4"/>
      <c r="HF756" s="4"/>
      <c r="HG756" s="4"/>
      <c r="HH756" s="4"/>
      <c r="HI756" s="4"/>
      <c r="HJ756" s="4"/>
      <c r="HK756" s="4"/>
      <c r="HL756" s="4"/>
      <c r="HM756" s="4"/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/>
      <c r="IC756" s="4"/>
      <c r="ID756" s="4"/>
      <c r="IE756" s="4"/>
      <c r="IF756" s="4"/>
      <c r="IG756" s="4"/>
      <c r="IH756" s="4"/>
      <c r="II756" s="4"/>
      <c r="IJ756" s="4"/>
      <c r="IK756" s="4"/>
      <c r="IL756" s="4"/>
      <c r="IM756" s="4"/>
      <c r="IN756" s="4"/>
      <c r="IO756" s="4"/>
      <c r="IP756" s="4"/>
      <c r="IQ756" s="4"/>
      <c r="IR756" s="4"/>
      <c r="IS756" s="4"/>
      <c r="IT756" s="4"/>
      <c r="IU756" s="4"/>
    </row>
    <row r="757" spans="1:255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</row>
    <row r="758" spans="1:255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</row>
    <row r="759" spans="1:255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</row>
    <row r="760" spans="1:255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/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  <c r="HA760" s="4"/>
      <c r="HB760" s="4"/>
      <c r="HC760" s="4"/>
      <c r="HD760" s="4"/>
      <c r="HE760" s="4"/>
      <c r="HF760" s="4"/>
      <c r="HG760" s="4"/>
      <c r="HH760" s="4"/>
      <c r="HI760" s="4"/>
      <c r="HJ760" s="4"/>
      <c r="HK760" s="4"/>
      <c r="HL760" s="4"/>
      <c r="HM760" s="4"/>
      <c r="HN760" s="4"/>
      <c r="HO760" s="4"/>
      <c r="HP760" s="4"/>
      <c r="HQ760" s="4"/>
      <c r="HR760" s="4"/>
      <c r="HS760" s="4"/>
      <c r="HT760" s="4"/>
      <c r="HU760" s="4"/>
      <c r="HV760" s="4"/>
      <c r="HW760" s="4"/>
      <c r="HX760" s="4"/>
      <c r="HY760" s="4"/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/>
      <c r="IK760" s="4"/>
      <c r="IL760" s="4"/>
      <c r="IM760" s="4"/>
      <c r="IN760" s="4"/>
      <c r="IO760" s="4"/>
      <c r="IP760" s="4"/>
      <c r="IQ760" s="4"/>
      <c r="IR760" s="4"/>
      <c r="IS760" s="4"/>
      <c r="IT760" s="4"/>
      <c r="IU760" s="4"/>
    </row>
    <row r="761" spans="1:255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</row>
    <row r="762" spans="1:255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/>
      <c r="ER762" s="4"/>
      <c r="ES762" s="4"/>
      <c r="ET762" s="4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  <c r="HA762" s="4"/>
      <c r="HB762" s="4"/>
      <c r="HC762" s="4"/>
      <c r="HD762" s="4"/>
      <c r="HE762" s="4"/>
      <c r="HF762" s="4"/>
      <c r="HG762" s="4"/>
      <c r="HH762" s="4"/>
      <c r="HI762" s="4"/>
      <c r="HJ762" s="4"/>
      <c r="HK762" s="4"/>
      <c r="HL762" s="4"/>
      <c r="HM762" s="4"/>
      <c r="HN762" s="4"/>
      <c r="HO762" s="4"/>
      <c r="HP762" s="4"/>
      <c r="HQ762" s="4"/>
      <c r="HR762" s="4"/>
      <c r="HS762" s="4"/>
      <c r="HT762" s="4"/>
      <c r="HU762" s="4"/>
      <c r="HV762" s="4"/>
      <c r="HW762" s="4"/>
      <c r="HX762" s="4"/>
      <c r="HY762" s="4"/>
      <c r="HZ762" s="4"/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/>
      <c r="IL762" s="4"/>
      <c r="IM762" s="4"/>
      <c r="IN762" s="4"/>
      <c r="IO762" s="4"/>
      <c r="IP762" s="4"/>
      <c r="IQ762" s="4"/>
      <c r="IR762" s="4"/>
      <c r="IS762" s="4"/>
      <c r="IT762" s="4"/>
      <c r="IU762" s="4"/>
    </row>
    <row r="763" spans="1:255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</row>
    <row r="764" spans="1:255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  <c r="HA764" s="4"/>
      <c r="HB764" s="4"/>
      <c r="HC764" s="4"/>
      <c r="HD764" s="4"/>
      <c r="HE764" s="4"/>
      <c r="HF764" s="4"/>
      <c r="HG764" s="4"/>
      <c r="HH764" s="4"/>
      <c r="HI764" s="4"/>
      <c r="HJ764" s="4"/>
      <c r="HK764" s="4"/>
      <c r="HL764" s="4"/>
      <c r="HM764" s="4"/>
      <c r="HN764" s="4"/>
      <c r="HO764" s="4"/>
      <c r="HP764" s="4"/>
      <c r="HQ764" s="4"/>
      <c r="HR764" s="4"/>
      <c r="HS764" s="4"/>
      <c r="HT764" s="4"/>
      <c r="HU764" s="4"/>
      <c r="HV764" s="4"/>
      <c r="HW764" s="4"/>
      <c r="HX764" s="4"/>
      <c r="HY764" s="4"/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/>
      <c r="IK764" s="4"/>
      <c r="IL764" s="4"/>
      <c r="IM764" s="4"/>
      <c r="IN764" s="4"/>
      <c r="IO764" s="4"/>
      <c r="IP764" s="4"/>
      <c r="IQ764" s="4"/>
      <c r="IR764" s="4"/>
      <c r="IS764" s="4"/>
      <c r="IT764" s="4"/>
      <c r="IU764" s="4"/>
    </row>
    <row r="765" spans="1:255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</row>
    <row r="766" spans="1:255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  <c r="HA766" s="4"/>
      <c r="HB766" s="4"/>
      <c r="HC766" s="4"/>
      <c r="HD766" s="4"/>
      <c r="HE766" s="4"/>
      <c r="HF766" s="4"/>
      <c r="HG766" s="4"/>
      <c r="HH766" s="4"/>
      <c r="HI766" s="4"/>
      <c r="HJ766" s="4"/>
      <c r="HK766" s="4"/>
      <c r="HL766" s="4"/>
      <c r="HM766" s="4"/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/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/>
      <c r="IM766" s="4"/>
      <c r="IN766" s="4"/>
      <c r="IO766" s="4"/>
      <c r="IP766" s="4"/>
      <c r="IQ766" s="4"/>
      <c r="IR766" s="4"/>
      <c r="IS766" s="4"/>
      <c r="IT766" s="4"/>
      <c r="IU766" s="4"/>
    </row>
    <row r="767" spans="1:255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</row>
    <row r="768" spans="1:255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</row>
    <row r="769" spans="1:255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</row>
    <row r="770" spans="1:255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</row>
    <row r="771" spans="1:255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</row>
    <row r="772" spans="1:255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  <c r="EH772" s="4"/>
      <c r="EI772" s="4"/>
      <c r="EJ772" s="4"/>
      <c r="EK772" s="4"/>
      <c r="EL772" s="4"/>
      <c r="EM772" s="4"/>
      <c r="EN772" s="4"/>
      <c r="EO772" s="4"/>
      <c r="EP772" s="4"/>
      <c r="EQ772" s="4"/>
      <c r="ER772" s="4"/>
      <c r="ES772" s="4"/>
      <c r="ET772" s="4"/>
      <c r="EU772" s="4"/>
      <c r="EV772" s="4"/>
      <c r="EW772" s="4"/>
      <c r="EX772" s="4"/>
      <c r="EY772" s="4"/>
      <c r="EZ772" s="4"/>
      <c r="FA772" s="4"/>
      <c r="FB772" s="4"/>
      <c r="FC772" s="4"/>
      <c r="FD772" s="4"/>
      <c r="FE772" s="4"/>
      <c r="FF772" s="4"/>
      <c r="FG772" s="4"/>
      <c r="FH772" s="4"/>
      <c r="FI772" s="4"/>
      <c r="FJ772" s="4"/>
      <c r="FK772" s="4"/>
      <c r="FL772" s="4"/>
      <c r="FM772" s="4"/>
      <c r="FN772" s="4"/>
      <c r="FO772" s="4"/>
      <c r="FP772" s="4"/>
      <c r="FQ772" s="4"/>
      <c r="FR772" s="4"/>
      <c r="FS772" s="4"/>
      <c r="FT772" s="4"/>
      <c r="FU772" s="4"/>
      <c r="FV772" s="4"/>
      <c r="FW772" s="4"/>
      <c r="FX772" s="4"/>
      <c r="FY772" s="4"/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  <c r="HA772" s="4"/>
      <c r="HB772" s="4"/>
      <c r="HC772" s="4"/>
      <c r="HD772" s="4"/>
      <c r="HE772" s="4"/>
      <c r="HF772" s="4"/>
      <c r="HG772" s="4"/>
      <c r="HH772" s="4"/>
      <c r="HI772" s="4"/>
      <c r="HJ772" s="4"/>
      <c r="HK772" s="4"/>
      <c r="HL772" s="4"/>
      <c r="HM772" s="4"/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/>
      <c r="IC772" s="4"/>
      <c r="ID772" s="4"/>
      <c r="IE772" s="4"/>
      <c r="IF772" s="4"/>
      <c r="IG772" s="4"/>
      <c r="IH772" s="4"/>
      <c r="II772" s="4"/>
      <c r="IJ772" s="4"/>
      <c r="IK772" s="4"/>
      <c r="IL772" s="4"/>
      <c r="IM772" s="4"/>
      <c r="IN772" s="4"/>
      <c r="IO772" s="4"/>
      <c r="IP772" s="4"/>
      <c r="IQ772" s="4"/>
      <c r="IR772" s="4"/>
      <c r="IS772" s="4"/>
      <c r="IT772" s="4"/>
      <c r="IU772" s="4"/>
    </row>
    <row r="773" spans="1:255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</row>
    <row r="774" spans="1:255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</row>
    <row r="775" spans="1:255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</row>
    <row r="776" spans="1:255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  <c r="EH776" s="4"/>
      <c r="EI776" s="4"/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  <c r="HA776" s="4"/>
      <c r="HB776" s="4"/>
      <c r="HC776" s="4"/>
      <c r="HD776" s="4"/>
      <c r="HE776" s="4"/>
      <c r="HF776" s="4"/>
      <c r="HG776" s="4"/>
      <c r="HH776" s="4"/>
      <c r="HI776" s="4"/>
      <c r="HJ776" s="4"/>
      <c r="HK776" s="4"/>
      <c r="HL776" s="4"/>
      <c r="HM776" s="4"/>
      <c r="HN776" s="4"/>
      <c r="HO776" s="4"/>
      <c r="HP776" s="4"/>
      <c r="HQ776" s="4"/>
      <c r="HR776" s="4"/>
      <c r="HS776" s="4"/>
      <c r="HT776" s="4"/>
      <c r="HU776" s="4"/>
      <c r="HV776" s="4"/>
      <c r="HW776" s="4"/>
      <c r="HX776" s="4"/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/>
      <c r="IK776" s="4"/>
      <c r="IL776" s="4"/>
      <c r="IM776" s="4"/>
      <c r="IN776" s="4"/>
      <c r="IO776" s="4"/>
      <c r="IP776" s="4"/>
      <c r="IQ776" s="4"/>
      <c r="IR776" s="4"/>
      <c r="IS776" s="4"/>
      <c r="IT776" s="4"/>
      <c r="IU776" s="4"/>
    </row>
    <row r="777" spans="1:255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</row>
    <row r="778" spans="1:255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</row>
    <row r="779" spans="1:255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</row>
    <row r="780" spans="1:255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  <c r="EH780" s="4"/>
      <c r="EI780" s="4"/>
      <c r="EJ780" s="4"/>
      <c r="EK780" s="4"/>
      <c r="EL780" s="4"/>
      <c r="EM780" s="4"/>
      <c r="EN780" s="4"/>
      <c r="EO780" s="4"/>
      <c r="EP780" s="4"/>
      <c r="EQ780" s="4"/>
      <c r="ER780" s="4"/>
      <c r="ES780" s="4"/>
      <c r="ET780" s="4"/>
      <c r="EU780" s="4"/>
      <c r="EV780" s="4"/>
      <c r="EW780" s="4"/>
      <c r="EX780" s="4"/>
      <c r="EY780" s="4"/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/>
      <c r="FN780" s="4"/>
      <c r="FO780" s="4"/>
      <c r="FP780" s="4"/>
      <c r="FQ780" s="4"/>
      <c r="FR780" s="4"/>
      <c r="FS780" s="4"/>
      <c r="FT780" s="4"/>
      <c r="FU780" s="4"/>
      <c r="FV780" s="4"/>
      <c r="FW780" s="4"/>
      <c r="FX780" s="4"/>
      <c r="FY780" s="4"/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  <c r="HA780" s="4"/>
      <c r="HB780" s="4"/>
      <c r="HC780" s="4"/>
      <c r="HD780" s="4"/>
      <c r="HE780" s="4"/>
      <c r="HF780" s="4"/>
      <c r="HG780" s="4"/>
      <c r="HH780" s="4"/>
      <c r="HI780" s="4"/>
      <c r="HJ780" s="4"/>
      <c r="HK780" s="4"/>
      <c r="HL780" s="4"/>
      <c r="HM780" s="4"/>
      <c r="HN780" s="4"/>
      <c r="HO780" s="4"/>
      <c r="HP780" s="4"/>
      <c r="HQ780" s="4"/>
      <c r="HR780" s="4"/>
      <c r="HS780" s="4"/>
      <c r="HT780" s="4"/>
      <c r="HU780" s="4"/>
      <c r="HV780" s="4"/>
      <c r="HW780" s="4"/>
      <c r="HX780" s="4"/>
      <c r="HY780" s="4"/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/>
      <c r="IK780" s="4"/>
      <c r="IL780" s="4"/>
      <c r="IM780" s="4"/>
      <c r="IN780" s="4"/>
      <c r="IO780" s="4"/>
      <c r="IP780" s="4"/>
      <c r="IQ780" s="4"/>
      <c r="IR780" s="4"/>
      <c r="IS780" s="4"/>
      <c r="IT780" s="4"/>
      <c r="IU780" s="4"/>
    </row>
    <row r="781" spans="1:255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</row>
    <row r="782" spans="1:255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  <c r="EH782" s="4"/>
      <c r="EI782" s="4"/>
      <c r="EJ782" s="4"/>
      <c r="EK782" s="4"/>
      <c r="EL782" s="4"/>
      <c r="EM782" s="4"/>
      <c r="EN782" s="4"/>
      <c r="EO782" s="4"/>
      <c r="EP782" s="4"/>
      <c r="EQ782" s="4"/>
      <c r="ER782" s="4"/>
      <c r="ES782" s="4"/>
      <c r="ET782" s="4"/>
      <c r="EU782" s="4"/>
      <c r="EV782" s="4"/>
      <c r="EW782" s="4"/>
      <c r="EX782" s="4"/>
      <c r="EY782" s="4"/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/>
      <c r="FN782" s="4"/>
      <c r="FO782" s="4"/>
      <c r="FP782" s="4"/>
      <c r="FQ782" s="4"/>
      <c r="FR782" s="4"/>
      <c r="FS782" s="4"/>
      <c r="FT782" s="4"/>
      <c r="FU782" s="4"/>
      <c r="FV782" s="4"/>
      <c r="FW782" s="4"/>
      <c r="FX782" s="4"/>
      <c r="FY782" s="4"/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  <c r="HA782" s="4"/>
      <c r="HB782" s="4"/>
      <c r="HC782" s="4"/>
      <c r="HD782" s="4"/>
      <c r="HE782" s="4"/>
      <c r="HF782" s="4"/>
      <c r="HG782" s="4"/>
      <c r="HH782" s="4"/>
      <c r="HI782" s="4"/>
      <c r="HJ782" s="4"/>
      <c r="HK782" s="4"/>
      <c r="HL782" s="4"/>
      <c r="HM782" s="4"/>
      <c r="HN782" s="4"/>
      <c r="HO782" s="4"/>
      <c r="HP782" s="4"/>
      <c r="HQ782" s="4"/>
      <c r="HR782" s="4"/>
      <c r="HS782" s="4"/>
      <c r="HT782" s="4"/>
      <c r="HU782" s="4"/>
      <c r="HV782" s="4"/>
      <c r="HW782" s="4"/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/>
      <c r="IK782" s="4"/>
      <c r="IL782" s="4"/>
      <c r="IM782" s="4"/>
      <c r="IN782" s="4"/>
      <c r="IO782" s="4"/>
      <c r="IP782" s="4"/>
      <c r="IQ782" s="4"/>
      <c r="IR782" s="4"/>
      <c r="IS782" s="4"/>
      <c r="IT782" s="4"/>
      <c r="IU782" s="4"/>
    </row>
    <row r="783" spans="1:255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</row>
    <row r="784" spans="1:255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/>
      <c r="ER784" s="4"/>
      <c r="ES784" s="4"/>
      <c r="ET784" s="4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  <c r="HA784" s="4"/>
      <c r="HB784" s="4"/>
      <c r="HC784" s="4"/>
      <c r="HD784" s="4"/>
      <c r="HE784" s="4"/>
      <c r="HF784" s="4"/>
      <c r="HG784" s="4"/>
      <c r="HH784" s="4"/>
      <c r="HI784" s="4"/>
      <c r="HJ784" s="4"/>
      <c r="HK784" s="4"/>
      <c r="HL784" s="4"/>
      <c r="HM784" s="4"/>
      <c r="HN784" s="4"/>
      <c r="HO784" s="4"/>
      <c r="HP784" s="4"/>
      <c r="HQ784" s="4"/>
      <c r="HR784" s="4"/>
      <c r="HS784" s="4"/>
      <c r="HT784" s="4"/>
      <c r="HU784" s="4"/>
      <c r="HV784" s="4"/>
      <c r="HW784" s="4"/>
      <c r="HX784" s="4"/>
      <c r="HY784" s="4"/>
      <c r="HZ784" s="4"/>
      <c r="IA784" s="4"/>
      <c r="IB784" s="4"/>
      <c r="IC784" s="4"/>
      <c r="ID784" s="4"/>
      <c r="IE784" s="4"/>
      <c r="IF784" s="4"/>
      <c r="IG784" s="4"/>
      <c r="IH784" s="4"/>
      <c r="II784" s="4"/>
      <c r="IJ784" s="4"/>
      <c r="IK784" s="4"/>
      <c r="IL784" s="4"/>
      <c r="IM784" s="4"/>
      <c r="IN784" s="4"/>
      <c r="IO784" s="4"/>
      <c r="IP784" s="4"/>
      <c r="IQ784" s="4"/>
      <c r="IR784" s="4"/>
      <c r="IS784" s="4"/>
      <c r="IT784" s="4"/>
      <c r="IU784" s="4"/>
    </row>
    <row r="785" spans="1:255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</row>
    <row r="786" spans="1:255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  <c r="HA786" s="4"/>
      <c r="HB786" s="4"/>
      <c r="HC786" s="4"/>
      <c r="HD786" s="4"/>
      <c r="HE786" s="4"/>
      <c r="HF786" s="4"/>
      <c r="HG786" s="4"/>
      <c r="HH786" s="4"/>
      <c r="HI786" s="4"/>
      <c r="HJ786" s="4"/>
      <c r="HK786" s="4"/>
      <c r="HL786" s="4"/>
      <c r="HM786" s="4"/>
      <c r="HN786" s="4"/>
      <c r="HO786" s="4"/>
      <c r="HP786" s="4"/>
      <c r="HQ786" s="4"/>
      <c r="HR786" s="4"/>
      <c r="HS786" s="4"/>
      <c r="HT786" s="4"/>
      <c r="HU786" s="4"/>
      <c r="HV786" s="4"/>
      <c r="HW786" s="4"/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/>
      <c r="IL786" s="4"/>
      <c r="IM786" s="4"/>
      <c r="IN786" s="4"/>
      <c r="IO786" s="4"/>
      <c r="IP786" s="4"/>
      <c r="IQ786" s="4"/>
      <c r="IR786" s="4"/>
      <c r="IS786" s="4"/>
      <c r="IT786" s="4"/>
      <c r="IU786" s="4"/>
    </row>
    <row r="787" spans="1:255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</row>
    <row r="788" spans="1:255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  <c r="EH788" s="4"/>
      <c r="EI788" s="4"/>
      <c r="EJ788" s="4"/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  <c r="HA788" s="4"/>
      <c r="HB788" s="4"/>
      <c r="HC788" s="4"/>
      <c r="HD788" s="4"/>
      <c r="HE788" s="4"/>
      <c r="HF788" s="4"/>
      <c r="HG788" s="4"/>
      <c r="HH788" s="4"/>
      <c r="HI788" s="4"/>
      <c r="HJ788" s="4"/>
      <c r="HK788" s="4"/>
      <c r="HL788" s="4"/>
      <c r="HM788" s="4"/>
      <c r="HN788" s="4"/>
      <c r="HO788" s="4"/>
      <c r="HP788" s="4"/>
      <c r="HQ788" s="4"/>
      <c r="HR788" s="4"/>
      <c r="HS788" s="4"/>
      <c r="HT788" s="4"/>
      <c r="HU788" s="4"/>
      <c r="HV788" s="4"/>
      <c r="HW788" s="4"/>
      <c r="HX788" s="4"/>
      <c r="HY788" s="4"/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/>
      <c r="IK788" s="4"/>
      <c r="IL788" s="4"/>
      <c r="IM788" s="4"/>
      <c r="IN788" s="4"/>
      <c r="IO788" s="4"/>
      <c r="IP788" s="4"/>
      <c r="IQ788" s="4"/>
      <c r="IR788" s="4"/>
      <c r="IS788" s="4"/>
      <c r="IT788" s="4"/>
      <c r="IU788" s="4"/>
    </row>
    <row r="789" spans="1:255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</row>
    <row r="790" spans="1:255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  <c r="HA790" s="4"/>
      <c r="HB790" s="4"/>
      <c r="HC790" s="4"/>
      <c r="HD790" s="4"/>
      <c r="HE790" s="4"/>
      <c r="HF790" s="4"/>
      <c r="HG790" s="4"/>
      <c r="HH790" s="4"/>
      <c r="HI790" s="4"/>
      <c r="HJ790" s="4"/>
      <c r="HK790" s="4"/>
      <c r="HL790" s="4"/>
      <c r="HM790" s="4"/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/>
      <c r="IC790" s="4"/>
      <c r="ID790" s="4"/>
      <c r="IE790" s="4"/>
      <c r="IF790" s="4"/>
      <c r="IG790" s="4"/>
      <c r="IH790" s="4"/>
      <c r="II790" s="4"/>
      <c r="IJ790" s="4"/>
      <c r="IK790" s="4"/>
      <c r="IL790" s="4"/>
      <c r="IM790" s="4"/>
      <c r="IN790" s="4"/>
      <c r="IO790" s="4"/>
      <c r="IP790" s="4"/>
      <c r="IQ790" s="4"/>
      <c r="IR790" s="4"/>
      <c r="IS790" s="4"/>
      <c r="IT790" s="4"/>
      <c r="IU790" s="4"/>
    </row>
    <row r="791" spans="1:255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</row>
    <row r="792" spans="1:255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/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  <c r="HA792" s="4"/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  <c r="IM792" s="4"/>
      <c r="IN792" s="4"/>
      <c r="IO792" s="4"/>
      <c r="IP792" s="4"/>
      <c r="IQ792" s="4"/>
      <c r="IR792" s="4"/>
      <c r="IS792" s="4"/>
      <c r="IT792" s="4"/>
      <c r="IU792" s="4"/>
    </row>
    <row r="793" spans="1:255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</row>
    <row r="794" spans="1:255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  <c r="HA794" s="4"/>
      <c r="HB794" s="4"/>
      <c r="HC794" s="4"/>
      <c r="HD794" s="4"/>
      <c r="HE794" s="4"/>
      <c r="HF794" s="4"/>
      <c r="HG794" s="4"/>
      <c r="HH794" s="4"/>
      <c r="HI794" s="4"/>
      <c r="HJ794" s="4"/>
      <c r="HK794" s="4"/>
      <c r="HL794" s="4"/>
      <c r="HM794" s="4"/>
      <c r="HN794" s="4"/>
      <c r="HO794" s="4"/>
      <c r="HP794" s="4"/>
      <c r="HQ794" s="4"/>
      <c r="HR794" s="4"/>
      <c r="HS794" s="4"/>
      <c r="HT794" s="4"/>
      <c r="HU794" s="4"/>
      <c r="HV794" s="4"/>
      <c r="HW794" s="4"/>
      <c r="HX794" s="4"/>
      <c r="HY794" s="4"/>
      <c r="HZ794" s="4"/>
      <c r="IA794" s="4"/>
      <c r="IB794" s="4"/>
      <c r="IC794" s="4"/>
      <c r="ID794" s="4"/>
      <c r="IE794" s="4"/>
      <c r="IF794" s="4"/>
      <c r="IG794" s="4"/>
      <c r="IH794" s="4"/>
      <c r="II794" s="4"/>
      <c r="IJ794" s="4"/>
      <c r="IK794" s="4"/>
      <c r="IL794" s="4"/>
      <c r="IM794" s="4"/>
      <c r="IN794" s="4"/>
      <c r="IO794" s="4"/>
      <c r="IP794" s="4"/>
      <c r="IQ794" s="4"/>
      <c r="IR794" s="4"/>
      <c r="IS794" s="4"/>
      <c r="IT794" s="4"/>
      <c r="IU794" s="4"/>
    </row>
    <row r="795" spans="1:255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</row>
    <row r="796" spans="1:255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</row>
    <row r="797" spans="1:255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/>
      <c r="ER797" s="4"/>
      <c r="ES797" s="4"/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  <c r="HA797" s="4"/>
      <c r="HB797" s="4"/>
      <c r="HC797" s="4"/>
      <c r="HD797" s="4"/>
      <c r="HE797" s="4"/>
      <c r="HF797" s="4"/>
      <c r="HG797" s="4"/>
      <c r="HH797" s="4"/>
      <c r="HI797" s="4"/>
      <c r="HJ797" s="4"/>
      <c r="HK797" s="4"/>
      <c r="HL797" s="4"/>
      <c r="HM797" s="4"/>
      <c r="HN797" s="4"/>
      <c r="HO797" s="4"/>
      <c r="HP797" s="4"/>
      <c r="HQ797" s="4"/>
      <c r="HR797" s="4"/>
      <c r="HS797" s="4"/>
      <c r="HT797" s="4"/>
      <c r="HU797" s="4"/>
      <c r="HV797" s="4"/>
      <c r="HW797" s="4"/>
      <c r="HX797" s="4"/>
      <c r="HY797" s="4"/>
      <c r="HZ797" s="4"/>
      <c r="IA797" s="4"/>
      <c r="IB797" s="4"/>
      <c r="IC797" s="4"/>
      <c r="ID797" s="4"/>
      <c r="IE797" s="4"/>
      <c r="IF797" s="4"/>
      <c r="IG797" s="4"/>
      <c r="IH797" s="4"/>
      <c r="II797" s="4"/>
      <c r="IJ797" s="4"/>
      <c r="IK797" s="4"/>
      <c r="IL797" s="4"/>
      <c r="IM797" s="4"/>
      <c r="IN797" s="4"/>
      <c r="IO797" s="4"/>
      <c r="IP797" s="4"/>
      <c r="IQ797" s="4"/>
      <c r="IR797" s="4"/>
      <c r="IS797" s="4"/>
      <c r="IT797" s="4"/>
      <c r="IU797" s="4"/>
    </row>
    <row r="798" spans="1:255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</row>
    <row r="799" spans="1:255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</row>
    <row r="800" spans="1:255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</row>
    <row r="801" spans="1:255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/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  <c r="HA801" s="4"/>
      <c r="HB801" s="4"/>
      <c r="HC801" s="4"/>
      <c r="HD801" s="4"/>
      <c r="HE801" s="4"/>
      <c r="HF801" s="4"/>
      <c r="HG801" s="4"/>
      <c r="HH801" s="4"/>
      <c r="HI801" s="4"/>
      <c r="HJ801" s="4"/>
      <c r="HK801" s="4"/>
      <c r="HL801" s="4"/>
      <c r="HM801" s="4"/>
      <c r="HN801" s="4"/>
      <c r="HO801" s="4"/>
      <c r="HP801" s="4"/>
      <c r="HQ801" s="4"/>
      <c r="HR801" s="4"/>
      <c r="HS801" s="4"/>
      <c r="HT801" s="4"/>
      <c r="HU801" s="4"/>
      <c r="HV801" s="4"/>
      <c r="HW801" s="4"/>
      <c r="HX801" s="4"/>
      <c r="HY801" s="4"/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/>
      <c r="IK801" s="4"/>
      <c r="IL801" s="4"/>
      <c r="IM801" s="4"/>
      <c r="IN801" s="4"/>
      <c r="IO801" s="4"/>
      <c r="IP801" s="4"/>
      <c r="IQ801" s="4"/>
      <c r="IR801" s="4"/>
      <c r="IS801" s="4"/>
      <c r="IT801" s="4"/>
      <c r="IU801" s="4"/>
    </row>
    <row r="802" spans="1:255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</row>
    <row r="803" spans="1:255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  <c r="EH803" s="4"/>
      <c r="EI803" s="4"/>
      <c r="EJ803" s="4"/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  <c r="HA803" s="4"/>
      <c r="HB803" s="4"/>
      <c r="HC803" s="4"/>
      <c r="HD803" s="4"/>
      <c r="HE803" s="4"/>
      <c r="HF803" s="4"/>
      <c r="HG803" s="4"/>
      <c r="HH803" s="4"/>
      <c r="HI803" s="4"/>
      <c r="HJ803" s="4"/>
      <c r="HK803" s="4"/>
      <c r="HL803" s="4"/>
      <c r="HM803" s="4"/>
      <c r="HN803" s="4"/>
      <c r="HO803" s="4"/>
      <c r="HP803" s="4"/>
      <c r="HQ803" s="4"/>
      <c r="HR803" s="4"/>
      <c r="HS803" s="4"/>
      <c r="HT803" s="4"/>
      <c r="HU803" s="4"/>
      <c r="HV803" s="4"/>
      <c r="HW803" s="4"/>
      <c r="HX803" s="4"/>
      <c r="HY803" s="4"/>
      <c r="HZ803" s="4"/>
      <c r="IA803" s="4"/>
      <c r="IB803" s="4"/>
      <c r="IC803" s="4"/>
      <c r="ID803" s="4"/>
      <c r="IE803" s="4"/>
      <c r="IF803" s="4"/>
      <c r="IG803" s="4"/>
      <c r="IH803" s="4"/>
      <c r="II803" s="4"/>
      <c r="IJ803" s="4"/>
      <c r="IK803" s="4"/>
      <c r="IL803" s="4"/>
      <c r="IM803" s="4"/>
      <c r="IN803" s="4"/>
      <c r="IO803" s="4"/>
      <c r="IP803" s="4"/>
      <c r="IQ803" s="4"/>
      <c r="IR803" s="4"/>
      <c r="IS803" s="4"/>
      <c r="IT803" s="4"/>
      <c r="IU803" s="4"/>
    </row>
    <row r="804" spans="1:255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</row>
    <row r="805" spans="1:255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  <c r="HA805" s="4"/>
      <c r="HB805" s="4"/>
      <c r="HC805" s="4"/>
      <c r="HD805" s="4"/>
      <c r="HE805" s="4"/>
      <c r="HF805" s="4"/>
      <c r="HG805" s="4"/>
      <c r="HH805" s="4"/>
      <c r="HI805" s="4"/>
      <c r="HJ805" s="4"/>
      <c r="HK805" s="4"/>
      <c r="HL805" s="4"/>
      <c r="HM805" s="4"/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/>
      <c r="IC805" s="4"/>
      <c r="ID805" s="4"/>
      <c r="IE805" s="4"/>
      <c r="IF805" s="4"/>
      <c r="IG805" s="4"/>
      <c r="IH805" s="4"/>
      <c r="II805" s="4"/>
      <c r="IJ805" s="4"/>
      <c r="IK805" s="4"/>
      <c r="IL805" s="4"/>
      <c r="IM805" s="4"/>
      <c r="IN805" s="4"/>
      <c r="IO805" s="4"/>
      <c r="IP805" s="4"/>
      <c r="IQ805" s="4"/>
      <c r="IR805" s="4"/>
      <c r="IS805" s="4"/>
      <c r="IT805" s="4"/>
      <c r="IU805" s="4"/>
    </row>
    <row r="806" spans="1:255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</row>
    <row r="807" spans="1:255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  <c r="HA807" s="4"/>
      <c r="HB807" s="4"/>
      <c r="HC807" s="4"/>
      <c r="HD807" s="4"/>
      <c r="HE807" s="4"/>
      <c r="HF807" s="4"/>
      <c r="HG807" s="4"/>
      <c r="HH807" s="4"/>
      <c r="HI807" s="4"/>
      <c r="HJ807" s="4"/>
      <c r="HK807" s="4"/>
      <c r="HL807" s="4"/>
      <c r="HM807" s="4"/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/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  <c r="IL807" s="4"/>
      <c r="IM807" s="4"/>
      <c r="IN807" s="4"/>
      <c r="IO807" s="4"/>
      <c r="IP807" s="4"/>
      <c r="IQ807" s="4"/>
      <c r="IR807" s="4"/>
      <c r="IS807" s="4"/>
      <c r="IT807" s="4"/>
      <c r="IU807" s="4"/>
    </row>
    <row r="808" spans="1:255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</row>
    <row r="809" spans="1:255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</row>
    <row r="810" spans="1:255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</row>
    <row r="811" spans="1:255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</row>
    <row r="812" spans="1:255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</row>
    <row r="813" spans="1:255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</row>
    <row r="814" spans="1:255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</row>
    <row r="815" spans="1:255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  <c r="HA815" s="4"/>
      <c r="HB815" s="4"/>
      <c r="HC815" s="4"/>
      <c r="HD815" s="4"/>
      <c r="HE815" s="4"/>
      <c r="HF815" s="4"/>
      <c r="HG815" s="4"/>
      <c r="HH815" s="4"/>
      <c r="HI815" s="4"/>
      <c r="HJ815" s="4"/>
      <c r="HK815" s="4"/>
      <c r="HL815" s="4"/>
      <c r="HM815" s="4"/>
      <c r="HN815" s="4"/>
      <c r="HO815" s="4"/>
      <c r="HP815" s="4"/>
      <c r="HQ815" s="4"/>
      <c r="HR815" s="4"/>
      <c r="HS815" s="4"/>
      <c r="HT815" s="4"/>
      <c r="HU815" s="4"/>
      <c r="HV815" s="4"/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/>
      <c r="IK815" s="4"/>
      <c r="IL815" s="4"/>
      <c r="IM815" s="4"/>
      <c r="IN815" s="4"/>
      <c r="IO815" s="4"/>
      <c r="IP815" s="4"/>
      <c r="IQ815" s="4"/>
      <c r="IR815" s="4"/>
      <c r="IS815" s="4"/>
      <c r="IT815" s="4"/>
      <c r="IU815" s="4"/>
    </row>
    <row r="816" spans="1:255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</row>
    <row r="817" spans="1:255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  <c r="HA817" s="4"/>
      <c r="HB817" s="4"/>
      <c r="HC817" s="4"/>
      <c r="HD817" s="4"/>
      <c r="HE817" s="4"/>
      <c r="HF817" s="4"/>
      <c r="HG817" s="4"/>
      <c r="HH817" s="4"/>
      <c r="HI817" s="4"/>
      <c r="HJ817" s="4"/>
      <c r="HK817" s="4"/>
      <c r="HL817" s="4"/>
      <c r="HM817" s="4"/>
      <c r="HN817" s="4"/>
      <c r="HO817" s="4"/>
      <c r="HP817" s="4"/>
      <c r="HQ817" s="4"/>
      <c r="HR817" s="4"/>
      <c r="HS817" s="4"/>
      <c r="HT817" s="4"/>
      <c r="HU817" s="4"/>
      <c r="HV817" s="4"/>
      <c r="HW817" s="4"/>
      <c r="HX817" s="4"/>
      <c r="HY817" s="4"/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/>
      <c r="IL817" s="4"/>
      <c r="IM817" s="4"/>
      <c r="IN817" s="4"/>
      <c r="IO817" s="4"/>
      <c r="IP817" s="4"/>
      <c r="IQ817" s="4"/>
      <c r="IR817" s="4"/>
      <c r="IS817" s="4"/>
      <c r="IT817" s="4"/>
      <c r="IU817" s="4"/>
    </row>
    <row r="818" spans="1:255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</row>
    <row r="819" spans="1:255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  <c r="HA819" s="4"/>
      <c r="HB819" s="4"/>
      <c r="HC819" s="4"/>
      <c r="HD819" s="4"/>
      <c r="HE819" s="4"/>
      <c r="HF819" s="4"/>
      <c r="HG819" s="4"/>
      <c r="HH819" s="4"/>
      <c r="HI819" s="4"/>
      <c r="HJ819" s="4"/>
      <c r="HK819" s="4"/>
      <c r="HL819" s="4"/>
      <c r="HM819" s="4"/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/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/>
      <c r="IN819" s="4"/>
      <c r="IO819" s="4"/>
      <c r="IP819" s="4"/>
      <c r="IQ819" s="4"/>
      <c r="IR819" s="4"/>
      <c r="IS819" s="4"/>
      <c r="IT819" s="4"/>
      <c r="IU819" s="4"/>
    </row>
    <row r="820" spans="1:255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</row>
    <row r="821" spans="1:255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/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  <c r="HA821" s="4"/>
      <c r="HB821" s="4"/>
      <c r="HC821" s="4"/>
      <c r="HD821" s="4"/>
      <c r="HE821" s="4"/>
      <c r="HF821" s="4"/>
      <c r="HG821" s="4"/>
      <c r="HH821" s="4"/>
      <c r="HI821" s="4"/>
      <c r="HJ821" s="4"/>
      <c r="HK821" s="4"/>
      <c r="HL821" s="4"/>
      <c r="HM821" s="4"/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/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/>
      <c r="IQ821" s="4"/>
      <c r="IR821" s="4"/>
      <c r="IS821" s="4"/>
      <c r="IT821" s="4"/>
      <c r="IU821" s="4"/>
    </row>
    <row r="822" spans="1:255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</row>
    <row r="823" spans="1:255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</row>
    <row r="824" spans="1:255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  <c r="EH824" s="4"/>
      <c r="EI824" s="4"/>
      <c r="EJ824" s="4"/>
      <c r="EK824" s="4"/>
      <c r="EL824" s="4"/>
      <c r="EM824" s="4"/>
      <c r="EN824" s="4"/>
      <c r="EO824" s="4"/>
      <c r="EP824" s="4"/>
      <c r="EQ824" s="4"/>
      <c r="ER824" s="4"/>
      <c r="ES824" s="4"/>
      <c r="ET824" s="4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  <c r="HA824" s="4"/>
      <c r="HB824" s="4"/>
      <c r="HC824" s="4"/>
      <c r="HD824" s="4"/>
      <c r="HE824" s="4"/>
      <c r="HF824" s="4"/>
      <c r="HG824" s="4"/>
      <c r="HH824" s="4"/>
      <c r="HI824" s="4"/>
      <c r="HJ824" s="4"/>
      <c r="HK824" s="4"/>
      <c r="HL824" s="4"/>
      <c r="HM824" s="4"/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/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/>
      <c r="IQ824" s="4"/>
      <c r="IR824" s="4"/>
      <c r="IS824" s="4"/>
      <c r="IT824" s="4"/>
      <c r="IU824" s="4"/>
    </row>
    <row r="825" spans="1:255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</row>
    <row r="826" spans="1:255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  <c r="HA826" s="4"/>
      <c r="HB826" s="4"/>
      <c r="HC826" s="4"/>
      <c r="HD826" s="4"/>
      <c r="HE826" s="4"/>
      <c r="HF826" s="4"/>
      <c r="HG826" s="4"/>
      <c r="HH826" s="4"/>
      <c r="HI826" s="4"/>
      <c r="HJ826" s="4"/>
      <c r="HK826" s="4"/>
      <c r="HL826" s="4"/>
      <c r="HM826" s="4"/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/>
      <c r="IC826" s="4"/>
      <c r="ID826" s="4"/>
      <c r="IE826" s="4"/>
      <c r="IF826" s="4"/>
      <c r="IG826" s="4"/>
      <c r="IH826" s="4"/>
      <c r="II826" s="4"/>
      <c r="IJ826" s="4"/>
      <c r="IK826" s="4"/>
      <c r="IL826" s="4"/>
      <c r="IM826" s="4"/>
      <c r="IN826" s="4"/>
      <c r="IO826" s="4"/>
      <c r="IP826" s="4"/>
      <c r="IQ826" s="4"/>
      <c r="IR826" s="4"/>
      <c r="IS826" s="4"/>
      <c r="IT826" s="4"/>
      <c r="IU826" s="4"/>
    </row>
    <row r="827" spans="1:255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</row>
    <row r="828" spans="1:255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  <c r="HA828" s="4"/>
      <c r="HB828" s="4"/>
      <c r="HC828" s="4"/>
      <c r="HD828" s="4"/>
      <c r="HE828" s="4"/>
      <c r="HF828" s="4"/>
      <c r="HG828" s="4"/>
      <c r="HH828" s="4"/>
      <c r="HI828" s="4"/>
      <c r="HJ828" s="4"/>
      <c r="HK828" s="4"/>
      <c r="HL828" s="4"/>
      <c r="HM828" s="4"/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/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/>
      <c r="IQ828" s="4"/>
      <c r="IR828" s="4"/>
      <c r="IS828" s="4"/>
      <c r="IT828" s="4"/>
      <c r="IU828" s="4"/>
    </row>
    <row r="829" spans="1:255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</row>
    <row r="830" spans="1:255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  <c r="HA830" s="4"/>
      <c r="HB830" s="4"/>
      <c r="HC830" s="4"/>
      <c r="HD830" s="4"/>
      <c r="HE830" s="4"/>
      <c r="HF830" s="4"/>
      <c r="HG830" s="4"/>
      <c r="HH830" s="4"/>
      <c r="HI830" s="4"/>
      <c r="HJ830" s="4"/>
      <c r="HK830" s="4"/>
      <c r="HL830" s="4"/>
      <c r="HM830" s="4"/>
      <c r="HN830" s="4"/>
      <c r="HO830" s="4"/>
      <c r="HP830" s="4"/>
      <c r="HQ830" s="4"/>
      <c r="HR830" s="4"/>
      <c r="HS830" s="4"/>
      <c r="HT830" s="4"/>
      <c r="HU830" s="4"/>
      <c r="HV830" s="4"/>
      <c r="HW830" s="4"/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/>
      <c r="IL830" s="4"/>
      <c r="IM830" s="4"/>
      <c r="IN830" s="4"/>
      <c r="IO830" s="4"/>
      <c r="IP830" s="4"/>
      <c r="IQ830" s="4"/>
      <c r="IR830" s="4"/>
      <c r="IS830" s="4"/>
      <c r="IT830" s="4"/>
      <c r="IU830" s="4"/>
    </row>
    <row r="831" spans="1:255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</row>
    <row r="832" spans="1:255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  <c r="HA832" s="4"/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  <c r="IU832" s="4"/>
    </row>
    <row r="833" spans="1:255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</row>
    <row r="834" spans="1:255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/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  <c r="IU834" s="4"/>
    </row>
    <row r="835" spans="1:255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</row>
    <row r="836" spans="1:255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/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  <c r="IU836" s="4"/>
    </row>
    <row r="837" spans="1:255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</row>
    <row r="838" spans="1:255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</row>
    <row r="839" spans="1:255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/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  <c r="HA839" s="4"/>
      <c r="HB839" s="4"/>
      <c r="HC839" s="4"/>
      <c r="HD839" s="4"/>
      <c r="HE839" s="4"/>
      <c r="HF839" s="4"/>
      <c r="HG839" s="4"/>
      <c r="HH839" s="4"/>
      <c r="HI839" s="4"/>
      <c r="HJ839" s="4"/>
      <c r="HK839" s="4"/>
      <c r="HL839" s="4"/>
      <c r="HM839" s="4"/>
      <c r="HN839" s="4"/>
      <c r="HO839" s="4"/>
      <c r="HP839" s="4"/>
      <c r="HQ839" s="4"/>
      <c r="HR839" s="4"/>
      <c r="HS839" s="4"/>
      <c r="HT839" s="4"/>
      <c r="HU839" s="4"/>
      <c r="HV839" s="4"/>
      <c r="HW839" s="4"/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/>
      <c r="IL839" s="4"/>
      <c r="IM839" s="4"/>
      <c r="IN839" s="4"/>
      <c r="IO839" s="4"/>
      <c r="IP839" s="4"/>
      <c r="IQ839" s="4"/>
      <c r="IR839" s="4"/>
      <c r="IS839" s="4"/>
      <c r="IT839" s="4"/>
      <c r="IU839" s="4"/>
    </row>
    <row r="840" spans="1:255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</row>
    <row r="841" spans="1:255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/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  <c r="HA841" s="4"/>
      <c r="HB841" s="4"/>
      <c r="HC841" s="4"/>
      <c r="HD841" s="4"/>
      <c r="HE841" s="4"/>
      <c r="HF841" s="4"/>
      <c r="HG841" s="4"/>
      <c r="HH841" s="4"/>
      <c r="HI841" s="4"/>
      <c r="HJ841" s="4"/>
      <c r="HK841" s="4"/>
      <c r="HL841" s="4"/>
      <c r="HM841" s="4"/>
      <c r="HN841" s="4"/>
      <c r="HO841" s="4"/>
      <c r="HP841" s="4"/>
      <c r="HQ841" s="4"/>
      <c r="HR841" s="4"/>
      <c r="HS841" s="4"/>
      <c r="HT841" s="4"/>
      <c r="HU841" s="4"/>
      <c r="HV841" s="4"/>
      <c r="HW841" s="4"/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/>
      <c r="IL841" s="4"/>
      <c r="IM841" s="4"/>
      <c r="IN841" s="4"/>
      <c r="IO841" s="4"/>
      <c r="IP841" s="4"/>
      <c r="IQ841" s="4"/>
      <c r="IR841" s="4"/>
      <c r="IS841" s="4"/>
      <c r="IT841" s="4"/>
      <c r="IU841" s="4"/>
    </row>
    <row r="842" spans="1:255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</row>
    <row r="843" spans="1:255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</row>
    <row r="844" spans="1:255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/>
      <c r="EK844" s="4"/>
      <c r="EL844" s="4"/>
      <c r="EM844" s="4"/>
      <c r="EN844" s="4"/>
      <c r="EO844" s="4"/>
      <c r="EP844" s="4"/>
      <c r="EQ844" s="4"/>
      <c r="ER844" s="4"/>
      <c r="ES844" s="4"/>
      <c r="ET844" s="4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  <c r="HA844" s="4"/>
      <c r="HB844" s="4"/>
      <c r="HC844" s="4"/>
      <c r="HD844" s="4"/>
      <c r="HE844" s="4"/>
      <c r="HF844" s="4"/>
      <c r="HG844" s="4"/>
      <c r="HH844" s="4"/>
      <c r="HI844" s="4"/>
      <c r="HJ844" s="4"/>
      <c r="HK844" s="4"/>
      <c r="HL844" s="4"/>
      <c r="HM844" s="4"/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/>
      <c r="HY844" s="4"/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/>
      <c r="IM844" s="4"/>
      <c r="IN844" s="4"/>
      <c r="IO844" s="4"/>
      <c r="IP844" s="4"/>
      <c r="IQ844" s="4"/>
      <c r="IR844" s="4"/>
      <c r="IS844" s="4"/>
      <c r="IT844" s="4"/>
      <c r="IU844" s="4"/>
    </row>
    <row r="845" spans="1:255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</row>
    <row r="846" spans="1:255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</row>
    <row r="847" spans="1:255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</row>
    <row r="848" spans="1:255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</row>
    <row r="849" spans="1:255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</row>
    <row r="850" spans="1:255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  <c r="HA850" s="4"/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  <c r="IU850" s="4"/>
    </row>
    <row r="851" spans="1:255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</row>
    <row r="852" spans="1:255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  <c r="HA852" s="4"/>
      <c r="HB852" s="4"/>
      <c r="HC852" s="4"/>
      <c r="HD852" s="4"/>
      <c r="HE852" s="4"/>
      <c r="HF852" s="4"/>
      <c r="HG852" s="4"/>
      <c r="HH852" s="4"/>
      <c r="HI852" s="4"/>
      <c r="HJ852" s="4"/>
      <c r="HK852" s="4"/>
      <c r="HL852" s="4"/>
      <c r="HM852" s="4"/>
      <c r="HN852" s="4"/>
      <c r="HO852" s="4"/>
      <c r="HP852" s="4"/>
      <c r="HQ852" s="4"/>
      <c r="HR852" s="4"/>
      <c r="HS852" s="4"/>
      <c r="HT852" s="4"/>
      <c r="HU852" s="4"/>
      <c r="HV852" s="4"/>
      <c r="HW852" s="4"/>
      <c r="HX852" s="4"/>
      <c r="HY852" s="4"/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/>
      <c r="IL852" s="4"/>
      <c r="IM852" s="4"/>
      <c r="IN852" s="4"/>
      <c r="IO852" s="4"/>
      <c r="IP852" s="4"/>
      <c r="IQ852" s="4"/>
      <c r="IR852" s="4"/>
      <c r="IS852" s="4"/>
      <c r="IT852" s="4"/>
      <c r="IU852" s="4"/>
    </row>
    <row r="853" spans="1:255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</row>
    <row r="854" spans="1:255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/>
      <c r="EK854" s="4"/>
      <c r="EL854" s="4"/>
      <c r="EM854" s="4"/>
      <c r="EN854" s="4"/>
      <c r="EO854" s="4"/>
      <c r="EP854" s="4"/>
      <c r="EQ854" s="4"/>
      <c r="ER854" s="4"/>
      <c r="ES854" s="4"/>
      <c r="ET854" s="4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  <c r="HA854" s="4"/>
      <c r="HB854" s="4"/>
      <c r="HC854" s="4"/>
      <c r="HD854" s="4"/>
      <c r="HE854" s="4"/>
      <c r="HF854" s="4"/>
      <c r="HG854" s="4"/>
      <c r="HH854" s="4"/>
      <c r="HI854" s="4"/>
      <c r="HJ854" s="4"/>
      <c r="HK854" s="4"/>
      <c r="HL854" s="4"/>
      <c r="HM854" s="4"/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/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/>
      <c r="IQ854" s="4"/>
      <c r="IR854" s="4"/>
      <c r="IS854" s="4"/>
      <c r="IT854" s="4"/>
      <c r="IU854" s="4"/>
    </row>
    <row r="855" spans="1:255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</row>
    <row r="856" spans="1:255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  <c r="EH856" s="4"/>
      <c r="EI856" s="4"/>
      <c r="EJ856" s="4"/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  <c r="HA856" s="4"/>
      <c r="HB856" s="4"/>
      <c r="HC856" s="4"/>
      <c r="HD856" s="4"/>
      <c r="HE856" s="4"/>
      <c r="HF856" s="4"/>
      <c r="HG856" s="4"/>
      <c r="HH856" s="4"/>
      <c r="HI856" s="4"/>
      <c r="HJ856" s="4"/>
      <c r="HK856" s="4"/>
      <c r="HL856" s="4"/>
      <c r="HM856" s="4"/>
      <c r="HN856" s="4"/>
      <c r="HO856" s="4"/>
      <c r="HP856" s="4"/>
      <c r="HQ856" s="4"/>
      <c r="HR856" s="4"/>
      <c r="HS856" s="4"/>
      <c r="HT856" s="4"/>
      <c r="HU856" s="4"/>
      <c r="HV856" s="4"/>
      <c r="HW856" s="4"/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/>
      <c r="IL856" s="4"/>
      <c r="IM856" s="4"/>
      <c r="IN856" s="4"/>
      <c r="IO856" s="4"/>
      <c r="IP856" s="4"/>
      <c r="IQ856" s="4"/>
      <c r="IR856" s="4"/>
      <c r="IS856" s="4"/>
      <c r="IT856" s="4"/>
      <c r="IU856" s="4"/>
    </row>
    <row r="857" spans="1:255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</row>
    <row r="858" spans="1:255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/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  <c r="HA858" s="4"/>
      <c r="HB858" s="4"/>
      <c r="HC858" s="4"/>
      <c r="HD858" s="4"/>
      <c r="HE858" s="4"/>
      <c r="HF858" s="4"/>
      <c r="HG858" s="4"/>
      <c r="HH858" s="4"/>
      <c r="HI858" s="4"/>
      <c r="HJ858" s="4"/>
      <c r="HK858" s="4"/>
      <c r="HL858" s="4"/>
      <c r="HM858" s="4"/>
      <c r="HN858" s="4"/>
      <c r="HO858" s="4"/>
      <c r="HP858" s="4"/>
      <c r="HQ858" s="4"/>
      <c r="HR858" s="4"/>
      <c r="HS858" s="4"/>
      <c r="HT858" s="4"/>
      <c r="HU858" s="4"/>
      <c r="HV858" s="4"/>
      <c r="HW858" s="4"/>
      <c r="HX858" s="4"/>
      <c r="HY858" s="4"/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/>
      <c r="IK858" s="4"/>
      <c r="IL858" s="4"/>
      <c r="IM858" s="4"/>
      <c r="IN858" s="4"/>
      <c r="IO858" s="4"/>
      <c r="IP858" s="4"/>
      <c r="IQ858" s="4"/>
      <c r="IR858" s="4"/>
      <c r="IS858" s="4"/>
      <c r="IT858" s="4"/>
      <c r="IU858" s="4"/>
    </row>
    <row r="859" spans="1:255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</row>
    <row r="860" spans="1:255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  <c r="HA860" s="4"/>
      <c r="HB860" s="4"/>
      <c r="HC860" s="4"/>
      <c r="HD860" s="4"/>
      <c r="HE860" s="4"/>
      <c r="HF860" s="4"/>
      <c r="HG860" s="4"/>
      <c r="HH860" s="4"/>
      <c r="HI860" s="4"/>
      <c r="HJ860" s="4"/>
      <c r="HK860" s="4"/>
      <c r="HL860" s="4"/>
      <c r="HM860" s="4"/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/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/>
      <c r="IQ860" s="4"/>
      <c r="IR860" s="4"/>
      <c r="IS860" s="4"/>
      <c r="IT860" s="4"/>
      <c r="IU860" s="4"/>
    </row>
    <row r="861" spans="1:255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</row>
    <row r="862" spans="1:255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</row>
    <row r="863" spans="1:255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</row>
    <row r="864" spans="1:255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/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  <c r="HA864" s="4"/>
      <c r="HB864" s="4"/>
      <c r="HC864" s="4"/>
      <c r="HD864" s="4"/>
      <c r="HE864" s="4"/>
      <c r="HF864" s="4"/>
      <c r="HG864" s="4"/>
      <c r="HH864" s="4"/>
      <c r="HI864" s="4"/>
      <c r="HJ864" s="4"/>
      <c r="HK864" s="4"/>
      <c r="HL864" s="4"/>
      <c r="HM864" s="4"/>
      <c r="HN864" s="4"/>
      <c r="HO864" s="4"/>
      <c r="HP864" s="4"/>
      <c r="HQ864" s="4"/>
      <c r="HR864" s="4"/>
      <c r="HS864" s="4"/>
      <c r="HT864" s="4"/>
      <c r="HU864" s="4"/>
      <c r="HV864" s="4"/>
      <c r="HW864" s="4"/>
      <c r="HX864" s="4"/>
      <c r="HY864" s="4"/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/>
      <c r="IK864" s="4"/>
      <c r="IL864" s="4"/>
      <c r="IM864" s="4"/>
      <c r="IN864" s="4"/>
      <c r="IO864" s="4"/>
      <c r="IP864" s="4"/>
      <c r="IQ864" s="4"/>
      <c r="IR864" s="4"/>
      <c r="IS864" s="4"/>
      <c r="IT864" s="4"/>
      <c r="IU864" s="4"/>
    </row>
    <row r="865" spans="1:255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</row>
    <row r="866" spans="1:255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  <c r="EH866" s="4"/>
      <c r="EI866" s="4"/>
      <c r="EJ866" s="4"/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  <c r="HA866" s="4"/>
      <c r="HB866" s="4"/>
      <c r="HC866" s="4"/>
      <c r="HD866" s="4"/>
      <c r="HE866" s="4"/>
      <c r="HF866" s="4"/>
      <c r="HG866" s="4"/>
      <c r="HH866" s="4"/>
      <c r="HI866" s="4"/>
      <c r="HJ866" s="4"/>
      <c r="HK866" s="4"/>
      <c r="HL866" s="4"/>
      <c r="HM866" s="4"/>
      <c r="HN866" s="4"/>
      <c r="HO866" s="4"/>
      <c r="HP866" s="4"/>
      <c r="HQ866" s="4"/>
      <c r="HR866" s="4"/>
      <c r="HS866" s="4"/>
      <c r="HT866" s="4"/>
      <c r="HU866" s="4"/>
      <c r="HV866" s="4"/>
      <c r="HW866" s="4"/>
      <c r="HX866" s="4"/>
      <c r="HY866" s="4"/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/>
      <c r="IK866" s="4"/>
      <c r="IL866" s="4"/>
      <c r="IM866" s="4"/>
      <c r="IN866" s="4"/>
      <c r="IO866" s="4"/>
      <c r="IP866" s="4"/>
      <c r="IQ866" s="4"/>
      <c r="IR866" s="4"/>
      <c r="IS866" s="4"/>
      <c r="IT866" s="4"/>
      <c r="IU866" s="4"/>
    </row>
    <row r="867" spans="1:255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</row>
    <row r="868" spans="1:255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  <c r="EH868" s="4"/>
      <c r="EI868" s="4"/>
      <c r="EJ868" s="4"/>
      <c r="EK868" s="4"/>
      <c r="EL868" s="4"/>
      <c r="EM868" s="4"/>
      <c r="EN868" s="4"/>
      <c r="EO868" s="4"/>
      <c r="EP868" s="4"/>
      <c r="EQ868" s="4"/>
      <c r="ER868" s="4"/>
      <c r="ES868" s="4"/>
      <c r="ET868" s="4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  <c r="HA868" s="4"/>
      <c r="HB868" s="4"/>
      <c r="HC868" s="4"/>
      <c r="HD868" s="4"/>
      <c r="HE868" s="4"/>
      <c r="HF868" s="4"/>
      <c r="HG868" s="4"/>
      <c r="HH868" s="4"/>
      <c r="HI868" s="4"/>
      <c r="HJ868" s="4"/>
      <c r="HK868" s="4"/>
      <c r="HL868" s="4"/>
      <c r="HM868" s="4"/>
      <c r="HN868" s="4"/>
      <c r="HO868" s="4"/>
      <c r="HP868" s="4"/>
      <c r="HQ868" s="4"/>
      <c r="HR868" s="4"/>
      <c r="HS868" s="4"/>
      <c r="HT868" s="4"/>
      <c r="HU868" s="4"/>
      <c r="HV868" s="4"/>
      <c r="HW868" s="4"/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/>
      <c r="IK868" s="4"/>
      <c r="IL868" s="4"/>
      <c r="IM868" s="4"/>
      <c r="IN868" s="4"/>
      <c r="IO868" s="4"/>
      <c r="IP868" s="4"/>
      <c r="IQ868" s="4"/>
      <c r="IR868" s="4"/>
      <c r="IS868" s="4"/>
      <c r="IT868" s="4"/>
      <c r="IU868" s="4"/>
    </row>
    <row r="869" spans="1:255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</row>
    <row r="870" spans="1:255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  <c r="HA870" s="4"/>
      <c r="HB870" s="4"/>
      <c r="HC870" s="4"/>
      <c r="HD870" s="4"/>
      <c r="HE870" s="4"/>
      <c r="HF870" s="4"/>
      <c r="HG870" s="4"/>
      <c r="HH870" s="4"/>
      <c r="HI870" s="4"/>
      <c r="HJ870" s="4"/>
      <c r="HK870" s="4"/>
      <c r="HL870" s="4"/>
      <c r="HM870" s="4"/>
      <c r="HN870" s="4"/>
      <c r="HO870" s="4"/>
      <c r="HP870" s="4"/>
      <c r="HQ870" s="4"/>
      <c r="HR870" s="4"/>
      <c r="HS870" s="4"/>
      <c r="HT870" s="4"/>
      <c r="HU870" s="4"/>
      <c r="HV870" s="4"/>
      <c r="HW870" s="4"/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/>
      <c r="IL870" s="4"/>
      <c r="IM870" s="4"/>
      <c r="IN870" s="4"/>
      <c r="IO870" s="4"/>
      <c r="IP870" s="4"/>
      <c r="IQ870" s="4"/>
      <c r="IR870" s="4"/>
      <c r="IS870" s="4"/>
      <c r="IT870" s="4"/>
      <c r="IU870" s="4"/>
    </row>
    <row r="871" spans="1:255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</row>
    <row r="872" spans="1:255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  <c r="HA872" s="4"/>
      <c r="HB872" s="4"/>
      <c r="HC872" s="4"/>
      <c r="HD872" s="4"/>
      <c r="HE872" s="4"/>
      <c r="HF872" s="4"/>
      <c r="HG872" s="4"/>
      <c r="HH872" s="4"/>
      <c r="HI872" s="4"/>
      <c r="HJ872" s="4"/>
      <c r="HK872" s="4"/>
      <c r="HL872" s="4"/>
      <c r="HM872" s="4"/>
      <c r="HN872" s="4"/>
      <c r="HO872" s="4"/>
      <c r="HP872" s="4"/>
      <c r="HQ872" s="4"/>
      <c r="HR872" s="4"/>
      <c r="HS872" s="4"/>
      <c r="HT872" s="4"/>
      <c r="HU872" s="4"/>
      <c r="HV872" s="4"/>
      <c r="HW872" s="4"/>
      <c r="HX872" s="4"/>
      <c r="HY872" s="4"/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/>
      <c r="IK872" s="4"/>
      <c r="IL872" s="4"/>
      <c r="IM872" s="4"/>
      <c r="IN872" s="4"/>
      <c r="IO872" s="4"/>
      <c r="IP872" s="4"/>
      <c r="IQ872" s="4"/>
      <c r="IR872" s="4"/>
      <c r="IS872" s="4"/>
      <c r="IT872" s="4"/>
      <c r="IU872" s="4"/>
    </row>
    <row r="873" spans="1:255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</row>
    <row r="874" spans="1:255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  <c r="HA874" s="4"/>
      <c r="HB874" s="4"/>
      <c r="HC874" s="4"/>
      <c r="HD874" s="4"/>
      <c r="HE874" s="4"/>
      <c r="HF874" s="4"/>
      <c r="HG874" s="4"/>
      <c r="HH874" s="4"/>
      <c r="HI874" s="4"/>
      <c r="HJ874" s="4"/>
      <c r="HK874" s="4"/>
      <c r="HL874" s="4"/>
      <c r="HM874" s="4"/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/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/>
      <c r="IQ874" s="4"/>
      <c r="IR874" s="4"/>
      <c r="IS874" s="4"/>
      <c r="IT874" s="4"/>
      <c r="IU874" s="4"/>
    </row>
    <row r="875" spans="1:255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</row>
    <row r="876" spans="1:255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  <c r="HA876" s="4"/>
      <c r="HB876" s="4"/>
      <c r="HC876" s="4"/>
      <c r="HD876" s="4"/>
      <c r="HE876" s="4"/>
      <c r="HF876" s="4"/>
      <c r="HG876" s="4"/>
      <c r="HH876" s="4"/>
      <c r="HI876" s="4"/>
      <c r="HJ876" s="4"/>
      <c r="HK876" s="4"/>
      <c r="HL876" s="4"/>
      <c r="HM876" s="4"/>
      <c r="HN876" s="4"/>
      <c r="HO876" s="4"/>
      <c r="HP876" s="4"/>
      <c r="HQ876" s="4"/>
      <c r="HR876" s="4"/>
      <c r="HS876" s="4"/>
      <c r="HT876" s="4"/>
      <c r="HU876" s="4"/>
      <c r="HV876" s="4"/>
      <c r="HW876" s="4"/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/>
      <c r="IL876" s="4"/>
      <c r="IM876" s="4"/>
      <c r="IN876" s="4"/>
      <c r="IO876" s="4"/>
      <c r="IP876" s="4"/>
      <c r="IQ876" s="4"/>
      <c r="IR876" s="4"/>
      <c r="IS876" s="4"/>
      <c r="IT876" s="4"/>
      <c r="IU876" s="4"/>
    </row>
    <row r="877" spans="1:255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</row>
    <row r="878" spans="1:255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</row>
    <row r="879" spans="1:255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  <c r="EH879" s="4"/>
      <c r="EI879" s="4"/>
      <c r="EJ879" s="4"/>
      <c r="EK879" s="4"/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  <c r="HA879" s="4"/>
      <c r="HB879" s="4"/>
      <c r="HC879" s="4"/>
      <c r="HD879" s="4"/>
      <c r="HE879" s="4"/>
      <c r="HF879" s="4"/>
      <c r="HG879" s="4"/>
      <c r="HH879" s="4"/>
      <c r="HI879" s="4"/>
      <c r="HJ879" s="4"/>
      <c r="HK879" s="4"/>
      <c r="HL879" s="4"/>
      <c r="HM879" s="4"/>
      <c r="HN879" s="4"/>
      <c r="HO879" s="4"/>
      <c r="HP879" s="4"/>
      <c r="HQ879" s="4"/>
      <c r="HR879" s="4"/>
      <c r="HS879" s="4"/>
      <c r="HT879" s="4"/>
      <c r="HU879" s="4"/>
      <c r="HV879" s="4"/>
      <c r="HW879" s="4"/>
      <c r="HX879" s="4"/>
      <c r="HY879" s="4"/>
      <c r="HZ879" s="4"/>
      <c r="IA879" s="4"/>
      <c r="IB879" s="4"/>
      <c r="IC879" s="4"/>
      <c r="ID879" s="4"/>
      <c r="IE879" s="4"/>
      <c r="IF879" s="4"/>
      <c r="IG879" s="4"/>
      <c r="IH879" s="4"/>
      <c r="II879" s="4"/>
      <c r="IJ879" s="4"/>
      <c r="IK879" s="4"/>
      <c r="IL879" s="4"/>
      <c r="IM879" s="4"/>
      <c r="IN879" s="4"/>
      <c r="IO879" s="4"/>
      <c r="IP879" s="4"/>
      <c r="IQ879" s="4"/>
      <c r="IR879" s="4"/>
      <c r="IS879" s="4"/>
      <c r="IT879" s="4"/>
      <c r="IU879" s="4"/>
    </row>
    <row r="880" spans="1:255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</row>
    <row r="881" spans="1:255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  <c r="HA881" s="4"/>
      <c r="HB881" s="4"/>
      <c r="HC881" s="4"/>
      <c r="HD881" s="4"/>
      <c r="HE881" s="4"/>
      <c r="HF881" s="4"/>
      <c r="HG881" s="4"/>
      <c r="HH881" s="4"/>
      <c r="HI881" s="4"/>
      <c r="HJ881" s="4"/>
      <c r="HK881" s="4"/>
      <c r="HL881" s="4"/>
      <c r="HM881" s="4"/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/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/>
      <c r="IQ881" s="4"/>
      <c r="IR881" s="4"/>
      <c r="IS881" s="4"/>
      <c r="IT881" s="4"/>
      <c r="IU881" s="4"/>
    </row>
    <row r="882" spans="1:255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</row>
    <row r="883" spans="1:255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/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  <c r="HA883" s="4"/>
      <c r="HB883" s="4"/>
      <c r="HC883" s="4"/>
      <c r="HD883" s="4"/>
      <c r="HE883" s="4"/>
      <c r="HF883" s="4"/>
      <c r="HG883" s="4"/>
      <c r="HH883" s="4"/>
      <c r="HI883" s="4"/>
      <c r="HJ883" s="4"/>
      <c r="HK883" s="4"/>
      <c r="HL883" s="4"/>
      <c r="HM883" s="4"/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/>
      <c r="HY883" s="4"/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/>
      <c r="IM883" s="4"/>
      <c r="IN883" s="4"/>
      <c r="IO883" s="4"/>
      <c r="IP883" s="4"/>
      <c r="IQ883" s="4"/>
      <c r="IR883" s="4"/>
      <c r="IS883" s="4"/>
      <c r="IT883" s="4"/>
      <c r="IU883" s="4"/>
    </row>
    <row r="884" spans="1:255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</row>
    <row r="885" spans="1:255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  <c r="HA885" s="4"/>
      <c r="HB885" s="4"/>
      <c r="HC885" s="4"/>
      <c r="HD885" s="4"/>
      <c r="HE885" s="4"/>
      <c r="HF885" s="4"/>
      <c r="HG885" s="4"/>
      <c r="HH885" s="4"/>
      <c r="HI885" s="4"/>
      <c r="HJ885" s="4"/>
      <c r="HK885" s="4"/>
      <c r="HL885" s="4"/>
      <c r="HM885" s="4"/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/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/>
      <c r="IQ885" s="4"/>
      <c r="IR885" s="4"/>
      <c r="IS885" s="4"/>
      <c r="IT885" s="4"/>
      <c r="IU885" s="4"/>
    </row>
    <row r="886" spans="1:255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</row>
    <row r="887" spans="1:255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/>
      <c r="EK887" s="4"/>
      <c r="EL887" s="4"/>
      <c r="EM887" s="4"/>
      <c r="EN887" s="4"/>
      <c r="EO887" s="4"/>
      <c r="EP887" s="4"/>
      <c r="EQ887" s="4"/>
      <c r="ER887" s="4"/>
      <c r="ES887" s="4"/>
      <c r="ET887" s="4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  <c r="HA887" s="4"/>
      <c r="HB887" s="4"/>
      <c r="HC887" s="4"/>
      <c r="HD887" s="4"/>
      <c r="HE887" s="4"/>
      <c r="HF887" s="4"/>
      <c r="HG887" s="4"/>
      <c r="HH887" s="4"/>
      <c r="HI887" s="4"/>
      <c r="HJ887" s="4"/>
      <c r="HK887" s="4"/>
      <c r="HL887" s="4"/>
      <c r="HM887" s="4"/>
      <c r="HN887" s="4"/>
      <c r="HO887" s="4"/>
      <c r="HP887" s="4"/>
      <c r="HQ887" s="4"/>
      <c r="HR887" s="4"/>
      <c r="HS887" s="4"/>
      <c r="HT887" s="4"/>
      <c r="HU887" s="4"/>
      <c r="HV887" s="4"/>
      <c r="HW887" s="4"/>
      <c r="HX887" s="4"/>
      <c r="HY887" s="4"/>
      <c r="HZ887" s="4"/>
      <c r="IA887" s="4"/>
      <c r="IB887" s="4"/>
      <c r="IC887" s="4"/>
      <c r="ID887" s="4"/>
      <c r="IE887" s="4"/>
      <c r="IF887" s="4"/>
      <c r="IG887" s="4"/>
      <c r="IH887" s="4"/>
      <c r="II887" s="4"/>
      <c r="IJ887" s="4"/>
      <c r="IK887" s="4"/>
      <c r="IL887" s="4"/>
      <c r="IM887" s="4"/>
      <c r="IN887" s="4"/>
      <c r="IO887" s="4"/>
      <c r="IP887" s="4"/>
      <c r="IQ887" s="4"/>
      <c r="IR887" s="4"/>
      <c r="IS887" s="4"/>
      <c r="IT887" s="4"/>
      <c r="IU887" s="4"/>
    </row>
    <row r="888" spans="1:255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</row>
    <row r="889" spans="1:255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/>
      <c r="ET889" s="4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  <c r="HA889" s="4"/>
      <c r="HB889" s="4"/>
      <c r="HC889" s="4"/>
      <c r="HD889" s="4"/>
      <c r="HE889" s="4"/>
      <c r="HF889" s="4"/>
      <c r="HG889" s="4"/>
      <c r="HH889" s="4"/>
      <c r="HI889" s="4"/>
      <c r="HJ889" s="4"/>
      <c r="HK889" s="4"/>
      <c r="HL889" s="4"/>
      <c r="HM889" s="4"/>
      <c r="HN889" s="4"/>
      <c r="HO889" s="4"/>
      <c r="HP889" s="4"/>
      <c r="HQ889" s="4"/>
      <c r="HR889" s="4"/>
      <c r="HS889" s="4"/>
      <c r="HT889" s="4"/>
      <c r="HU889" s="4"/>
      <c r="HV889" s="4"/>
      <c r="HW889" s="4"/>
      <c r="HX889" s="4"/>
      <c r="HY889" s="4"/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/>
      <c r="IK889" s="4"/>
      <c r="IL889" s="4"/>
      <c r="IM889" s="4"/>
      <c r="IN889" s="4"/>
      <c r="IO889" s="4"/>
      <c r="IP889" s="4"/>
      <c r="IQ889" s="4"/>
      <c r="IR889" s="4"/>
      <c r="IS889" s="4"/>
      <c r="IT889" s="4"/>
      <c r="IU889" s="4"/>
    </row>
    <row r="890" spans="1:255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</row>
    <row r="891" spans="1:255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</row>
    <row r="892" spans="1:255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  <c r="HA892" s="4"/>
      <c r="HB892" s="4"/>
      <c r="HC892" s="4"/>
      <c r="HD892" s="4"/>
      <c r="HE892" s="4"/>
      <c r="HF892" s="4"/>
      <c r="HG892" s="4"/>
      <c r="HH892" s="4"/>
      <c r="HI892" s="4"/>
      <c r="HJ892" s="4"/>
      <c r="HK892" s="4"/>
      <c r="HL892" s="4"/>
      <c r="HM892" s="4"/>
      <c r="HN892" s="4"/>
      <c r="HO892" s="4"/>
      <c r="HP892" s="4"/>
      <c r="HQ892" s="4"/>
      <c r="HR892" s="4"/>
      <c r="HS892" s="4"/>
      <c r="HT892" s="4"/>
      <c r="HU892" s="4"/>
      <c r="HV892" s="4"/>
      <c r="HW892" s="4"/>
      <c r="HX892" s="4"/>
      <c r="HY892" s="4"/>
      <c r="HZ892" s="4"/>
      <c r="IA892" s="4"/>
      <c r="IB892" s="4"/>
      <c r="IC892" s="4"/>
      <c r="ID892" s="4"/>
      <c r="IE892" s="4"/>
      <c r="IF892" s="4"/>
      <c r="IG892" s="4"/>
      <c r="IH892" s="4"/>
      <c r="II892" s="4"/>
      <c r="IJ892" s="4"/>
      <c r="IK892" s="4"/>
      <c r="IL892" s="4"/>
      <c r="IM892" s="4"/>
      <c r="IN892" s="4"/>
      <c r="IO892" s="4"/>
      <c r="IP892" s="4"/>
      <c r="IQ892" s="4"/>
      <c r="IR892" s="4"/>
      <c r="IS892" s="4"/>
      <c r="IT892" s="4"/>
      <c r="IU892" s="4"/>
    </row>
    <row r="893" spans="1:255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</row>
    <row r="894" spans="1:255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  <c r="HA894" s="4"/>
      <c r="HB894" s="4"/>
      <c r="HC894" s="4"/>
      <c r="HD894" s="4"/>
      <c r="HE894" s="4"/>
      <c r="HF894" s="4"/>
      <c r="HG894" s="4"/>
      <c r="HH894" s="4"/>
      <c r="HI894" s="4"/>
      <c r="HJ894" s="4"/>
      <c r="HK894" s="4"/>
      <c r="HL894" s="4"/>
      <c r="HM894" s="4"/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/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  <c r="IL894" s="4"/>
      <c r="IM894" s="4"/>
      <c r="IN894" s="4"/>
      <c r="IO894" s="4"/>
      <c r="IP894" s="4"/>
      <c r="IQ894" s="4"/>
      <c r="IR894" s="4"/>
      <c r="IS894" s="4"/>
      <c r="IT894" s="4"/>
      <c r="IU894" s="4"/>
    </row>
    <row r="895" spans="1:255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</row>
    <row r="896" spans="1:255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  <c r="HA896" s="4"/>
      <c r="HB896" s="4"/>
      <c r="HC896" s="4"/>
      <c r="HD896" s="4"/>
      <c r="HE896" s="4"/>
      <c r="HF896" s="4"/>
      <c r="HG896" s="4"/>
      <c r="HH896" s="4"/>
      <c r="HI896" s="4"/>
      <c r="HJ896" s="4"/>
      <c r="HK896" s="4"/>
      <c r="HL896" s="4"/>
      <c r="HM896" s="4"/>
      <c r="HN896" s="4"/>
      <c r="HO896" s="4"/>
      <c r="HP896" s="4"/>
      <c r="HQ896" s="4"/>
      <c r="HR896" s="4"/>
      <c r="HS896" s="4"/>
      <c r="HT896" s="4"/>
      <c r="HU896" s="4"/>
      <c r="HV896" s="4"/>
      <c r="HW896" s="4"/>
      <c r="HX896" s="4"/>
      <c r="HY896" s="4"/>
      <c r="HZ896" s="4"/>
      <c r="IA896" s="4"/>
      <c r="IB896" s="4"/>
      <c r="IC896" s="4"/>
      <c r="ID896" s="4"/>
      <c r="IE896" s="4"/>
      <c r="IF896" s="4"/>
      <c r="IG896" s="4"/>
      <c r="IH896" s="4"/>
      <c r="II896" s="4"/>
      <c r="IJ896" s="4"/>
      <c r="IK896" s="4"/>
      <c r="IL896" s="4"/>
      <c r="IM896" s="4"/>
      <c r="IN896" s="4"/>
      <c r="IO896" s="4"/>
      <c r="IP896" s="4"/>
      <c r="IQ896" s="4"/>
      <c r="IR896" s="4"/>
      <c r="IS896" s="4"/>
      <c r="IT896" s="4"/>
      <c r="IU896" s="4"/>
    </row>
    <row r="897" spans="1:255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</row>
    <row r="898" spans="1:255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/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  <c r="HA898" s="4"/>
      <c r="HB898" s="4"/>
      <c r="HC898" s="4"/>
      <c r="HD898" s="4"/>
      <c r="HE898" s="4"/>
      <c r="HF898" s="4"/>
      <c r="HG898" s="4"/>
      <c r="HH898" s="4"/>
      <c r="HI898" s="4"/>
      <c r="HJ898" s="4"/>
      <c r="HK898" s="4"/>
      <c r="HL898" s="4"/>
      <c r="HM898" s="4"/>
      <c r="HN898" s="4"/>
      <c r="HO898" s="4"/>
      <c r="HP898" s="4"/>
      <c r="HQ898" s="4"/>
      <c r="HR898" s="4"/>
      <c r="HS898" s="4"/>
      <c r="HT898" s="4"/>
      <c r="HU898" s="4"/>
      <c r="HV898" s="4"/>
      <c r="HW898" s="4"/>
      <c r="HX898" s="4"/>
      <c r="HY898" s="4"/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/>
      <c r="IL898" s="4"/>
      <c r="IM898" s="4"/>
      <c r="IN898" s="4"/>
      <c r="IO898" s="4"/>
      <c r="IP898" s="4"/>
      <c r="IQ898" s="4"/>
      <c r="IR898" s="4"/>
      <c r="IS898" s="4"/>
      <c r="IT898" s="4"/>
      <c r="IU898" s="4"/>
    </row>
    <row r="899" spans="1:255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</row>
    <row r="900" spans="1:255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  <c r="HA900" s="4"/>
      <c r="HB900" s="4"/>
      <c r="HC900" s="4"/>
      <c r="HD900" s="4"/>
      <c r="HE900" s="4"/>
      <c r="HF900" s="4"/>
      <c r="HG900" s="4"/>
      <c r="HH900" s="4"/>
      <c r="HI900" s="4"/>
      <c r="HJ900" s="4"/>
      <c r="HK900" s="4"/>
      <c r="HL900" s="4"/>
      <c r="HM900" s="4"/>
      <c r="HN900" s="4"/>
      <c r="HO900" s="4"/>
      <c r="HP900" s="4"/>
      <c r="HQ900" s="4"/>
      <c r="HR900" s="4"/>
      <c r="HS900" s="4"/>
      <c r="HT900" s="4"/>
      <c r="HU900" s="4"/>
      <c r="HV900" s="4"/>
      <c r="HW900" s="4"/>
      <c r="HX900" s="4"/>
      <c r="HY900" s="4"/>
      <c r="HZ900" s="4"/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/>
      <c r="IL900" s="4"/>
      <c r="IM900" s="4"/>
      <c r="IN900" s="4"/>
      <c r="IO900" s="4"/>
      <c r="IP900" s="4"/>
      <c r="IQ900" s="4"/>
      <c r="IR900" s="4"/>
      <c r="IS900" s="4"/>
      <c r="IT900" s="4"/>
      <c r="IU900" s="4"/>
    </row>
    <row r="901" spans="1:255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</row>
    <row r="902" spans="1:255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/>
      <c r="ES902" s="4"/>
      <c r="ET902" s="4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  <c r="HA902" s="4"/>
      <c r="HB902" s="4"/>
      <c r="HC902" s="4"/>
      <c r="HD902" s="4"/>
      <c r="HE902" s="4"/>
      <c r="HF902" s="4"/>
      <c r="HG902" s="4"/>
      <c r="HH902" s="4"/>
      <c r="HI902" s="4"/>
      <c r="HJ902" s="4"/>
      <c r="HK902" s="4"/>
      <c r="HL902" s="4"/>
      <c r="HM902" s="4"/>
      <c r="HN902" s="4"/>
      <c r="HO902" s="4"/>
      <c r="HP902" s="4"/>
      <c r="HQ902" s="4"/>
      <c r="HR902" s="4"/>
      <c r="HS902" s="4"/>
      <c r="HT902" s="4"/>
      <c r="HU902" s="4"/>
      <c r="HV902" s="4"/>
      <c r="HW902" s="4"/>
      <c r="HX902" s="4"/>
      <c r="HY902" s="4"/>
      <c r="HZ902" s="4"/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/>
      <c r="IL902" s="4"/>
      <c r="IM902" s="4"/>
      <c r="IN902" s="4"/>
      <c r="IO902" s="4"/>
      <c r="IP902" s="4"/>
      <c r="IQ902" s="4"/>
      <c r="IR902" s="4"/>
      <c r="IS902" s="4"/>
      <c r="IT902" s="4"/>
      <c r="IU902" s="4"/>
    </row>
    <row r="903" spans="1:255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</row>
    <row r="904" spans="1:255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/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  <c r="HA904" s="4"/>
      <c r="HB904" s="4"/>
      <c r="HC904" s="4"/>
      <c r="HD904" s="4"/>
      <c r="HE904" s="4"/>
      <c r="HF904" s="4"/>
      <c r="HG904" s="4"/>
      <c r="HH904" s="4"/>
      <c r="HI904" s="4"/>
      <c r="HJ904" s="4"/>
      <c r="HK904" s="4"/>
      <c r="HL904" s="4"/>
      <c r="HM904" s="4"/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/>
      <c r="HY904" s="4"/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/>
      <c r="IM904" s="4"/>
      <c r="IN904" s="4"/>
      <c r="IO904" s="4"/>
      <c r="IP904" s="4"/>
      <c r="IQ904" s="4"/>
      <c r="IR904" s="4"/>
      <c r="IS904" s="4"/>
      <c r="IT904" s="4"/>
      <c r="IU904" s="4"/>
    </row>
    <row r="905" spans="1:255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</row>
    <row r="906" spans="1:255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  <c r="HA906" s="4"/>
      <c r="HB906" s="4"/>
      <c r="HC906" s="4"/>
      <c r="HD906" s="4"/>
      <c r="HE906" s="4"/>
      <c r="HF906" s="4"/>
      <c r="HG906" s="4"/>
      <c r="HH906" s="4"/>
      <c r="HI906" s="4"/>
      <c r="HJ906" s="4"/>
      <c r="HK906" s="4"/>
      <c r="HL906" s="4"/>
      <c r="HM906" s="4"/>
      <c r="HN906" s="4"/>
      <c r="HO906" s="4"/>
      <c r="HP906" s="4"/>
      <c r="HQ906" s="4"/>
      <c r="HR906" s="4"/>
      <c r="HS906" s="4"/>
      <c r="HT906" s="4"/>
      <c r="HU906" s="4"/>
      <c r="HV906" s="4"/>
      <c r="HW906" s="4"/>
      <c r="HX906" s="4"/>
      <c r="HY906" s="4"/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/>
      <c r="IK906" s="4"/>
      <c r="IL906" s="4"/>
      <c r="IM906" s="4"/>
      <c r="IN906" s="4"/>
      <c r="IO906" s="4"/>
      <c r="IP906" s="4"/>
      <c r="IQ906" s="4"/>
      <c r="IR906" s="4"/>
      <c r="IS906" s="4"/>
      <c r="IT906" s="4"/>
      <c r="IU906" s="4"/>
    </row>
    <row r="907" spans="1:255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</row>
    <row r="908" spans="1:255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  <c r="HA908" s="4"/>
      <c r="HB908" s="4"/>
      <c r="HC908" s="4"/>
      <c r="HD908" s="4"/>
      <c r="HE908" s="4"/>
      <c r="HF908" s="4"/>
      <c r="HG908" s="4"/>
      <c r="HH908" s="4"/>
      <c r="HI908" s="4"/>
      <c r="HJ908" s="4"/>
      <c r="HK908" s="4"/>
      <c r="HL908" s="4"/>
      <c r="HM908" s="4"/>
      <c r="HN908" s="4"/>
      <c r="HO908" s="4"/>
      <c r="HP908" s="4"/>
      <c r="HQ908" s="4"/>
      <c r="HR908" s="4"/>
      <c r="HS908" s="4"/>
      <c r="HT908" s="4"/>
      <c r="HU908" s="4"/>
      <c r="HV908" s="4"/>
      <c r="HW908" s="4"/>
      <c r="HX908" s="4"/>
      <c r="HY908" s="4"/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/>
      <c r="IK908" s="4"/>
      <c r="IL908" s="4"/>
      <c r="IM908" s="4"/>
      <c r="IN908" s="4"/>
      <c r="IO908" s="4"/>
      <c r="IP908" s="4"/>
      <c r="IQ908" s="4"/>
      <c r="IR908" s="4"/>
      <c r="IS908" s="4"/>
      <c r="IT908" s="4"/>
      <c r="IU908" s="4"/>
    </row>
    <row r="909" spans="1:255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</row>
    <row r="910" spans="1:255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/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  <c r="HA910" s="4"/>
      <c r="HB910" s="4"/>
      <c r="HC910" s="4"/>
      <c r="HD910" s="4"/>
      <c r="HE910" s="4"/>
      <c r="HF910" s="4"/>
      <c r="HG910" s="4"/>
      <c r="HH910" s="4"/>
      <c r="HI910" s="4"/>
      <c r="HJ910" s="4"/>
      <c r="HK910" s="4"/>
      <c r="HL910" s="4"/>
      <c r="HM910" s="4"/>
      <c r="HN910" s="4"/>
      <c r="HO910" s="4"/>
      <c r="HP910" s="4"/>
      <c r="HQ910" s="4"/>
      <c r="HR910" s="4"/>
      <c r="HS910" s="4"/>
      <c r="HT910" s="4"/>
      <c r="HU910" s="4"/>
      <c r="HV910" s="4"/>
      <c r="HW910" s="4"/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/>
      <c r="IK910" s="4"/>
      <c r="IL910" s="4"/>
      <c r="IM910" s="4"/>
      <c r="IN910" s="4"/>
      <c r="IO910" s="4"/>
      <c r="IP910" s="4"/>
      <c r="IQ910" s="4"/>
      <c r="IR910" s="4"/>
      <c r="IS910" s="4"/>
      <c r="IT910" s="4"/>
      <c r="IU910" s="4"/>
    </row>
    <row r="911" spans="1:255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</row>
    <row r="912" spans="1:255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  <c r="HA912" s="4"/>
      <c r="HB912" s="4"/>
      <c r="HC912" s="4"/>
      <c r="HD912" s="4"/>
      <c r="HE912" s="4"/>
      <c r="HF912" s="4"/>
      <c r="HG912" s="4"/>
      <c r="HH912" s="4"/>
      <c r="HI912" s="4"/>
      <c r="HJ912" s="4"/>
      <c r="HK912" s="4"/>
      <c r="HL912" s="4"/>
      <c r="HM912" s="4"/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/>
      <c r="IC912" s="4"/>
      <c r="ID912" s="4"/>
      <c r="IE912" s="4"/>
      <c r="IF912" s="4"/>
      <c r="IG912" s="4"/>
      <c r="IH912" s="4"/>
      <c r="II912" s="4"/>
      <c r="IJ912" s="4"/>
      <c r="IK912" s="4"/>
      <c r="IL912" s="4"/>
      <c r="IM912" s="4"/>
      <c r="IN912" s="4"/>
      <c r="IO912" s="4"/>
      <c r="IP912" s="4"/>
      <c r="IQ912" s="4"/>
      <c r="IR912" s="4"/>
      <c r="IS912" s="4"/>
      <c r="IT912" s="4"/>
      <c r="IU912" s="4"/>
    </row>
    <row r="913" spans="1:255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</row>
    <row r="914" spans="1:255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  <c r="HA914" s="4"/>
      <c r="HB914" s="4"/>
      <c r="HC914" s="4"/>
      <c r="HD914" s="4"/>
      <c r="HE914" s="4"/>
      <c r="HF914" s="4"/>
      <c r="HG914" s="4"/>
      <c r="HH914" s="4"/>
      <c r="HI914" s="4"/>
      <c r="HJ914" s="4"/>
      <c r="HK914" s="4"/>
      <c r="HL914" s="4"/>
      <c r="HM914" s="4"/>
      <c r="HN914" s="4"/>
      <c r="HO914" s="4"/>
      <c r="HP914" s="4"/>
      <c r="HQ914" s="4"/>
      <c r="HR914" s="4"/>
      <c r="HS914" s="4"/>
      <c r="HT914" s="4"/>
      <c r="HU914" s="4"/>
      <c r="HV914" s="4"/>
      <c r="HW914" s="4"/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/>
      <c r="IK914" s="4"/>
      <c r="IL914" s="4"/>
      <c r="IM914" s="4"/>
      <c r="IN914" s="4"/>
      <c r="IO914" s="4"/>
      <c r="IP914" s="4"/>
      <c r="IQ914" s="4"/>
      <c r="IR914" s="4"/>
      <c r="IS914" s="4"/>
      <c r="IT914" s="4"/>
      <c r="IU914" s="4"/>
    </row>
    <row r="915" spans="1:255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</row>
    <row r="916" spans="1:255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  <c r="HA916" s="4"/>
      <c r="HB916" s="4"/>
      <c r="HC916" s="4"/>
      <c r="HD916" s="4"/>
      <c r="HE916" s="4"/>
      <c r="HF916" s="4"/>
      <c r="HG916" s="4"/>
      <c r="HH916" s="4"/>
      <c r="HI916" s="4"/>
      <c r="HJ916" s="4"/>
      <c r="HK916" s="4"/>
      <c r="HL916" s="4"/>
      <c r="HM916" s="4"/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/>
      <c r="HZ916" s="4"/>
      <c r="IA916" s="4"/>
      <c r="IB916" s="4"/>
      <c r="IC916" s="4"/>
      <c r="ID916" s="4"/>
      <c r="IE916" s="4"/>
      <c r="IF916" s="4"/>
      <c r="IG916" s="4"/>
      <c r="IH916" s="4"/>
      <c r="II916" s="4"/>
      <c r="IJ916" s="4"/>
      <c r="IK916" s="4"/>
      <c r="IL916" s="4"/>
      <c r="IM916" s="4"/>
      <c r="IN916" s="4"/>
      <c r="IO916" s="4"/>
      <c r="IP916" s="4"/>
      <c r="IQ916" s="4"/>
      <c r="IR916" s="4"/>
      <c r="IS916" s="4"/>
      <c r="IT916" s="4"/>
      <c r="IU916" s="4"/>
    </row>
    <row r="917" spans="1:255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</row>
    <row r="918" spans="1:255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  <c r="HA918" s="4"/>
      <c r="HB918" s="4"/>
      <c r="HC918" s="4"/>
      <c r="HD918" s="4"/>
      <c r="HE918" s="4"/>
      <c r="HF918" s="4"/>
      <c r="HG918" s="4"/>
      <c r="HH918" s="4"/>
      <c r="HI918" s="4"/>
      <c r="HJ918" s="4"/>
      <c r="HK918" s="4"/>
      <c r="HL918" s="4"/>
      <c r="HM918" s="4"/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/>
      <c r="IC918" s="4"/>
      <c r="ID918" s="4"/>
      <c r="IE918" s="4"/>
      <c r="IF918" s="4"/>
      <c r="IG918" s="4"/>
      <c r="IH918" s="4"/>
      <c r="II918" s="4"/>
      <c r="IJ918" s="4"/>
      <c r="IK918" s="4"/>
      <c r="IL918" s="4"/>
      <c r="IM918" s="4"/>
      <c r="IN918" s="4"/>
      <c r="IO918" s="4"/>
      <c r="IP918" s="4"/>
      <c r="IQ918" s="4"/>
      <c r="IR918" s="4"/>
      <c r="IS918" s="4"/>
      <c r="IT918" s="4"/>
      <c r="IU918" s="4"/>
    </row>
    <row r="919" spans="1:255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</row>
    <row r="920" spans="1:255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  <c r="EH920" s="4"/>
      <c r="EI920" s="4"/>
      <c r="EJ920" s="4"/>
      <c r="EK920" s="4"/>
      <c r="EL920" s="4"/>
      <c r="EM920" s="4"/>
      <c r="EN920" s="4"/>
      <c r="EO920" s="4"/>
      <c r="EP920" s="4"/>
      <c r="EQ920" s="4"/>
      <c r="ER920" s="4"/>
      <c r="ES920" s="4"/>
      <c r="ET920" s="4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  <c r="HA920" s="4"/>
      <c r="HB920" s="4"/>
      <c r="HC920" s="4"/>
      <c r="HD920" s="4"/>
      <c r="HE920" s="4"/>
      <c r="HF920" s="4"/>
      <c r="HG920" s="4"/>
      <c r="HH920" s="4"/>
      <c r="HI920" s="4"/>
      <c r="HJ920" s="4"/>
      <c r="HK920" s="4"/>
      <c r="HL920" s="4"/>
      <c r="HM920" s="4"/>
      <c r="HN920" s="4"/>
      <c r="HO920" s="4"/>
      <c r="HP920" s="4"/>
      <c r="HQ920" s="4"/>
      <c r="HR920" s="4"/>
      <c r="HS920" s="4"/>
      <c r="HT920" s="4"/>
      <c r="HU920" s="4"/>
      <c r="HV920" s="4"/>
      <c r="HW920" s="4"/>
      <c r="HX920" s="4"/>
      <c r="HY920" s="4"/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/>
      <c r="IK920" s="4"/>
      <c r="IL920" s="4"/>
      <c r="IM920" s="4"/>
      <c r="IN920" s="4"/>
      <c r="IO920" s="4"/>
      <c r="IP920" s="4"/>
      <c r="IQ920" s="4"/>
      <c r="IR920" s="4"/>
      <c r="IS920" s="4"/>
      <c r="IT920" s="4"/>
      <c r="IU920" s="4"/>
    </row>
    <row r="921" spans="1:255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</row>
    <row r="922" spans="1:255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  <c r="HA922" s="4"/>
      <c r="HB922" s="4"/>
      <c r="HC922" s="4"/>
      <c r="HD922" s="4"/>
      <c r="HE922" s="4"/>
      <c r="HF922" s="4"/>
      <c r="HG922" s="4"/>
      <c r="HH922" s="4"/>
      <c r="HI922" s="4"/>
      <c r="HJ922" s="4"/>
      <c r="HK922" s="4"/>
      <c r="HL922" s="4"/>
      <c r="HM922" s="4"/>
      <c r="HN922" s="4"/>
      <c r="HO922" s="4"/>
      <c r="HP922" s="4"/>
      <c r="HQ922" s="4"/>
      <c r="HR922" s="4"/>
      <c r="HS922" s="4"/>
      <c r="HT922" s="4"/>
      <c r="HU922" s="4"/>
      <c r="HV922" s="4"/>
      <c r="HW922" s="4"/>
      <c r="HX922" s="4"/>
      <c r="HY922" s="4"/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/>
      <c r="IK922" s="4"/>
      <c r="IL922" s="4"/>
      <c r="IM922" s="4"/>
      <c r="IN922" s="4"/>
      <c r="IO922" s="4"/>
      <c r="IP922" s="4"/>
      <c r="IQ922" s="4"/>
      <c r="IR922" s="4"/>
      <c r="IS922" s="4"/>
      <c r="IT922" s="4"/>
      <c r="IU922" s="4"/>
    </row>
    <row r="923" spans="1:255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</row>
    <row r="924" spans="1:255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  <c r="HA924" s="4"/>
      <c r="HB924" s="4"/>
      <c r="HC924" s="4"/>
      <c r="HD924" s="4"/>
      <c r="HE924" s="4"/>
      <c r="HF924" s="4"/>
      <c r="HG924" s="4"/>
      <c r="HH924" s="4"/>
      <c r="HI924" s="4"/>
      <c r="HJ924" s="4"/>
      <c r="HK924" s="4"/>
      <c r="HL924" s="4"/>
      <c r="HM924" s="4"/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/>
      <c r="IC924" s="4"/>
      <c r="ID924" s="4"/>
      <c r="IE924" s="4"/>
      <c r="IF924" s="4"/>
      <c r="IG924" s="4"/>
      <c r="IH924" s="4"/>
      <c r="II924" s="4"/>
      <c r="IJ924" s="4"/>
      <c r="IK924" s="4"/>
      <c r="IL924" s="4"/>
      <c r="IM924" s="4"/>
      <c r="IN924" s="4"/>
      <c r="IO924" s="4"/>
      <c r="IP924" s="4"/>
      <c r="IQ924" s="4"/>
      <c r="IR924" s="4"/>
      <c r="IS924" s="4"/>
      <c r="IT924" s="4"/>
      <c r="IU924" s="4"/>
    </row>
    <row r="925" spans="1:255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</row>
    <row r="926" spans="1:255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</row>
    <row r="927" spans="1:255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</row>
    <row r="928" spans="1:255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  <c r="HA928" s="4"/>
      <c r="HB928" s="4"/>
      <c r="HC928" s="4"/>
      <c r="HD928" s="4"/>
      <c r="HE928" s="4"/>
      <c r="HF928" s="4"/>
      <c r="HG928" s="4"/>
      <c r="HH928" s="4"/>
      <c r="HI928" s="4"/>
      <c r="HJ928" s="4"/>
      <c r="HK928" s="4"/>
      <c r="HL928" s="4"/>
      <c r="HM928" s="4"/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/>
      <c r="HY928" s="4"/>
      <c r="HZ928" s="4"/>
      <c r="IA928" s="4"/>
      <c r="IB928" s="4"/>
      <c r="IC928" s="4"/>
      <c r="ID928" s="4"/>
      <c r="IE928" s="4"/>
      <c r="IF928" s="4"/>
      <c r="IG928" s="4"/>
      <c r="IH928" s="4"/>
      <c r="II928" s="4"/>
      <c r="IJ928" s="4"/>
      <c r="IK928" s="4"/>
      <c r="IL928" s="4"/>
      <c r="IM928" s="4"/>
      <c r="IN928" s="4"/>
      <c r="IO928" s="4"/>
      <c r="IP928" s="4"/>
      <c r="IQ928" s="4"/>
      <c r="IR928" s="4"/>
      <c r="IS928" s="4"/>
      <c r="IT928" s="4"/>
      <c r="IU928" s="4"/>
    </row>
    <row r="929" spans="1:255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</row>
    <row r="930" spans="1:255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  <c r="HA930" s="4"/>
      <c r="HB930" s="4"/>
      <c r="HC930" s="4"/>
      <c r="HD930" s="4"/>
      <c r="HE930" s="4"/>
      <c r="HF930" s="4"/>
      <c r="HG930" s="4"/>
      <c r="HH930" s="4"/>
      <c r="HI930" s="4"/>
      <c r="HJ930" s="4"/>
      <c r="HK930" s="4"/>
      <c r="HL930" s="4"/>
      <c r="HM930" s="4"/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/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  <c r="IL930" s="4"/>
      <c r="IM930" s="4"/>
      <c r="IN930" s="4"/>
      <c r="IO930" s="4"/>
      <c r="IP930" s="4"/>
      <c r="IQ930" s="4"/>
      <c r="IR930" s="4"/>
      <c r="IS930" s="4"/>
      <c r="IT930" s="4"/>
      <c r="IU930" s="4"/>
    </row>
    <row r="931" spans="1:255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</row>
    <row r="932" spans="1:255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/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/>
      <c r="EF932" s="4"/>
      <c r="EG932" s="4"/>
      <c r="EH932" s="4"/>
      <c r="EI932" s="4"/>
      <c r="EJ932" s="4"/>
      <c r="EK932" s="4"/>
      <c r="EL932" s="4"/>
      <c r="EM932" s="4"/>
      <c r="EN932" s="4"/>
      <c r="EO932" s="4"/>
      <c r="EP932" s="4"/>
      <c r="EQ932" s="4"/>
      <c r="ER932" s="4"/>
      <c r="ES932" s="4"/>
      <c r="ET932" s="4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  <c r="HA932" s="4"/>
      <c r="HB932" s="4"/>
      <c r="HC932" s="4"/>
      <c r="HD932" s="4"/>
      <c r="HE932" s="4"/>
      <c r="HF932" s="4"/>
      <c r="HG932" s="4"/>
      <c r="HH932" s="4"/>
      <c r="HI932" s="4"/>
      <c r="HJ932" s="4"/>
      <c r="HK932" s="4"/>
      <c r="HL932" s="4"/>
      <c r="HM932" s="4"/>
      <c r="HN932" s="4"/>
      <c r="HO932" s="4"/>
      <c r="HP932" s="4"/>
      <c r="HQ932" s="4"/>
      <c r="HR932" s="4"/>
      <c r="HS932" s="4"/>
      <c r="HT932" s="4"/>
      <c r="HU932" s="4"/>
      <c r="HV932" s="4"/>
      <c r="HW932" s="4"/>
      <c r="HX932" s="4"/>
      <c r="HY932" s="4"/>
      <c r="HZ932" s="4"/>
      <c r="IA932" s="4"/>
      <c r="IB932" s="4"/>
      <c r="IC932" s="4"/>
      <c r="ID932" s="4"/>
      <c r="IE932" s="4"/>
      <c r="IF932" s="4"/>
      <c r="IG932" s="4"/>
      <c r="IH932" s="4"/>
      <c r="II932" s="4"/>
      <c r="IJ932" s="4"/>
      <c r="IK932" s="4"/>
      <c r="IL932" s="4"/>
      <c r="IM932" s="4"/>
      <c r="IN932" s="4"/>
      <c r="IO932" s="4"/>
      <c r="IP932" s="4"/>
      <c r="IQ932" s="4"/>
      <c r="IR932" s="4"/>
      <c r="IS932" s="4"/>
      <c r="IT932" s="4"/>
      <c r="IU932" s="4"/>
    </row>
    <row r="933" spans="1:255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</row>
    <row r="934" spans="1:255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  <c r="HA934" s="4"/>
      <c r="HB934" s="4"/>
      <c r="HC934" s="4"/>
      <c r="HD934" s="4"/>
      <c r="HE934" s="4"/>
      <c r="HF934" s="4"/>
      <c r="HG934" s="4"/>
      <c r="HH934" s="4"/>
      <c r="HI934" s="4"/>
      <c r="HJ934" s="4"/>
      <c r="HK934" s="4"/>
      <c r="HL934" s="4"/>
      <c r="HM934" s="4"/>
      <c r="HN934" s="4"/>
      <c r="HO934" s="4"/>
      <c r="HP934" s="4"/>
      <c r="HQ934" s="4"/>
      <c r="HR934" s="4"/>
      <c r="HS934" s="4"/>
      <c r="HT934" s="4"/>
      <c r="HU934" s="4"/>
      <c r="HV934" s="4"/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/>
      <c r="IK934" s="4"/>
      <c r="IL934" s="4"/>
      <c r="IM934" s="4"/>
      <c r="IN934" s="4"/>
      <c r="IO934" s="4"/>
      <c r="IP934" s="4"/>
      <c r="IQ934" s="4"/>
      <c r="IR934" s="4"/>
      <c r="IS934" s="4"/>
      <c r="IT934" s="4"/>
      <c r="IU934" s="4"/>
    </row>
    <row r="935" spans="1:255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</row>
    <row r="936" spans="1:255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</row>
    <row r="937" spans="1:255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</row>
    <row r="938" spans="1:255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  <c r="HA938" s="4"/>
      <c r="HB938" s="4"/>
      <c r="HC938" s="4"/>
      <c r="HD938" s="4"/>
      <c r="HE938" s="4"/>
      <c r="HF938" s="4"/>
      <c r="HG938" s="4"/>
      <c r="HH938" s="4"/>
      <c r="HI938" s="4"/>
      <c r="HJ938" s="4"/>
      <c r="HK938" s="4"/>
      <c r="HL938" s="4"/>
      <c r="HM938" s="4"/>
      <c r="HN938" s="4"/>
      <c r="HO938" s="4"/>
      <c r="HP938" s="4"/>
      <c r="HQ938" s="4"/>
      <c r="HR938" s="4"/>
      <c r="HS938" s="4"/>
      <c r="HT938" s="4"/>
      <c r="HU938" s="4"/>
      <c r="HV938" s="4"/>
      <c r="HW938" s="4"/>
      <c r="HX938" s="4"/>
      <c r="HY938" s="4"/>
      <c r="HZ938" s="4"/>
      <c r="IA938" s="4"/>
      <c r="IB938" s="4"/>
      <c r="IC938" s="4"/>
      <c r="ID938" s="4"/>
      <c r="IE938" s="4"/>
      <c r="IF938" s="4"/>
      <c r="IG938" s="4"/>
      <c r="IH938" s="4"/>
      <c r="II938" s="4"/>
      <c r="IJ938" s="4"/>
      <c r="IK938" s="4"/>
      <c r="IL938" s="4"/>
      <c r="IM938" s="4"/>
      <c r="IN938" s="4"/>
      <c r="IO938" s="4"/>
      <c r="IP938" s="4"/>
      <c r="IQ938" s="4"/>
      <c r="IR938" s="4"/>
      <c r="IS938" s="4"/>
      <c r="IT938" s="4"/>
      <c r="IU938" s="4"/>
    </row>
    <row r="939" spans="1:255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</row>
    <row r="940" spans="1:255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/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  <c r="HA940" s="4"/>
      <c r="HB940" s="4"/>
      <c r="HC940" s="4"/>
      <c r="HD940" s="4"/>
      <c r="HE940" s="4"/>
      <c r="HF940" s="4"/>
      <c r="HG940" s="4"/>
      <c r="HH940" s="4"/>
      <c r="HI940" s="4"/>
      <c r="HJ940" s="4"/>
      <c r="HK940" s="4"/>
      <c r="HL940" s="4"/>
      <c r="HM940" s="4"/>
      <c r="HN940" s="4"/>
      <c r="HO940" s="4"/>
      <c r="HP940" s="4"/>
      <c r="HQ940" s="4"/>
      <c r="HR940" s="4"/>
      <c r="HS940" s="4"/>
      <c r="HT940" s="4"/>
      <c r="HU940" s="4"/>
      <c r="HV940" s="4"/>
      <c r="HW940" s="4"/>
      <c r="HX940" s="4"/>
      <c r="HY940" s="4"/>
      <c r="HZ940" s="4"/>
      <c r="IA940" s="4"/>
      <c r="IB940" s="4"/>
      <c r="IC940" s="4"/>
      <c r="ID940" s="4"/>
      <c r="IE940" s="4"/>
      <c r="IF940" s="4"/>
      <c r="IG940" s="4"/>
      <c r="IH940" s="4"/>
      <c r="II940" s="4"/>
      <c r="IJ940" s="4"/>
      <c r="IK940" s="4"/>
      <c r="IL940" s="4"/>
      <c r="IM940" s="4"/>
      <c r="IN940" s="4"/>
      <c r="IO940" s="4"/>
      <c r="IP940" s="4"/>
      <c r="IQ940" s="4"/>
      <c r="IR940" s="4"/>
      <c r="IS940" s="4"/>
      <c r="IT940" s="4"/>
      <c r="IU940" s="4"/>
    </row>
    <row r="941" spans="1:255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</row>
    <row r="942" spans="1:255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/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  <c r="HA942" s="4"/>
      <c r="HB942" s="4"/>
      <c r="HC942" s="4"/>
      <c r="HD942" s="4"/>
      <c r="HE942" s="4"/>
      <c r="HF942" s="4"/>
      <c r="HG942" s="4"/>
      <c r="HH942" s="4"/>
      <c r="HI942" s="4"/>
      <c r="HJ942" s="4"/>
      <c r="HK942" s="4"/>
      <c r="HL942" s="4"/>
      <c r="HM942" s="4"/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/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/>
      <c r="IQ942" s="4"/>
      <c r="IR942" s="4"/>
      <c r="IS942" s="4"/>
      <c r="IT942" s="4"/>
      <c r="IU942" s="4"/>
    </row>
    <row r="943" spans="1:255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</row>
    <row r="944" spans="1:255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/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  <c r="HA944" s="4"/>
      <c r="HB944" s="4"/>
      <c r="HC944" s="4"/>
      <c r="HD944" s="4"/>
      <c r="HE944" s="4"/>
      <c r="HF944" s="4"/>
      <c r="HG944" s="4"/>
      <c r="HH944" s="4"/>
      <c r="HI944" s="4"/>
      <c r="HJ944" s="4"/>
      <c r="HK944" s="4"/>
      <c r="HL944" s="4"/>
      <c r="HM944" s="4"/>
      <c r="HN944" s="4"/>
      <c r="HO944" s="4"/>
      <c r="HP944" s="4"/>
      <c r="HQ944" s="4"/>
      <c r="HR944" s="4"/>
      <c r="HS944" s="4"/>
      <c r="HT944" s="4"/>
      <c r="HU944" s="4"/>
      <c r="HV944" s="4"/>
      <c r="HW944" s="4"/>
      <c r="HX944" s="4"/>
      <c r="HY944" s="4"/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/>
      <c r="IK944" s="4"/>
      <c r="IL944" s="4"/>
      <c r="IM944" s="4"/>
      <c r="IN944" s="4"/>
      <c r="IO944" s="4"/>
      <c r="IP944" s="4"/>
      <c r="IQ944" s="4"/>
      <c r="IR944" s="4"/>
      <c r="IS944" s="4"/>
      <c r="IT944" s="4"/>
      <c r="IU944" s="4"/>
    </row>
    <row r="945" spans="1:255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</row>
    <row r="946" spans="1:255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</row>
    <row r="947" spans="1:255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</row>
    <row r="948" spans="1:255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</row>
    <row r="949" spans="1:255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</row>
    <row r="950" spans="1:255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</row>
    <row r="951" spans="1:255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</row>
    <row r="952" spans="1:255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</row>
    <row r="953" spans="1:255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</row>
    <row r="954" spans="1:255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</row>
    <row r="955" spans="1:255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/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/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/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  <c r="HA955" s="4"/>
      <c r="HB955" s="4"/>
      <c r="HC955" s="4"/>
      <c r="HD955" s="4"/>
      <c r="HE955" s="4"/>
      <c r="HF955" s="4"/>
      <c r="HG955" s="4"/>
      <c r="HH955" s="4"/>
      <c r="HI955" s="4"/>
      <c r="HJ955" s="4"/>
      <c r="HK955" s="4"/>
      <c r="HL955" s="4"/>
      <c r="HM955" s="4"/>
      <c r="HN955" s="4"/>
      <c r="HO955" s="4"/>
      <c r="HP955" s="4"/>
      <c r="HQ955" s="4"/>
      <c r="HR955" s="4"/>
      <c r="HS955" s="4"/>
      <c r="HT955" s="4"/>
      <c r="HU955" s="4"/>
      <c r="HV955" s="4"/>
      <c r="HW955" s="4"/>
      <c r="HX955" s="4"/>
      <c r="HY955" s="4"/>
      <c r="HZ955" s="4"/>
      <c r="IA955" s="4"/>
      <c r="IB955" s="4"/>
      <c r="IC955" s="4"/>
      <c r="ID955" s="4"/>
      <c r="IE955" s="4"/>
      <c r="IF955" s="4"/>
      <c r="IG955" s="4"/>
      <c r="IH955" s="4"/>
      <c r="II955" s="4"/>
      <c r="IJ955" s="4"/>
      <c r="IK955" s="4"/>
      <c r="IL955" s="4"/>
      <c r="IM955" s="4"/>
      <c r="IN955" s="4"/>
      <c r="IO955" s="4"/>
      <c r="IP955" s="4"/>
      <c r="IQ955" s="4"/>
      <c r="IR955" s="4"/>
      <c r="IS955" s="4"/>
      <c r="IT955" s="4"/>
      <c r="IU955" s="4"/>
    </row>
    <row r="956" spans="1:255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</row>
    <row r="957" spans="1:255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</row>
    <row r="958" spans="1:255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</row>
    <row r="959" spans="1:255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</row>
    <row r="960" spans="1:255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</row>
    <row r="961" spans="1:255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</row>
    <row r="962" spans="1:255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</row>
    <row r="963" spans="1:255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/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/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/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  <c r="HA963" s="4"/>
      <c r="HB963" s="4"/>
      <c r="HC963" s="4"/>
      <c r="HD963" s="4"/>
      <c r="HE963" s="4"/>
      <c r="HF963" s="4"/>
      <c r="HG963" s="4"/>
      <c r="HH963" s="4"/>
      <c r="HI963" s="4"/>
      <c r="HJ963" s="4"/>
      <c r="HK963" s="4"/>
      <c r="HL963" s="4"/>
      <c r="HM963" s="4"/>
      <c r="HN963" s="4"/>
      <c r="HO963" s="4"/>
      <c r="HP963" s="4"/>
      <c r="HQ963" s="4"/>
      <c r="HR963" s="4"/>
      <c r="HS963" s="4"/>
      <c r="HT963" s="4"/>
      <c r="HU963" s="4"/>
      <c r="HV963" s="4"/>
      <c r="HW963" s="4"/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/>
      <c r="IL963" s="4"/>
      <c r="IM963" s="4"/>
      <c r="IN963" s="4"/>
      <c r="IO963" s="4"/>
      <c r="IP963" s="4"/>
      <c r="IQ963" s="4"/>
      <c r="IR963" s="4"/>
      <c r="IS963" s="4"/>
      <c r="IT963" s="4"/>
      <c r="IU963" s="4"/>
    </row>
    <row r="964" spans="1:255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</row>
    <row r="965" spans="1:255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/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  <c r="HA965" s="4"/>
      <c r="HB965" s="4"/>
      <c r="HC965" s="4"/>
      <c r="HD965" s="4"/>
      <c r="HE965" s="4"/>
      <c r="HF965" s="4"/>
      <c r="HG965" s="4"/>
      <c r="HH965" s="4"/>
      <c r="HI965" s="4"/>
      <c r="HJ965" s="4"/>
      <c r="HK965" s="4"/>
      <c r="HL965" s="4"/>
      <c r="HM965" s="4"/>
      <c r="HN965" s="4"/>
      <c r="HO965" s="4"/>
      <c r="HP965" s="4"/>
      <c r="HQ965" s="4"/>
      <c r="HR965" s="4"/>
      <c r="HS965" s="4"/>
      <c r="HT965" s="4"/>
      <c r="HU965" s="4"/>
      <c r="HV965" s="4"/>
      <c r="HW965" s="4"/>
      <c r="HX965" s="4"/>
      <c r="HY965" s="4"/>
      <c r="HZ965" s="4"/>
      <c r="IA965" s="4"/>
      <c r="IB965" s="4"/>
      <c r="IC965" s="4"/>
      <c r="ID965" s="4"/>
      <c r="IE965" s="4"/>
      <c r="IF965" s="4"/>
      <c r="IG965" s="4"/>
      <c r="IH965" s="4"/>
      <c r="II965" s="4"/>
      <c r="IJ965" s="4"/>
      <c r="IK965" s="4"/>
      <c r="IL965" s="4"/>
      <c r="IM965" s="4"/>
      <c r="IN965" s="4"/>
      <c r="IO965" s="4"/>
      <c r="IP965" s="4"/>
      <c r="IQ965" s="4"/>
      <c r="IR965" s="4"/>
      <c r="IS965" s="4"/>
      <c r="IT965" s="4"/>
      <c r="IU965" s="4"/>
    </row>
    <row r="966" spans="1:255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</row>
    <row r="967" spans="1:255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/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  <c r="HA967" s="4"/>
      <c r="HB967" s="4"/>
      <c r="HC967" s="4"/>
      <c r="HD967" s="4"/>
      <c r="HE967" s="4"/>
      <c r="HF967" s="4"/>
      <c r="HG967" s="4"/>
      <c r="HH967" s="4"/>
      <c r="HI967" s="4"/>
      <c r="HJ967" s="4"/>
      <c r="HK967" s="4"/>
      <c r="HL967" s="4"/>
      <c r="HM967" s="4"/>
      <c r="HN967" s="4"/>
      <c r="HO967" s="4"/>
      <c r="HP967" s="4"/>
      <c r="HQ967" s="4"/>
      <c r="HR967" s="4"/>
      <c r="HS967" s="4"/>
      <c r="HT967" s="4"/>
      <c r="HU967" s="4"/>
      <c r="HV967" s="4"/>
      <c r="HW967" s="4"/>
      <c r="HX967" s="4"/>
      <c r="HY967" s="4"/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/>
      <c r="IK967" s="4"/>
      <c r="IL967" s="4"/>
      <c r="IM967" s="4"/>
      <c r="IN967" s="4"/>
      <c r="IO967" s="4"/>
      <c r="IP967" s="4"/>
      <c r="IQ967" s="4"/>
      <c r="IR967" s="4"/>
      <c r="IS967" s="4"/>
      <c r="IT967" s="4"/>
      <c r="IU967" s="4"/>
    </row>
    <row r="968" spans="1:255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</row>
    <row r="969" spans="1:255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/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  <c r="HA969" s="4"/>
      <c r="HB969" s="4"/>
      <c r="HC969" s="4"/>
      <c r="HD969" s="4"/>
      <c r="HE969" s="4"/>
      <c r="HF969" s="4"/>
      <c r="HG969" s="4"/>
      <c r="HH969" s="4"/>
      <c r="HI969" s="4"/>
      <c r="HJ969" s="4"/>
      <c r="HK969" s="4"/>
      <c r="HL969" s="4"/>
      <c r="HM969" s="4"/>
      <c r="HN969" s="4"/>
      <c r="HO969" s="4"/>
      <c r="HP969" s="4"/>
      <c r="HQ969" s="4"/>
      <c r="HR969" s="4"/>
      <c r="HS969" s="4"/>
      <c r="HT969" s="4"/>
      <c r="HU969" s="4"/>
      <c r="HV969" s="4"/>
      <c r="HW969" s="4"/>
      <c r="HX969" s="4"/>
      <c r="HY969" s="4"/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/>
      <c r="IK969" s="4"/>
      <c r="IL969" s="4"/>
      <c r="IM969" s="4"/>
      <c r="IN969" s="4"/>
      <c r="IO969" s="4"/>
      <c r="IP969" s="4"/>
      <c r="IQ969" s="4"/>
      <c r="IR969" s="4"/>
      <c r="IS969" s="4"/>
      <c r="IT969" s="4"/>
      <c r="IU969" s="4"/>
    </row>
    <row r="970" spans="1:255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</row>
    <row r="971" spans="1:255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</row>
    <row r="972" spans="1:255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</row>
    <row r="973" spans="1:255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</row>
    <row r="974" spans="1:255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</row>
    <row r="975" spans="1:255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</row>
    <row r="976" spans="1:255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</row>
    <row r="977" spans="1:255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</row>
    <row r="978" spans="1:255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</row>
    <row r="979" spans="1:255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</row>
    <row r="980" spans="1:255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</row>
    <row r="981" spans="1:255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</row>
    <row r="982" spans="1:255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</row>
    <row r="983" spans="1:255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</row>
    <row r="984" spans="1:255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</row>
    <row r="985" spans="1:255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</row>
    <row r="986" spans="1:255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</row>
    <row r="987" spans="1:255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</row>
    <row r="988" spans="1:255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/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/>
      <c r="GG988" s="4"/>
      <c r="GH988" s="4"/>
      <c r="GI988" s="4"/>
      <c r="GJ988" s="4"/>
      <c r="GK988" s="4"/>
      <c r="GL988" s="4"/>
      <c r="GM988" s="4"/>
      <c r="GN988" s="4"/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/>
      <c r="GZ988" s="4"/>
      <c r="HA988" s="4"/>
      <c r="HB988" s="4"/>
      <c r="HC988" s="4"/>
      <c r="HD988" s="4"/>
      <c r="HE988" s="4"/>
      <c r="HF988" s="4"/>
      <c r="HG988" s="4"/>
      <c r="HH988" s="4"/>
      <c r="HI988" s="4"/>
      <c r="HJ988" s="4"/>
      <c r="HK988" s="4"/>
      <c r="HL988" s="4"/>
      <c r="HM988" s="4"/>
      <c r="HN988" s="4"/>
      <c r="HO988" s="4"/>
      <c r="HP988" s="4"/>
      <c r="HQ988" s="4"/>
      <c r="HR988" s="4"/>
      <c r="HS988" s="4"/>
      <c r="HT988" s="4"/>
      <c r="HU988" s="4"/>
      <c r="HV988" s="4"/>
      <c r="HW988" s="4"/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/>
      <c r="IL988" s="4"/>
      <c r="IM988" s="4"/>
      <c r="IN988" s="4"/>
      <c r="IO988" s="4"/>
      <c r="IP988" s="4"/>
      <c r="IQ988" s="4"/>
      <c r="IR988" s="4"/>
      <c r="IS988" s="4"/>
      <c r="IT988" s="4"/>
      <c r="IU988" s="4"/>
    </row>
    <row r="989" spans="1:255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</row>
    <row r="990" spans="1:255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/>
      <c r="DO990" s="4"/>
      <c r="DP990" s="4"/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/>
      <c r="ED990" s="4"/>
      <c r="EE990" s="4"/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/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/>
      <c r="FH990" s="4"/>
      <c r="FI990" s="4"/>
      <c r="FJ990" s="4"/>
      <c r="FK990" s="4"/>
      <c r="FL990" s="4"/>
      <c r="FM990" s="4"/>
      <c r="FN990" s="4"/>
      <c r="FO990" s="4"/>
      <c r="FP990" s="4"/>
      <c r="FQ990" s="4"/>
      <c r="FR990" s="4"/>
      <c r="FS990" s="4"/>
      <c r="FT990" s="4"/>
      <c r="FU990" s="4"/>
      <c r="FV990" s="4"/>
      <c r="FW990" s="4"/>
      <c r="FX990" s="4"/>
      <c r="FY990" s="4"/>
      <c r="FZ990" s="4"/>
      <c r="GA990" s="4"/>
      <c r="GB990" s="4"/>
      <c r="GC990" s="4"/>
      <c r="GD990" s="4"/>
      <c r="GE990" s="4"/>
      <c r="GF990" s="4"/>
      <c r="GG990" s="4"/>
      <c r="GH990" s="4"/>
      <c r="GI990" s="4"/>
      <c r="GJ990" s="4"/>
      <c r="GK990" s="4"/>
      <c r="GL990" s="4"/>
      <c r="GM990" s="4"/>
      <c r="GN990" s="4"/>
      <c r="GO990" s="4"/>
      <c r="GP990" s="4"/>
      <c r="GQ990" s="4"/>
      <c r="GR990" s="4"/>
      <c r="GS990" s="4"/>
      <c r="GT990" s="4"/>
      <c r="GU990" s="4"/>
      <c r="GV990" s="4"/>
      <c r="GW990" s="4"/>
      <c r="GX990" s="4"/>
      <c r="GY990" s="4"/>
      <c r="GZ990" s="4"/>
      <c r="HA990" s="4"/>
      <c r="HB990" s="4"/>
      <c r="HC990" s="4"/>
      <c r="HD990" s="4"/>
      <c r="HE990" s="4"/>
      <c r="HF990" s="4"/>
      <c r="HG990" s="4"/>
      <c r="HH990" s="4"/>
      <c r="HI990" s="4"/>
      <c r="HJ990" s="4"/>
      <c r="HK990" s="4"/>
      <c r="HL990" s="4"/>
      <c r="HM990" s="4"/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/>
      <c r="IA990" s="4"/>
      <c r="IB990" s="4"/>
      <c r="IC990" s="4"/>
      <c r="ID990" s="4"/>
      <c r="IE990" s="4"/>
      <c r="IF990" s="4"/>
      <c r="IG990" s="4"/>
      <c r="IH990" s="4"/>
      <c r="II990" s="4"/>
      <c r="IJ990" s="4"/>
      <c r="IK990" s="4"/>
      <c r="IL990" s="4"/>
      <c r="IM990" s="4"/>
      <c r="IN990" s="4"/>
      <c r="IO990" s="4"/>
      <c r="IP990" s="4"/>
      <c r="IQ990" s="4"/>
      <c r="IR990" s="4"/>
      <c r="IS990" s="4"/>
      <c r="IT990" s="4"/>
      <c r="IU990" s="4"/>
    </row>
    <row r="991" spans="1:255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</row>
    <row r="992" spans="1:255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/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/>
      <c r="GG992" s="4"/>
      <c r="GH992" s="4"/>
      <c r="GI992" s="4"/>
      <c r="GJ992" s="4"/>
      <c r="GK992" s="4"/>
      <c r="GL992" s="4"/>
      <c r="GM992" s="4"/>
      <c r="GN992" s="4"/>
      <c r="GO992" s="4"/>
      <c r="GP992" s="4"/>
      <c r="GQ992" s="4"/>
      <c r="GR992" s="4"/>
      <c r="GS992" s="4"/>
      <c r="GT992" s="4"/>
      <c r="GU992" s="4"/>
      <c r="GV992" s="4"/>
      <c r="GW992" s="4"/>
      <c r="GX992" s="4"/>
      <c r="GY992" s="4"/>
      <c r="GZ992" s="4"/>
      <c r="HA992" s="4"/>
      <c r="HB992" s="4"/>
      <c r="HC992" s="4"/>
      <c r="HD992" s="4"/>
      <c r="HE992" s="4"/>
      <c r="HF992" s="4"/>
      <c r="HG992" s="4"/>
      <c r="HH992" s="4"/>
      <c r="HI992" s="4"/>
      <c r="HJ992" s="4"/>
      <c r="HK992" s="4"/>
      <c r="HL992" s="4"/>
      <c r="HM992" s="4"/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/>
      <c r="HY992" s="4"/>
      <c r="HZ992" s="4"/>
      <c r="IA992" s="4"/>
      <c r="IB992" s="4"/>
      <c r="IC992" s="4"/>
      <c r="ID992" s="4"/>
      <c r="IE992" s="4"/>
      <c r="IF992" s="4"/>
      <c r="IG992" s="4"/>
      <c r="IH992" s="4"/>
      <c r="II992" s="4"/>
      <c r="IJ992" s="4"/>
      <c r="IK992" s="4"/>
      <c r="IL992" s="4"/>
      <c r="IM992" s="4"/>
      <c r="IN992" s="4"/>
      <c r="IO992" s="4"/>
      <c r="IP992" s="4"/>
      <c r="IQ992" s="4"/>
      <c r="IR992" s="4"/>
      <c r="IS992" s="4"/>
      <c r="IT992" s="4"/>
      <c r="IU992" s="4"/>
    </row>
    <row r="993" spans="1:255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</row>
    <row r="994" spans="1:255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</row>
    <row r="995" spans="1:255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/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/>
      <c r="GH995" s="4"/>
      <c r="GI995" s="4"/>
      <c r="GJ995" s="4"/>
      <c r="GK995" s="4"/>
      <c r="GL995" s="4"/>
      <c r="GM995" s="4"/>
      <c r="GN995" s="4"/>
      <c r="GO995" s="4"/>
      <c r="GP995" s="4"/>
      <c r="GQ995" s="4"/>
      <c r="GR995" s="4"/>
      <c r="GS995" s="4"/>
      <c r="GT995" s="4"/>
      <c r="GU995" s="4"/>
      <c r="GV995" s="4"/>
      <c r="GW995" s="4"/>
      <c r="GX995" s="4"/>
      <c r="GY995" s="4"/>
      <c r="GZ995" s="4"/>
      <c r="HA995" s="4"/>
      <c r="HB995" s="4"/>
      <c r="HC995" s="4"/>
      <c r="HD995" s="4"/>
      <c r="HE995" s="4"/>
      <c r="HF995" s="4"/>
      <c r="HG995" s="4"/>
      <c r="HH995" s="4"/>
      <c r="HI995" s="4"/>
      <c r="HJ995" s="4"/>
      <c r="HK995" s="4"/>
      <c r="HL995" s="4"/>
      <c r="HM995" s="4"/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/>
      <c r="HY995" s="4"/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/>
      <c r="IM995" s="4"/>
      <c r="IN995" s="4"/>
      <c r="IO995" s="4"/>
      <c r="IP995" s="4"/>
      <c r="IQ995" s="4"/>
      <c r="IR995" s="4"/>
      <c r="IS995" s="4"/>
      <c r="IT995" s="4"/>
      <c r="IU995" s="4"/>
    </row>
    <row r="996" spans="1:255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</row>
    <row r="997" spans="1:255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/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/>
      <c r="GF997" s="4"/>
      <c r="GG997" s="4"/>
      <c r="GH997" s="4"/>
      <c r="GI997" s="4"/>
      <c r="GJ997" s="4"/>
      <c r="GK997" s="4"/>
      <c r="GL997" s="4"/>
      <c r="GM997" s="4"/>
      <c r="GN997" s="4"/>
      <c r="GO997" s="4"/>
      <c r="GP997" s="4"/>
      <c r="GQ997" s="4"/>
      <c r="GR997" s="4"/>
      <c r="GS997" s="4"/>
      <c r="GT997" s="4"/>
      <c r="GU997" s="4"/>
      <c r="GV997" s="4"/>
      <c r="GW997" s="4"/>
      <c r="GX997" s="4"/>
      <c r="GY997" s="4"/>
      <c r="GZ997" s="4"/>
      <c r="HA997" s="4"/>
      <c r="HB997" s="4"/>
      <c r="HC997" s="4"/>
      <c r="HD997" s="4"/>
      <c r="HE997" s="4"/>
      <c r="HF997" s="4"/>
      <c r="HG997" s="4"/>
      <c r="HH997" s="4"/>
      <c r="HI997" s="4"/>
      <c r="HJ997" s="4"/>
      <c r="HK997" s="4"/>
      <c r="HL997" s="4"/>
      <c r="HM997" s="4"/>
      <c r="HN997" s="4"/>
      <c r="HO997" s="4"/>
      <c r="HP997" s="4"/>
      <c r="HQ997" s="4"/>
      <c r="HR997" s="4"/>
      <c r="HS997" s="4"/>
      <c r="HT997" s="4"/>
      <c r="HU997" s="4"/>
      <c r="HV997" s="4"/>
      <c r="HW997" s="4"/>
      <c r="HX997" s="4"/>
      <c r="HY997" s="4"/>
      <c r="HZ997" s="4"/>
      <c r="IA997" s="4"/>
      <c r="IB997" s="4"/>
      <c r="IC997" s="4"/>
      <c r="ID997" s="4"/>
      <c r="IE997" s="4"/>
      <c r="IF997" s="4"/>
      <c r="IG997" s="4"/>
      <c r="IH997" s="4"/>
      <c r="II997" s="4"/>
      <c r="IJ997" s="4"/>
      <c r="IK997" s="4"/>
      <c r="IL997" s="4"/>
      <c r="IM997" s="4"/>
      <c r="IN997" s="4"/>
      <c r="IO997" s="4"/>
      <c r="IP997" s="4"/>
      <c r="IQ997" s="4"/>
      <c r="IR997" s="4"/>
      <c r="IS997" s="4"/>
      <c r="IT997" s="4"/>
      <c r="IU997" s="4"/>
    </row>
    <row r="998" spans="1:255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</row>
    <row r="999" spans="1:255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/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/>
      <c r="GH999" s="4"/>
      <c r="GI999" s="4"/>
      <c r="GJ999" s="4"/>
      <c r="GK999" s="4"/>
      <c r="GL999" s="4"/>
      <c r="GM999" s="4"/>
      <c r="GN999" s="4"/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/>
      <c r="GZ999" s="4"/>
      <c r="HA999" s="4"/>
      <c r="HB999" s="4"/>
      <c r="HC999" s="4"/>
      <c r="HD999" s="4"/>
      <c r="HE999" s="4"/>
      <c r="HF999" s="4"/>
      <c r="HG999" s="4"/>
      <c r="HH999" s="4"/>
      <c r="HI999" s="4"/>
      <c r="HJ999" s="4"/>
      <c r="HK999" s="4"/>
      <c r="HL999" s="4"/>
      <c r="HM999" s="4"/>
      <c r="HN999" s="4"/>
      <c r="HO999" s="4"/>
      <c r="HP999" s="4"/>
      <c r="HQ999" s="4"/>
      <c r="HR999" s="4"/>
      <c r="HS999" s="4"/>
      <c r="HT999" s="4"/>
      <c r="HU999" s="4"/>
      <c r="HV999" s="4"/>
      <c r="HW999" s="4"/>
      <c r="HX999" s="4"/>
      <c r="HY999" s="4"/>
      <c r="HZ999" s="4"/>
      <c r="IA999" s="4"/>
      <c r="IB999" s="4"/>
      <c r="IC999" s="4"/>
      <c r="ID999" s="4"/>
      <c r="IE999" s="4"/>
      <c r="IF999" s="4"/>
      <c r="IG999" s="4"/>
      <c r="IH999" s="4"/>
      <c r="II999" s="4"/>
      <c r="IJ999" s="4"/>
      <c r="IK999" s="4"/>
      <c r="IL999" s="4"/>
      <c r="IM999" s="4"/>
      <c r="IN999" s="4"/>
      <c r="IO999" s="4"/>
      <c r="IP999" s="4"/>
      <c r="IQ999" s="4"/>
      <c r="IR999" s="4"/>
      <c r="IS999" s="4"/>
      <c r="IT999" s="4"/>
      <c r="IU999" s="4"/>
    </row>
    <row r="1000" spans="1:255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</row>
  </sheetData>
  <mergeCells count="2">
    <mergeCell ref="C2:H2"/>
    <mergeCell ref="C3:H3"/>
  </mergeCells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CC00"/>
  </sheetPr>
  <dimension ref="A1:Z1000"/>
  <sheetViews>
    <sheetView showGridLines="0" topLeftCell="A36" workbookViewId="0">
      <selection activeCell="M47" sqref="M47"/>
    </sheetView>
  </sheetViews>
  <sheetFormatPr baseColWidth="10" defaultColWidth="14.44140625" defaultRowHeight="15" customHeight="1" x14ac:dyDescent="0.3"/>
  <cols>
    <col min="1" max="1" width="11.44140625" customWidth="1"/>
    <col min="2" max="2" width="9" customWidth="1"/>
    <col min="3" max="3" width="11.44140625" customWidth="1"/>
    <col min="4" max="4" width="15" customWidth="1"/>
    <col min="5" max="5" width="11.44140625" customWidth="1"/>
    <col min="6" max="7" width="14.88671875" customWidth="1"/>
    <col min="8" max="8" width="15" customWidth="1"/>
    <col min="9" max="10" width="14.88671875" customWidth="1"/>
    <col min="11" max="11" width="16.5546875" customWidth="1"/>
    <col min="12" max="12" width="14.88671875" customWidth="1"/>
    <col min="13" max="13" width="18.33203125" bestFit="1" customWidth="1"/>
    <col min="14" max="26" width="10" customWidth="1"/>
  </cols>
  <sheetData>
    <row r="1" spans="1:26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4"/>
      <c r="B2" s="4"/>
      <c r="C2" s="397">
        <f>Técnico!C2</f>
        <v>0</v>
      </c>
      <c r="D2" s="394"/>
      <c r="E2" s="394"/>
      <c r="F2" s="394"/>
      <c r="G2" s="394"/>
      <c r="H2" s="394"/>
      <c r="I2" s="394"/>
      <c r="J2" s="394"/>
      <c r="K2" s="394"/>
      <c r="L2" s="394"/>
      <c r="M2" s="39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thickBot="1" x14ac:dyDescent="0.35">
      <c r="A3" s="4"/>
      <c r="B3" s="4"/>
      <c r="C3" s="464" t="s">
        <v>315</v>
      </c>
      <c r="D3" s="391"/>
      <c r="E3" s="391"/>
      <c r="F3" s="391"/>
      <c r="G3" s="391"/>
      <c r="H3" s="391"/>
      <c r="I3" s="391"/>
      <c r="J3" s="391"/>
      <c r="K3" s="391"/>
      <c r="L3" s="391"/>
      <c r="M3" s="295">
        <f>Técnico!E8</f>
        <v>0.9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4"/>
      <c r="B4" s="4"/>
      <c r="C4" s="396" t="s">
        <v>158</v>
      </c>
      <c r="D4" s="474" t="s">
        <v>316</v>
      </c>
      <c r="E4" s="476"/>
      <c r="F4" s="475"/>
      <c r="G4" s="474" t="s">
        <v>317</v>
      </c>
      <c r="H4" s="475"/>
      <c r="I4" s="474" t="s">
        <v>318</v>
      </c>
      <c r="J4" s="475"/>
      <c r="K4" s="474" t="s">
        <v>319</v>
      </c>
      <c r="L4" s="475"/>
      <c r="M4" s="396" t="s">
        <v>10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1.5" customHeight="1" x14ac:dyDescent="0.3">
      <c r="A5" s="4"/>
      <c r="B5" s="4"/>
      <c r="C5" s="389"/>
      <c r="D5" s="382" t="str">
        <f>Técnico!H6</f>
        <v>Maduros</v>
      </c>
      <c r="E5" s="383" t="s">
        <v>320</v>
      </c>
      <c r="F5" s="377" t="s">
        <v>321</v>
      </c>
      <c r="G5" s="376" t="s">
        <v>320</v>
      </c>
      <c r="H5" s="377" t="s">
        <v>321</v>
      </c>
      <c r="I5" s="376" t="s">
        <v>320</v>
      </c>
      <c r="J5" s="377" t="s">
        <v>321</v>
      </c>
      <c r="K5" s="376" t="s">
        <v>320</v>
      </c>
      <c r="L5" s="377" t="s">
        <v>321</v>
      </c>
      <c r="M5" s="389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4"/>
      <c r="B6" s="4"/>
      <c r="C6" s="297">
        <v>1</v>
      </c>
      <c r="D6" s="378">
        <f>Ventas!D27</f>
        <v>1367.1476183945063</v>
      </c>
      <c r="E6" s="384">
        <f>IFERROR('C.M.P.U.'!$I$20,"")</f>
        <v>6170</v>
      </c>
      <c r="F6" s="379">
        <f t="shared" ref="F6:F11" si="0">IFERROR(D6*E6,"")</f>
        <v>8435300.8054941036</v>
      </c>
      <c r="G6" s="378">
        <f>IFERROR('M.D Obra'!$G$25*$M$3,"")</f>
        <v>5078.8730765762721</v>
      </c>
      <c r="H6" s="379">
        <f t="shared" ref="H6:H11" si="1">IFERROR(D6*G6,"")</f>
        <v>6943569.2307692291</v>
      </c>
      <c r="I6" s="378">
        <f>IFERROR('C.I.F.'!$E$11*$M$3,"")</f>
        <v>0</v>
      </c>
      <c r="J6" s="379">
        <f t="shared" ref="J6:J11" si="2">IFERROR(D6*I6,"")</f>
        <v>0</v>
      </c>
      <c r="K6" s="378">
        <f>IFERROR(Adtivos.!$E$16*$M$3,"")</f>
        <v>6424.6000417047135</v>
      </c>
      <c r="L6" s="379">
        <f t="shared" ref="L6:L11" si="3">IFERROR(D6*K6,"")</f>
        <v>8783376.6461538449</v>
      </c>
      <c r="M6" s="298">
        <f t="shared" ref="M6:M11" si="4">IFERROR(F6+H6+J6+L6,"")</f>
        <v>24162246.682417177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4"/>
      <c r="B7" s="4"/>
      <c r="C7" s="297">
        <v>2</v>
      </c>
      <c r="D7" s="378">
        <f>Ventas!D28</f>
        <v>1367.1476183945063</v>
      </c>
      <c r="E7" s="384">
        <f>IFERROR('C.M.P.U.'!$I$20,"")</f>
        <v>6170</v>
      </c>
      <c r="F7" s="379">
        <f t="shared" si="0"/>
        <v>8435300.8054941036</v>
      </c>
      <c r="G7" s="378">
        <f>IFERROR('M.D Obra'!$G$25*$M$3,"")</f>
        <v>5078.8730765762721</v>
      </c>
      <c r="H7" s="379">
        <f t="shared" si="1"/>
        <v>6943569.2307692291</v>
      </c>
      <c r="I7" s="378">
        <f>IFERROR('C.I.F.'!$E$11*$M$3,"")</f>
        <v>0</v>
      </c>
      <c r="J7" s="379">
        <f t="shared" si="2"/>
        <v>0</v>
      </c>
      <c r="K7" s="378">
        <f>IFERROR(Adtivos.!$E$16*$M$3,"")</f>
        <v>6424.6000417047135</v>
      </c>
      <c r="L7" s="379">
        <f t="shared" si="3"/>
        <v>8783376.6461538449</v>
      </c>
      <c r="M7" s="298">
        <f t="shared" si="4"/>
        <v>24162246.682417177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4"/>
      <c r="B8" s="4"/>
      <c r="C8" s="297">
        <v>3</v>
      </c>
      <c r="D8" s="378">
        <f>Ventas!D29</f>
        <v>1367.1476183945063</v>
      </c>
      <c r="E8" s="384">
        <f>IFERROR('C.M.P.U.'!$I$20,"")</f>
        <v>6170</v>
      </c>
      <c r="F8" s="379">
        <f t="shared" si="0"/>
        <v>8435300.8054941036</v>
      </c>
      <c r="G8" s="378">
        <f>IFERROR('M.D Obra'!$G$25*$M$3,"")</f>
        <v>5078.8730765762721</v>
      </c>
      <c r="H8" s="379">
        <f t="shared" si="1"/>
        <v>6943569.2307692291</v>
      </c>
      <c r="I8" s="378">
        <f>IFERROR('C.I.F.'!$E$11*$M$3,"")</f>
        <v>0</v>
      </c>
      <c r="J8" s="379">
        <f t="shared" si="2"/>
        <v>0</v>
      </c>
      <c r="K8" s="378">
        <f>IFERROR(Adtivos.!$E$16*$M$3,"")</f>
        <v>6424.6000417047135</v>
      </c>
      <c r="L8" s="379">
        <f t="shared" si="3"/>
        <v>8783376.6461538449</v>
      </c>
      <c r="M8" s="298">
        <f t="shared" si="4"/>
        <v>24162246.682417177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4"/>
      <c r="B9" s="4"/>
      <c r="C9" s="297">
        <v>4</v>
      </c>
      <c r="D9" s="378">
        <f>Ventas!D30</f>
        <v>1367.1476183945063</v>
      </c>
      <c r="E9" s="384">
        <f>IFERROR('C.M.P.U.'!$I$20,"")</f>
        <v>6170</v>
      </c>
      <c r="F9" s="379">
        <f t="shared" si="0"/>
        <v>8435300.8054941036</v>
      </c>
      <c r="G9" s="378">
        <f>IFERROR('M.D Obra'!$G$25*$M$3,"")</f>
        <v>5078.8730765762721</v>
      </c>
      <c r="H9" s="379">
        <f t="shared" si="1"/>
        <v>6943569.2307692291</v>
      </c>
      <c r="I9" s="378">
        <f>IFERROR('C.I.F.'!$E$11*$M$3,"")</f>
        <v>0</v>
      </c>
      <c r="J9" s="379">
        <f t="shared" si="2"/>
        <v>0</v>
      </c>
      <c r="K9" s="378">
        <f>IFERROR(Adtivos.!$E$16*$M$3,"")</f>
        <v>6424.6000417047135</v>
      </c>
      <c r="L9" s="379">
        <f t="shared" si="3"/>
        <v>8783376.6461538449</v>
      </c>
      <c r="M9" s="298">
        <f t="shared" si="4"/>
        <v>24162246.682417177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4"/>
      <c r="B10" s="4"/>
      <c r="C10" s="297">
        <v>5</v>
      </c>
      <c r="D10" s="378">
        <f>Ventas!D31</f>
        <v>1367.1476183945063</v>
      </c>
      <c r="E10" s="384">
        <f>IFERROR('C.M.P.U.'!$I$20,"")</f>
        <v>6170</v>
      </c>
      <c r="F10" s="379">
        <f t="shared" si="0"/>
        <v>8435300.8054941036</v>
      </c>
      <c r="G10" s="378">
        <f>IFERROR('M.D Obra'!$G$25*$M$3,"")</f>
        <v>5078.8730765762721</v>
      </c>
      <c r="H10" s="379">
        <f t="shared" si="1"/>
        <v>6943569.2307692291</v>
      </c>
      <c r="I10" s="378">
        <f>IFERROR('C.I.F.'!$E$11*$M$3,"")</f>
        <v>0</v>
      </c>
      <c r="J10" s="379">
        <f t="shared" si="2"/>
        <v>0</v>
      </c>
      <c r="K10" s="378">
        <f>IFERROR(Adtivos.!$E$16*$M$3,"")</f>
        <v>6424.6000417047135</v>
      </c>
      <c r="L10" s="379">
        <f t="shared" si="3"/>
        <v>8783376.6461538449</v>
      </c>
      <c r="M10" s="298">
        <f t="shared" si="4"/>
        <v>24162246.682417177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thickBot="1" x14ac:dyDescent="0.35">
      <c r="A11" s="4"/>
      <c r="B11" s="4"/>
      <c r="C11" s="297">
        <v>6</v>
      </c>
      <c r="D11" s="380">
        <f>Ventas!D32</f>
        <v>1367.1476183945063</v>
      </c>
      <c r="E11" s="385">
        <f>IFERROR('C.M.P.U.'!$I$20,"")</f>
        <v>6170</v>
      </c>
      <c r="F11" s="381">
        <f t="shared" si="0"/>
        <v>8435300.8054941036</v>
      </c>
      <c r="G11" s="380">
        <f>IFERROR('M.D Obra'!$G$25*$M$3,"")</f>
        <v>5078.8730765762721</v>
      </c>
      <c r="H11" s="381">
        <f t="shared" si="1"/>
        <v>6943569.2307692291</v>
      </c>
      <c r="I11" s="380">
        <f>IFERROR('C.I.F.'!$E$11*$M$3,"")</f>
        <v>0</v>
      </c>
      <c r="J11" s="381">
        <f t="shared" si="2"/>
        <v>0</v>
      </c>
      <c r="K11" s="380">
        <f>IFERROR(Adtivos.!$E$16*$M$3,"")</f>
        <v>6424.6000417047135</v>
      </c>
      <c r="L11" s="381">
        <f t="shared" si="3"/>
        <v>8783376.6461538449</v>
      </c>
      <c r="M11" s="298">
        <f t="shared" si="4"/>
        <v>24162246.682417177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" customHeight="1" x14ac:dyDescent="0.35">
      <c r="A12" s="4"/>
      <c r="B12" s="4"/>
      <c r="C12" s="477" t="s">
        <v>10</v>
      </c>
      <c r="D12" s="394"/>
      <c r="E12" s="394"/>
      <c r="F12" s="394"/>
      <c r="G12" s="394"/>
      <c r="H12" s="394"/>
      <c r="I12" s="394"/>
      <c r="J12" s="394"/>
      <c r="K12" s="394"/>
      <c r="L12" s="395"/>
      <c r="M12" s="299">
        <f>SUM(M6:M11)</f>
        <v>144973480.09450307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9.75" customHeight="1" x14ac:dyDescent="0.35">
      <c r="A13" s="3"/>
      <c r="B13" s="3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 x14ac:dyDescent="0.3">
      <c r="A14" s="3"/>
      <c r="B14" s="3"/>
      <c r="C14" s="467" t="s">
        <v>322</v>
      </c>
      <c r="D14" s="394"/>
      <c r="E14" s="394"/>
      <c r="F14" s="394"/>
      <c r="G14" s="394"/>
      <c r="H14" s="394"/>
      <c r="I14" s="394"/>
      <c r="J14" s="394"/>
      <c r="K14" s="394"/>
      <c r="L14" s="395"/>
      <c r="M14" s="101">
        <f>Técnico!E9</f>
        <v>2.5000000000000001E-2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4"/>
      <c r="B15" s="4"/>
      <c r="C15" s="396" t="s">
        <v>158</v>
      </c>
      <c r="D15" s="427" t="s">
        <v>316</v>
      </c>
      <c r="E15" s="394"/>
      <c r="F15" s="395"/>
      <c r="G15" s="427" t="s">
        <v>317</v>
      </c>
      <c r="H15" s="395"/>
      <c r="I15" s="427" t="s">
        <v>318</v>
      </c>
      <c r="J15" s="395"/>
      <c r="K15" s="427" t="s">
        <v>319</v>
      </c>
      <c r="L15" s="395"/>
      <c r="M15" s="396" t="s">
        <v>10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customHeight="1" x14ac:dyDescent="0.3">
      <c r="A16" s="4"/>
      <c r="B16" s="4"/>
      <c r="C16" s="389"/>
      <c r="D16" s="296" t="str">
        <f>Técnico!H7</f>
        <v>Canastas</v>
      </c>
      <c r="E16" s="45" t="s">
        <v>320</v>
      </c>
      <c r="F16" s="45" t="s">
        <v>321</v>
      </c>
      <c r="G16" s="45" t="s">
        <v>320</v>
      </c>
      <c r="H16" s="45" t="s">
        <v>321</v>
      </c>
      <c r="I16" s="45" t="s">
        <v>320</v>
      </c>
      <c r="J16" s="45" t="s">
        <v>321</v>
      </c>
      <c r="K16" s="45" t="s">
        <v>320</v>
      </c>
      <c r="L16" s="45" t="s">
        <v>321</v>
      </c>
      <c r="M16" s="38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4"/>
      <c r="B17" s="4"/>
      <c r="C17" s="297">
        <v>1</v>
      </c>
      <c r="D17" s="298">
        <f>Ventas!D45</f>
        <v>1367.1476183945063</v>
      </c>
      <c r="E17" s="298">
        <f>'C.M.P.U.'!$I$39</f>
        <v>7738.75</v>
      </c>
      <c r="F17" s="298">
        <f t="shared" ref="F17:F22" si="5">D17*E17</f>
        <v>10580013.631850485</v>
      </c>
      <c r="G17" s="298">
        <f>IFERROR('M.D Obra'!$G$25*$M$14,"")</f>
        <v>141.07980768267424</v>
      </c>
      <c r="H17" s="298">
        <f t="shared" ref="H17:H22" si="6">IFERROR(D17*G17,"")</f>
        <v>192876.92307692306</v>
      </c>
      <c r="I17" s="298">
        <f>IFERROR('C.I.F.'!$E$11*$M$14,"")</f>
        <v>0</v>
      </c>
      <c r="J17" s="298">
        <f t="shared" ref="J17:J22" si="7">IFERROR(D17*I17,"")</f>
        <v>0</v>
      </c>
      <c r="K17" s="298">
        <f>IFERROR(Adtivos.!$E$16*$M$14,"")</f>
        <v>178.46111226957538</v>
      </c>
      <c r="L17" s="298">
        <f t="shared" ref="L17:L22" si="8">IFERROR(D17*K17,"")</f>
        <v>243982.68461538458</v>
      </c>
      <c r="M17" s="298">
        <f t="shared" ref="M17:M22" si="9">IFERROR(F17+H17+J17+L17,"")</f>
        <v>11016873.239542793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/>
      <c r="B18" s="4"/>
      <c r="C18" s="297">
        <v>2</v>
      </c>
      <c r="D18" s="298">
        <f>Ventas!D46</f>
        <v>1367.1476183945063</v>
      </c>
      <c r="E18" s="298">
        <f>'C.M.P.U.'!$I$39</f>
        <v>7738.75</v>
      </c>
      <c r="F18" s="298">
        <f t="shared" si="5"/>
        <v>10580013.631850485</v>
      </c>
      <c r="G18" s="298">
        <f>IFERROR('M.D Obra'!$G$25*$M$14,"")</f>
        <v>141.07980768267424</v>
      </c>
      <c r="H18" s="298">
        <f t="shared" si="6"/>
        <v>192876.92307692306</v>
      </c>
      <c r="I18" s="298">
        <f>IFERROR('C.I.F.'!$E$11*$M$14,"")</f>
        <v>0</v>
      </c>
      <c r="J18" s="298">
        <f t="shared" si="7"/>
        <v>0</v>
      </c>
      <c r="K18" s="298">
        <f>IFERROR(Adtivos.!$E$16*$M$14,"")</f>
        <v>178.46111226957538</v>
      </c>
      <c r="L18" s="298">
        <f t="shared" si="8"/>
        <v>243982.68461538458</v>
      </c>
      <c r="M18" s="298">
        <f t="shared" si="9"/>
        <v>11016873.239542793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4"/>
      <c r="C19" s="297">
        <v>3</v>
      </c>
      <c r="D19" s="298">
        <f>Ventas!D47</f>
        <v>1367.1476183945063</v>
      </c>
      <c r="E19" s="298">
        <f>'C.M.P.U.'!$I$39</f>
        <v>7738.75</v>
      </c>
      <c r="F19" s="298">
        <f t="shared" si="5"/>
        <v>10580013.631850485</v>
      </c>
      <c r="G19" s="298">
        <f>IFERROR('M.D Obra'!$G$25*$M$14,"")</f>
        <v>141.07980768267424</v>
      </c>
      <c r="H19" s="298">
        <f t="shared" si="6"/>
        <v>192876.92307692306</v>
      </c>
      <c r="I19" s="298">
        <f>IFERROR('C.I.F.'!$E$11*$M$14,"")</f>
        <v>0</v>
      </c>
      <c r="J19" s="298">
        <f t="shared" si="7"/>
        <v>0</v>
      </c>
      <c r="K19" s="298">
        <f>IFERROR(Adtivos.!$E$16*$M$14,"")</f>
        <v>178.46111226957538</v>
      </c>
      <c r="L19" s="298">
        <f t="shared" si="8"/>
        <v>243982.68461538458</v>
      </c>
      <c r="M19" s="298">
        <f t="shared" si="9"/>
        <v>11016873.239542793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297">
        <v>4</v>
      </c>
      <c r="D20" s="298">
        <f>Ventas!D48</f>
        <v>1367.1476183945063</v>
      </c>
      <c r="E20" s="298">
        <f>'C.M.P.U.'!$I$39</f>
        <v>7738.75</v>
      </c>
      <c r="F20" s="298">
        <f t="shared" si="5"/>
        <v>10580013.631850485</v>
      </c>
      <c r="G20" s="298">
        <f>IFERROR('M.D Obra'!$G$25*$M$14,"")</f>
        <v>141.07980768267424</v>
      </c>
      <c r="H20" s="298">
        <f t="shared" si="6"/>
        <v>192876.92307692306</v>
      </c>
      <c r="I20" s="298">
        <f>IFERROR('C.I.F.'!$E$11*$M$14,"")</f>
        <v>0</v>
      </c>
      <c r="J20" s="298">
        <f t="shared" si="7"/>
        <v>0</v>
      </c>
      <c r="K20" s="298">
        <f>IFERROR(Adtivos.!$E$16*$M$14,"")</f>
        <v>178.46111226957538</v>
      </c>
      <c r="L20" s="298">
        <f t="shared" si="8"/>
        <v>243982.68461538458</v>
      </c>
      <c r="M20" s="298">
        <f t="shared" si="9"/>
        <v>11016873.239542793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297">
        <v>5</v>
      </c>
      <c r="D21" s="298">
        <f>Ventas!D49</f>
        <v>1367.1476183945063</v>
      </c>
      <c r="E21" s="298">
        <f>'C.M.P.U.'!$I$39</f>
        <v>7738.75</v>
      </c>
      <c r="F21" s="298">
        <f t="shared" si="5"/>
        <v>10580013.631850485</v>
      </c>
      <c r="G21" s="298">
        <f>IFERROR('M.D Obra'!$G$25*$M$14,"")</f>
        <v>141.07980768267424</v>
      </c>
      <c r="H21" s="298">
        <f t="shared" si="6"/>
        <v>192876.92307692306</v>
      </c>
      <c r="I21" s="298">
        <f>IFERROR('C.I.F.'!$E$11*$M$14,"")</f>
        <v>0</v>
      </c>
      <c r="J21" s="298">
        <f t="shared" si="7"/>
        <v>0</v>
      </c>
      <c r="K21" s="298">
        <f>IFERROR(Adtivos.!$E$16*$M$14,"")</f>
        <v>178.46111226957538</v>
      </c>
      <c r="L21" s="298">
        <f t="shared" si="8"/>
        <v>243982.68461538458</v>
      </c>
      <c r="M21" s="298">
        <f t="shared" si="9"/>
        <v>11016873.239542793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297">
        <v>6</v>
      </c>
      <c r="D22" s="298">
        <f>Ventas!D50</f>
        <v>1367.1476183945063</v>
      </c>
      <c r="E22" s="298">
        <f>'C.M.P.U.'!$I$39</f>
        <v>7738.75</v>
      </c>
      <c r="F22" s="298">
        <f t="shared" si="5"/>
        <v>10580013.631850485</v>
      </c>
      <c r="G22" s="298">
        <f>IFERROR('M.D Obra'!$G$25*$M$14,"")</f>
        <v>141.07980768267424</v>
      </c>
      <c r="H22" s="298">
        <f t="shared" si="6"/>
        <v>192876.92307692306</v>
      </c>
      <c r="I22" s="298">
        <f>IFERROR('C.I.F.'!$E$11*$M$14,"")</f>
        <v>0</v>
      </c>
      <c r="J22" s="298">
        <f t="shared" si="7"/>
        <v>0</v>
      </c>
      <c r="K22" s="298">
        <f>IFERROR(Adtivos.!$E$16*$M$14,"")</f>
        <v>178.46111226957538</v>
      </c>
      <c r="L22" s="298">
        <f t="shared" si="8"/>
        <v>243982.68461538458</v>
      </c>
      <c r="M22" s="298">
        <f t="shared" si="9"/>
        <v>11016873.239542793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.75" customHeight="1" x14ac:dyDescent="0.35">
      <c r="A23" s="4"/>
      <c r="B23" s="4"/>
      <c r="C23" s="477" t="s">
        <v>10</v>
      </c>
      <c r="D23" s="394"/>
      <c r="E23" s="394"/>
      <c r="F23" s="394"/>
      <c r="G23" s="394"/>
      <c r="H23" s="394"/>
      <c r="I23" s="394"/>
      <c r="J23" s="394"/>
      <c r="K23" s="394"/>
      <c r="L23" s="395"/>
      <c r="M23" s="299">
        <f>SUM(M17:M22)</f>
        <v>66101239.437256768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9.75" customHeight="1" x14ac:dyDescent="0.35">
      <c r="A24" s="3"/>
      <c r="B24" s="3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467" t="s">
        <v>323</v>
      </c>
      <c r="D25" s="394"/>
      <c r="E25" s="394"/>
      <c r="F25" s="394"/>
      <c r="G25" s="394"/>
      <c r="H25" s="394"/>
      <c r="I25" s="394"/>
      <c r="J25" s="394"/>
      <c r="K25" s="394"/>
      <c r="L25" s="395"/>
      <c r="M25" s="101">
        <f>Técnico!E10</f>
        <v>2.5000000000000001E-2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4"/>
      <c r="B26" s="4"/>
      <c r="C26" s="396" t="s">
        <v>158</v>
      </c>
      <c r="D26" s="427" t="s">
        <v>316</v>
      </c>
      <c r="E26" s="394"/>
      <c r="F26" s="395"/>
      <c r="G26" s="427" t="s">
        <v>317</v>
      </c>
      <c r="H26" s="395"/>
      <c r="I26" s="427" t="s">
        <v>318</v>
      </c>
      <c r="J26" s="395"/>
      <c r="K26" s="427" t="s">
        <v>319</v>
      </c>
      <c r="L26" s="395"/>
      <c r="M26" s="396" t="s">
        <v>10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1.5" customHeight="1" x14ac:dyDescent="0.3">
      <c r="A27" s="4"/>
      <c r="B27" s="4"/>
      <c r="C27" s="389"/>
      <c r="D27" s="296" t="str">
        <f>Técnico!H8</f>
        <v>Conos</v>
      </c>
      <c r="E27" s="45" t="s">
        <v>320</v>
      </c>
      <c r="F27" s="45" t="s">
        <v>321</v>
      </c>
      <c r="G27" s="45" t="s">
        <v>320</v>
      </c>
      <c r="H27" s="45" t="s">
        <v>321</v>
      </c>
      <c r="I27" s="45" t="s">
        <v>320</v>
      </c>
      <c r="J27" s="45" t="s">
        <v>321</v>
      </c>
      <c r="K27" s="45" t="s">
        <v>320</v>
      </c>
      <c r="L27" s="45" t="s">
        <v>321</v>
      </c>
      <c r="M27" s="38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297">
        <v>1</v>
      </c>
      <c r="D28" s="298">
        <f>Ventas!D63</f>
        <v>37.97632273318073</v>
      </c>
      <c r="E28" s="298">
        <f>'C.M.P.U.'!$I$58</f>
        <v>6789.166666666667</v>
      </c>
      <c r="F28" s="298">
        <f t="shared" ref="F28:F33" si="10">D28*E28</f>
        <v>257827.5844226862</v>
      </c>
      <c r="G28" s="298">
        <f>IFERROR('M.D Obra'!$G$25*$M$25,"")</f>
        <v>141.07980768267424</v>
      </c>
      <c r="H28" s="298">
        <f t="shared" ref="H28:H33" si="11">IFERROR(D28*G28,"")</f>
        <v>5357.6923076923076</v>
      </c>
      <c r="I28" s="298">
        <f>IFERROR('C.I.F.'!$E$11*$M$25,"")</f>
        <v>0</v>
      </c>
      <c r="J28" s="298">
        <f t="shared" ref="J28:J33" si="12">IFERROR(D28*I28,"")</f>
        <v>0</v>
      </c>
      <c r="K28" s="298">
        <f>IFERROR(Adtivos.!$E$16*$M$25,"")</f>
        <v>178.46111226957538</v>
      </c>
      <c r="L28" s="298">
        <f t="shared" ref="L28:L33" si="13">IFERROR(D28*K28,"")</f>
        <v>6777.2967948717942</v>
      </c>
      <c r="M28" s="298">
        <f t="shared" ref="M28:M33" si="14">IFERROR(F28+H28+J28+L28,"")</f>
        <v>269962.57352525031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297">
        <v>2</v>
      </c>
      <c r="D29" s="298">
        <f>Ventas!D64</f>
        <v>37.97632273318073</v>
      </c>
      <c r="E29" s="298">
        <f>'C.M.P.U.'!$I$58</f>
        <v>6789.166666666667</v>
      </c>
      <c r="F29" s="298">
        <f t="shared" si="10"/>
        <v>257827.5844226862</v>
      </c>
      <c r="G29" s="298">
        <f>IFERROR('M.D Obra'!$G$25*$M$25,"")</f>
        <v>141.07980768267424</v>
      </c>
      <c r="H29" s="298">
        <f t="shared" si="11"/>
        <v>5357.6923076923076</v>
      </c>
      <c r="I29" s="298">
        <f>IFERROR('C.I.F.'!$E$11*$M$25,"")</f>
        <v>0</v>
      </c>
      <c r="J29" s="298">
        <f t="shared" si="12"/>
        <v>0</v>
      </c>
      <c r="K29" s="298">
        <f>IFERROR(Adtivos.!$E$16*$M$25,"")</f>
        <v>178.46111226957538</v>
      </c>
      <c r="L29" s="298">
        <f t="shared" si="13"/>
        <v>6777.2967948717942</v>
      </c>
      <c r="M29" s="298">
        <f t="shared" si="14"/>
        <v>269962.57352525031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297">
        <v>3</v>
      </c>
      <c r="D30" s="298">
        <f>Ventas!D65</f>
        <v>37.97632273318073</v>
      </c>
      <c r="E30" s="298">
        <f>'C.M.P.U.'!$I$58</f>
        <v>6789.166666666667</v>
      </c>
      <c r="F30" s="298">
        <f t="shared" si="10"/>
        <v>257827.5844226862</v>
      </c>
      <c r="G30" s="298">
        <f>IFERROR('M.D Obra'!$G$25*$M$25,"")</f>
        <v>141.07980768267424</v>
      </c>
      <c r="H30" s="298">
        <f t="shared" si="11"/>
        <v>5357.6923076923076</v>
      </c>
      <c r="I30" s="298">
        <f>IFERROR('C.I.F.'!$E$11*$M$25,"")</f>
        <v>0</v>
      </c>
      <c r="J30" s="298">
        <f t="shared" si="12"/>
        <v>0</v>
      </c>
      <c r="K30" s="298">
        <f>IFERROR(Adtivos.!$E$16*$M$25,"")</f>
        <v>178.46111226957538</v>
      </c>
      <c r="L30" s="298">
        <f t="shared" si="13"/>
        <v>6777.2967948717942</v>
      </c>
      <c r="M30" s="298">
        <f t="shared" si="14"/>
        <v>269962.57352525031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297">
        <v>4</v>
      </c>
      <c r="D31" s="298">
        <f>Ventas!D66</f>
        <v>37.97632273318073</v>
      </c>
      <c r="E31" s="298">
        <f>'C.M.P.U.'!$I$58</f>
        <v>6789.166666666667</v>
      </c>
      <c r="F31" s="298">
        <f t="shared" si="10"/>
        <v>257827.5844226862</v>
      </c>
      <c r="G31" s="298">
        <f>IFERROR('M.D Obra'!$G$25*$M$25,"")</f>
        <v>141.07980768267424</v>
      </c>
      <c r="H31" s="298">
        <f t="shared" si="11"/>
        <v>5357.6923076923076</v>
      </c>
      <c r="I31" s="298">
        <f>IFERROR('C.I.F.'!$E$11*$M$25,"")</f>
        <v>0</v>
      </c>
      <c r="J31" s="298">
        <f t="shared" si="12"/>
        <v>0</v>
      </c>
      <c r="K31" s="298">
        <f>IFERROR(Adtivos.!$E$16*$M$25,"")</f>
        <v>178.46111226957538</v>
      </c>
      <c r="L31" s="298">
        <f t="shared" si="13"/>
        <v>6777.2967948717942</v>
      </c>
      <c r="M31" s="298">
        <f t="shared" si="14"/>
        <v>269962.57352525031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297">
        <v>5</v>
      </c>
      <c r="D32" s="298">
        <f>Ventas!D67</f>
        <v>37.97632273318073</v>
      </c>
      <c r="E32" s="298">
        <f>'C.M.P.U.'!$I$58</f>
        <v>6789.166666666667</v>
      </c>
      <c r="F32" s="298">
        <f t="shared" si="10"/>
        <v>257827.5844226862</v>
      </c>
      <c r="G32" s="298">
        <f>IFERROR('M.D Obra'!$G$25*$M$25,"")</f>
        <v>141.07980768267424</v>
      </c>
      <c r="H32" s="298">
        <f t="shared" si="11"/>
        <v>5357.6923076923076</v>
      </c>
      <c r="I32" s="298">
        <f>IFERROR('C.I.F.'!$E$11*$M$25,"")</f>
        <v>0</v>
      </c>
      <c r="J32" s="298">
        <f t="shared" si="12"/>
        <v>0</v>
      </c>
      <c r="K32" s="298">
        <f>IFERROR(Adtivos.!$E$16*$M$25,"")</f>
        <v>178.46111226957538</v>
      </c>
      <c r="L32" s="298">
        <f t="shared" si="13"/>
        <v>6777.2967948717942</v>
      </c>
      <c r="M32" s="298">
        <f t="shared" si="14"/>
        <v>269962.57352525031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297">
        <v>6</v>
      </c>
      <c r="D33" s="298">
        <f>Ventas!D68</f>
        <v>37.97632273318073</v>
      </c>
      <c r="E33" s="298">
        <f>'C.M.P.U.'!$I$58</f>
        <v>6789.166666666667</v>
      </c>
      <c r="F33" s="298">
        <f t="shared" si="10"/>
        <v>257827.5844226862</v>
      </c>
      <c r="G33" s="298">
        <f>IFERROR('M.D Obra'!$G$25*$M$25,"")</f>
        <v>141.07980768267424</v>
      </c>
      <c r="H33" s="298">
        <f t="shared" si="11"/>
        <v>5357.6923076923076</v>
      </c>
      <c r="I33" s="298">
        <f>IFERROR('C.I.F.'!$E$11*$M$25,"")</f>
        <v>0</v>
      </c>
      <c r="J33" s="298">
        <f t="shared" si="12"/>
        <v>0</v>
      </c>
      <c r="K33" s="298">
        <f>IFERROR(Adtivos.!$E$16*$M$25,"")</f>
        <v>178.46111226957538</v>
      </c>
      <c r="L33" s="298">
        <f t="shared" si="13"/>
        <v>6777.2967948717942</v>
      </c>
      <c r="M33" s="298">
        <f t="shared" si="14"/>
        <v>269962.57352525031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.75" customHeight="1" x14ac:dyDescent="0.35">
      <c r="A34" s="4"/>
      <c r="B34" s="4"/>
      <c r="C34" s="477" t="s">
        <v>10</v>
      </c>
      <c r="D34" s="394"/>
      <c r="E34" s="394"/>
      <c r="F34" s="394"/>
      <c r="G34" s="394"/>
      <c r="H34" s="394"/>
      <c r="I34" s="394"/>
      <c r="J34" s="394"/>
      <c r="K34" s="394"/>
      <c r="L34" s="395"/>
      <c r="M34" s="299">
        <f>SUM(M28:M33)</f>
        <v>1619775.4411515021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9.75" customHeight="1" x14ac:dyDescent="0.35">
      <c r="A35" s="4"/>
      <c r="B35" s="4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1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67" t="s">
        <v>324</v>
      </c>
      <c r="D36" s="394"/>
      <c r="E36" s="394"/>
      <c r="F36" s="394"/>
      <c r="G36" s="394"/>
      <c r="H36" s="394"/>
      <c r="I36" s="394"/>
      <c r="J36" s="394"/>
      <c r="K36" s="394"/>
      <c r="L36" s="395"/>
      <c r="M36" s="101">
        <f>Técnico!E11</f>
        <v>0.04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396" t="s">
        <v>158</v>
      </c>
      <c r="D37" s="427" t="s">
        <v>316</v>
      </c>
      <c r="E37" s="394"/>
      <c r="F37" s="395"/>
      <c r="G37" s="427" t="s">
        <v>317</v>
      </c>
      <c r="H37" s="395"/>
      <c r="I37" s="427" t="s">
        <v>318</v>
      </c>
      <c r="J37" s="395"/>
      <c r="K37" s="427" t="s">
        <v>319</v>
      </c>
      <c r="L37" s="395"/>
      <c r="M37" s="396" t="s">
        <v>10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1.5" customHeight="1" x14ac:dyDescent="0.3">
      <c r="A38" s="4"/>
      <c r="B38" s="4"/>
      <c r="C38" s="389"/>
      <c r="D38" s="296" t="str">
        <f>Técnico!H9</f>
        <v>Especiales</v>
      </c>
      <c r="E38" s="45" t="s">
        <v>320</v>
      </c>
      <c r="F38" s="45" t="s">
        <v>321</v>
      </c>
      <c r="G38" s="45" t="s">
        <v>320</v>
      </c>
      <c r="H38" s="45" t="s">
        <v>321</v>
      </c>
      <c r="I38" s="45" t="s">
        <v>320</v>
      </c>
      <c r="J38" s="45" t="s">
        <v>321</v>
      </c>
      <c r="K38" s="45" t="s">
        <v>320</v>
      </c>
      <c r="L38" s="45" t="s">
        <v>321</v>
      </c>
      <c r="M38" s="38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297">
        <v>1</v>
      </c>
      <c r="D39" s="298">
        <f>Ventas!D81</f>
        <v>37.97632273318073</v>
      </c>
      <c r="E39" s="298">
        <f>'C.M.P.U.'!$I$77</f>
        <v>13475</v>
      </c>
      <c r="F39" s="298">
        <f t="shared" ref="F39:F44" si="15">D39*E39</f>
        <v>511730.94882961037</v>
      </c>
      <c r="G39" s="298">
        <f>IFERROR('M.D Obra'!$G$25*$M$36,"")</f>
        <v>225.72769229227879</v>
      </c>
      <c r="H39" s="298">
        <f t="shared" ref="H39:H44" si="16">IFERROR(D39*G39,"")</f>
        <v>8572.3076923076915</v>
      </c>
      <c r="I39" s="298">
        <f>IFERROR('C.I.F.'!$E$11*$M$36,"")</f>
        <v>0</v>
      </c>
      <c r="J39" s="298">
        <f t="shared" ref="J39:J44" si="17">IFERROR(D39*I39,"")</f>
        <v>0</v>
      </c>
      <c r="K39" s="298">
        <f>IFERROR(Adtivos.!$E$16*$M$36,"")</f>
        <v>285.53777963132057</v>
      </c>
      <c r="L39" s="298">
        <f t="shared" ref="L39:L44" si="18">IFERROR(D39*K39,"")</f>
        <v>10843.674871794869</v>
      </c>
      <c r="M39" s="298">
        <f t="shared" ref="M39:M44" si="19">IFERROR(F39+H39+J39,"")</f>
        <v>520303.25652191805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297">
        <v>2</v>
      </c>
      <c r="D40" s="298">
        <f>Ventas!D82</f>
        <v>37.97632273318073</v>
      </c>
      <c r="E40" s="298">
        <f>'C.M.P.U.'!$I$77</f>
        <v>13475</v>
      </c>
      <c r="F40" s="298">
        <f t="shared" si="15"/>
        <v>511730.94882961037</v>
      </c>
      <c r="G40" s="298">
        <f>IFERROR('M.D Obra'!$G$25*$M$36,"")</f>
        <v>225.72769229227879</v>
      </c>
      <c r="H40" s="298">
        <f t="shared" si="16"/>
        <v>8572.3076923076915</v>
      </c>
      <c r="I40" s="298">
        <f>IFERROR('C.I.F.'!$E$11*$M$36,"")</f>
        <v>0</v>
      </c>
      <c r="J40" s="298">
        <f t="shared" si="17"/>
        <v>0</v>
      </c>
      <c r="K40" s="298">
        <f>IFERROR(Adtivos.!$E$16*$M$36,"")</f>
        <v>285.53777963132057</v>
      </c>
      <c r="L40" s="298">
        <f t="shared" si="18"/>
        <v>10843.674871794869</v>
      </c>
      <c r="M40" s="298">
        <f t="shared" si="19"/>
        <v>520303.25652191805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297">
        <v>3</v>
      </c>
      <c r="D41" s="298">
        <f>Ventas!D83</f>
        <v>37.97632273318073</v>
      </c>
      <c r="E41" s="298">
        <f>'C.M.P.U.'!$I$77</f>
        <v>13475</v>
      </c>
      <c r="F41" s="298">
        <f t="shared" si="15"/>
        <v>511730.94882961037</v>
      </c>
      <c r="G41" s="298">
        <f>IFERROR('M.D Obra'!$G$25*$M$36,"")</f>
        <v>225.72769229227879</v>
      </c>
      <c r="H41" s="298">
        <f t="shared" si="16"/>
        <v>8572.3076923076915</v>
      </c>
      <c r="I41" s="298">
        <f>IFERROR('C.I.F.'!$E$11*$M$36,"")</f>
        <v>0</v>
      </c>
      <c r="J41" s="298">
        <f t="shared" si="17"/>
        <v>0</v>
      </c>
      <c r="K41" s="298">
        <f>IFERROR(Adtivos.!$E$16*$M$36,"")</f>
        <v>285.53777963132057</v>
      </c>
      <c r="L41" s="298">
        <f t="shared" si="18"/>
        <v>10843.674871794869</v>
      </c>
      <c r="M41" s="298">
        <f t="shared" si="19"/>
        <v>520303.25652191805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297">
        <v>4</v>
      </c>
      <c r="D42" s="298">
        <f>Ventas!D84</f>
        <v>37.97632273318073</v>
      </c>
      <c r="E42" s="298">
        <f>'C.M.P.U.'!$I$77</f>
        <v>13475</v>
      </c>
      <c r="F42" s="298">
        <f t="shared" si="15"/>
        <v>511730.94882961037</v>
      </c>
      <c r="G42" s="298">
        <f>IFERROR('M.D Obra'!$G$25*$M$36,"")</f>
        <v>225.72769229227879</v>
      </c>
      <c r="H42" s="298">
        <f t="shared" si="16"/>
        <v>8572.3076923076915</v>
      </c>
      <c r="I42" s="298">
        <f>IFERROR('C.I.F.'!$E$11*$M$36,"")</f>
        <v>0</v>
      </c>
      <c r="J42" s="298">
        <f t="shared" si="17"/>
        <v>0</v>
      </c>
      <c r="K42" s="298">
        <f>IFERROR(Adtivos.!$E$16*$M$36,"")</f>
        <v>285.53777963132057</v>
      </c>
      <c r="L42" s="298">
        <f t="shared" si="18"/>
        <v>10843.674871794869</v>
      </c>
      <c r="M42" s="298">
        <f t="shared" si="19"/>
        <v>520303.25652191805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297">
        <v>5</v>
      </c>
      <c r="D43" s="298">
        <f>Ventas!D85</f>
        <v>37.97632273318073</v>
      </c>
      <c r="E43" s="298">
        <f>'C.M.P.U.'!$I$77</f>
        <v>13475</v>
      </c>
      <c r="F43" s="298">
        <f t="shared" si="15"/>
        <v>511730.94882961037</v>
      </c>
      <c r="G43" s="298">
        <f>IFERROR('M.D Obra'!$G$25*$M$36,"")</f>
        <v>225.72769229227879</v>
      </c>
      <c r="H43" s="298">
        <f t="shared" si="16"/>
        <v>8572.3076923076915</v>
      </c>
      <c r="I43" s="298">
        <f>IFERROR('C.I.F.'!$E$11*$M$36,"")</f>
        <v>0</v>
      </c>
      <c r="J43" s="298">
        <f t="shared" si="17"/>
        <v>0</v>
      </c>
      <c r="K43" s="298">
        <f>IFERROR(Adtivos.!$E$16*$M$36,"")</f>
        <v>285.53777963132057</v>
      </c>
      <c r="L43" s="298">
        <f t="shared" si="18"/>
        <v>10843.674871794869</v>
      </c>
      <c r="M43" s="298">
        <f t="shared" si="19"/>
        <v>520303.25652191805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297">
        <v>6</v>
      </c>
      <c r="D44" s="298">
        <f>Ventas!D86</f>
        <v>37.97632273318073</v>
      </c>
      <c r="E44" s="298">
        <f>'C.M.P.U.'!$I$77</f>
        <v>13475</v>
      </c>
      <c r="F44" s="298">
        <f t="shared" si="15"/>
        <v>511730.94882961037</v>
      </c>
      <c r="G44" s="298">
        <f>IFERROR('M.D Obra'!$G$25*$M$36,"")</f>
        <v>225.72769229227879</v>
      </c>
      <c r="H44" s="298">
        <f t="shared" si="16"/>
        <v>8572.3076923076915</v>
      </c>
      <c r="I44" s="298">
        <f>IFERROR('C.I.F.'!$E$11*$M$36,"")</f>
        <v>0</v>
      </c>
      <c r="J44" s="298">
        <f t="shared" si="17"/>
        <v>0</v>
      </c>
      <c r="K44" s="298">
        <f>IFERROR(Adtivos.!$E$16*$M$36,"")</f>
        <v>285.53777963132057</v>
      </c>
      <c r="L44" s="298">
        <f t="shared" si="18"/>
        <v>10843.674871794869</v>
      </c>
      <c r="M44" s="298">
        <f t="shared" si="19"/>
        <v>520303.25652191805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 x14ac:dyDescent="0.35">
      <c r="A45" s="4"/>
      <c r="B45" s="4"/>
      <c r="C45" s="477" t="s">
        <v>10</v>
      </c>
      <c r="D45" s="394"/>
      <c r="E45" s="394"/>
      <c r="F45" s="394"/>
      <c r="G45" s="394"/>
      <c r="H45" s="394"/>
      <c r="I45" s="394"/>
      <c r="J45" s="394"/>
      <c r="K45" s="394"/>
      <c r="L45" s="395"/>
      <c r="M45" s="299">
        <f>SUM(M39:M44)</f>
        <v>3121819.5391315082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0.5" customHeight="1" x14ac:dyDescent="0.3">
      <c r="A46" s="4"/>
      <c r="B46" s="4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.75" customHeight="1" x14ac:dyDescent="0.3">
      <c r="A47" s="4"/>
      <c r="B47" s="4"/>
      <c r="C47" s="397" t="s">
        <v>325</v>
      </c>
      <c r="D47" s="394"/>
      <c r="E47" s="394"/>
      <c r="F47" s="394"/>
      <c r="G47" s="394"/>
      <c r="H47" s="394"/>
      <c r="I47" s="394"/>
      <c r="J47" s="394"/>
      <c r="K47" s="394"/>
      <c r="L47" s="395"/>
      <c r="M47" s="303">
        <f>M12+M23+M34+M45</f>
        <v>215816314.51204288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hidden="1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4">
    <mergeCell ref="M26:M27"/>
    <mergeCell ref="K37:L37"/>
    <mergeCell ref="M37:M38"/>
    <mergeCell ref="C45:L45"/>
    <mergeCell ref="C47:L47"/>
    <mergeCell ref="D26:F26"/>
    <mergeCell ref="C34:L34"/>
    <mergeCell ref="C36:L36"/>
    <mergeCell ref="C37:C38"/>
    <mergeCell ref="D37:F37"/>
    <mergeCell ref="G37:H37"/>
    <mergeCell ref="I37:J37"/>
    <mergeCell ref="C23:L23"/>
    <mergeCell ref="C25:L25"/>
    <mergeCell ref="C26:C27"/>
    <mergeCell ref="G26:H26"/>
    <mergeCell ref="I26:J26"/>
    <mergeCell ref="K26:L26"/>
    <mergeCell ref="K15:L15"/>
    <mergeCell ref="M15:M16"/>
    <mergeCell ref="D4:F4"/>
    <mergeCell ref="C12:L12"/>
    <mergeCell ref="C14:L14"/>
    <mergeCell ref="C15:C16"/>
    <mergeCell ref="D15:F15"/>
    <mergeCell ref="G15:H15"/>
    <mergeCell ref="I15:J15"/>
    <mergeCell ref="C2:M2"/>
    <mergeCell ref="C3:L3"/>
    <mergeCell ref="C4:C5"/>
    <mergeCell ref="G4:H4"/>
    <mergeCell ref="I4:J4"/>
    <mergeCell ref="K4:L4"/>
    <mergeCell ref="M4:M5"/>
  </mergeCells>
  <pageMargins left="0.7" right="0.7" top="0.75" bottom="0.75" header="0" footer="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3300"/>
  </sheetPr>
  <dimension ref="A1:Z999"/>
  <sheetViews>
    <sheetView showGridLines="0" topLeftCell="A36" workbookViewId="0">
      <selection activeCell="H74" sqref="H74"/>
    </sheetView>
  </sheetViews>
  <sheetFormatPr baseColWidth="10" defaultColWidth="14.44140625" defaultRowHeight="15" customHeight="1" x14ac:dyDescent="0.3"/>
  <cols>
    <col min="1" max="1" width="11.44140625" customWidth="1"/>
    <col min="2" max="2" width="9.44140625" customWidth="1"/>
    <col min="3" max="3" width="31.6640625" customWidth="1"/>
    <col min="4" max="4" width="20.88671875" customWidth="1"/>
    <col min="5" max="5" width="17.5546875" customWidth="1"/>
    <col min="6" max="6" width="20.5546875" customWidth="1"/>
    <col min="7" max="13" width="21" customWidth="1"/>
    <col min="14" max="14" width="13.6640625" customWidth="1"/>
    <col min="15" max="15" width="13.6640625" hidden="1" customWidth="1"/>
    <col min="16" max="26" width="10" customWidth="1"/>
  </cols>
  <sheetData>
    <row r="1" spans="1:26" ht="15" customHeight="1" x14ac:dyDescent="0.3">
      <c r="A1" s="118"/>
      <c r="B1" s="118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18.75" customHeight="1" x14ac:dyDescent="0.3">
      <c r="A2" s="119"/>
      <c r="B2" s="119"/>
      <c r="C2" s="419">
        <f>Técnico!C2</f>
        <v>0</v>
      </c>
      <c r="D2" s="394"/>
      <c r="E2" s="394"/>
      <c r="F2" s="394"/>
      <c r="G2" s="394"/>
      <c r="H2" s="394"/>
      <c r="I2" s="394"/>
      <c r="J2" s="394"/>
      <c r="K2" s="394"/>
      <c r="L2" s="394"/>
      <c r="M2" s="395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18.75" customHeight="1" x14ac:dyDescent="0.3">
      <c r="A3" s="119"/>
      <c r="B3" s="119"/>
      <c r="C3" s="473" t="s">
        <v>326</v>
      </c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6" ht="18.75" customHeight="1" x14ac:dyDescent="0.3">
      <c r="A4" s="119"/>
      <c r="B4" s="119"/>
      <c r="C4" s="444" t="s">
        <v>327</v>
      </c>
      <c r="D4" s="394"/>
      <c r="E4" s="394"/>
      <c r="F4" s="394"/>
      <c r="G4" s="394"/>
      <c r="H4" s="394"/>
      <c r="I4" s="394"/>
      <c r="J4" s="394"/>
      <c r="K4" s="394"/>
      <c r="L4" s="394"/>
      <c r="M4" s="395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18.75" customHeight="1" x14ac:dyDescent="0.3">
      <c r="A5" s="119"/>
      <c r="B5" s="119"/>
      <c r="C5" s="478" t="s">
        <v>328</v>
      </c>
      <c r="D5" s="395"/>
      <c r="E5" s="9" t="s">
        <v>329</v>
      </c>
      <c r="F5" s="9" t="s">
        <v>330</v>
      </c>
      <c r="G5" s="9" t="s">
        <v>153</v>
      </c>
      <c r="H5" s="9" t="s">
        <v>331</v>
      </c>
      <c r="I5" s="9" t="s">
        <v>200</v>
      </c>
      <c r="J5" s="9" t="s">
        <v>201</v>
      </c>
      <c r="K5" s="9" t="s">
        <v>202</v>
      </c>
      <c r="L5" s="9" t="s">
        <v>203</v>
      </c>
      <c r="M5" s="9" t="s">
        <v>204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30" customHeight="1" x14ac:dyDescent="0.3">
      <c r="A6" s="119"/>
      <c r="B6" s="119"/>
      <c r="C6" s="479" t="s">
        <v>332</v>
      </c>
      <c r="D6" s="395"/>
      <c r="E6" s="14" t="s">
        <v>329</v>
      </c>
      <c r="F6" s="17"/>
      <c r="G6" s="15"/>
      <c r="H6" s="109">
        <f t="shared" ref="H6:H8" si="0">F6*G6</f>
        <v>0</v>
      </c>
      <c r="I6" s="85"/>
      <c r="J6" s="85"/>
      <c r="K6" s="85"/>
      <c r="L6" s="85"/>
      <c r="M6" s="85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24.75" customHeight="1" x14ac:dyDescent="0.3">
      <c r="A7" s="119"/>
      <c r="B7" s="119"/>
      <c r="C7" s="479" t="s">
        <v>333</v>
      </c>
      <c r="D7" s="395"/>
      <c r="E7" s="14" t="s">
        <v>329</v>
      </c>
      <c r="F7" s="17"/>
      <c r="G7" s="15"/>
      <c r="H7" s="109">
        <f t="shared" si="0"/>
        <v>0</v>
      </c>
      <c r="I7" s="85"/>
      <c r="J7" s="85"/>
      <c r="K7" s="85"/>
      <c r="L7" s="85"/>
      <c r="M7" s="85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24.75" customHeight="1" x14ac:dyDescent="0.3">
      <c r="A8" s="119"/>
      <c r="B8" s="119"/>
      <c r="C8" s="479" t="s">
        <v>334</v>
      </c>
      <c r="D8" s="395"/>
      <c r="E8" s="14" t="s">
        <v>329</v>
      </c>
      <c r="F8" s="17">
        <v>1</v>
      </c>
      <c r="G8" s="15">
        <v>4000000</v>
      </c>
      <c r="H8" s="109">
        <f t="shared" si="0"/>
        <v>4000000</v>
      </c>
      <c r="I8" s="85"/>
      <c r="J8" s="85"/>
      <c r="K8" s="85"/>
      <c r="L8" s="85"/>
      <c r="M8" s="85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24.75" customHeight="1" x14ac:dyDescent="0.3">
      <c r="A9" s="119"/>
      <c r="B9" s="119"/>
      <c r="C9" s="443" t="s">
        <v>335</v>
      </c>
      <c r="D9" s="394"/>
      <c r="E9" s="395"/>
      <c r="F9" s="83"/>
      <c r="G9" s="83"/>
      <c r="H9" s="69">
        <f t="shared" ref="H9:M9" si="1">SUM(H6:H8)</f>
        <v>4000000</v>
      </c>
      <c r="I9" s="69">
        <f t="shared" si="1"/>
        <v>0</v>
      </c>
      <c r="J9" s="69">
        <f t="shared" si="1"/>
        <v>0</v>
      </c>
      <c r="K9" s="69">
        <f t="shared" si="1"/>
        <v>0</v>
      </c>
      <c r="L9" s="69">
        <f t="shared" si="1"/>
        <v>0</v>
      </c>
      <c r="M9" s="69">
        <f t="shared" si="1"/>
        <v>0</v>
      </c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24.75" customHeight="1" x14ac:dyDescent="0.3">
      <c r="A10" s="119"/>
      <c r="B10" s="119"/>
      <c r="C10" s="85"/>
      <c r="D10" s="85"/>
      <c r="E10" s="85"/>
      <c r="F10" s="85"/>
      <c r="G10" s="85"/>
      <c r="H10" s="109"/>
      <c r="I10" s="109"/>
      <c r="J10" s="109"/>
      <c r="K10" s="109"/>
      <c r="L10" s="109"/>
      <c r="M10" s="10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ht="24.75" customHeight="1" x14ac:dyDescent="0.3">
      <c r="A11" s="119"/>
      <c r="B11" s="119"/>
      <c r="C11" s="478" t="s">
        <v>336</v>
      </c>
      <c r="D11" s="395"/>
      <c r="E11" s="9" t="s">
        <v>329</v>
      </c>
      <c r="F11" s="9" t="s">
        <v>330</v>
      </c>
      <c r="G11" s="9" t="s">
        <v>153</v>
      </c>
      <c r="H11" s="9" t="s">
        <v>331</v>
      </c>
      <c r="I11" s="9" t="s">
        <v>200</v>
      </c>
      <c r="J11" s="9" t="s">
        <v>201</v>
      </c>
      <c r="K11" s="9" t="s">
        <v>202</v>
      </c>
      <c r="L11" s="9" t="s">
        <v>203</v>
      </c>
      <c r="M11" s="9" t="s">
        <v>204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ht="24.75" customHeight="1" x14ac:dyDescent="0.3">
      <c r="A12" s="119"/>
      <c r="B12" s="119"/>
      <c r="C12" s="481" t="s">
        <v>497</v>
      </c>
      <c r="D12" s="387"/>
      <c r="E12" s="14" t="s">
        <v>329</v>
      </c>
      <c r="F12" s="17">
        <v>1</v>
      </c>
      <c r="G12" s="15">
        <v>1200000</v>
      </c>
      <c r="H12" s="109">
        <f t="shared" ref="H12:H23" si="2">F12*G12</f>
        <v>1200000</v>
      </c>
      <c r="I12" s="109"/>
      <c r="J12" s="109"/>
      <c r="K12" s="109"/>
      <c r="L12" s="109"/>
      <c r="M12" s="10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ht="24.75" customHeight="1" x14ac:dyDescent="0.3">
      <c r="A13" s="119"/>
      <c r="B13" s="119"/>
      <c r="C13" s="481" t="s">
        <v>498</v>
      </c>
      <c r="D13" s="387"/>
      <c r="E13" s="14" t="s">
        <v>329</v>
      </c>
      <c r="F13" s="17">
        <v>1</v>
      </c>
      <c r="G13" s="15">
        <v>700000</v>
      </c>
      <c r="H13" s="109">
        <f t="shared" si="2"/>
        <v>700000</v>
      </c>
      <c r="I13" s="109"/>
      <c r="J13" s="109"/>
      <c r="K13" s="109"/>
      <c r="L13" s="109"/>
      <c r="M13" s="10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24.75" customHeight="1" x14ac:dyDescent="0.3">
      <c r="A14" s="119"/>
      <c r="B14" s="119"/>
      <c r="C14" s="481" t="s">
        <v>499</v>
      </c>
      <c r="D14" s="387"/>
      <c r="E14" s="14" t="s">
        <v>329</v>
      </c>
      <c r="F14" s="17">
        <v>1</v>
      </c>
      <c r="G14" s="15">
        <v>700000</v>
      </c>
      <c r="H14" s="109">
        <f t="shared" si="2"/>
        <v>700000</v>
      </c>
      <c r="I14" s="109"/>
      <c r="J14" s="109"/>
      <c r="K14" s="109"/>
      <c r="L14" s="109"/>
      <c r="M14" s="10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ht="18.75" customHeight="1" x14ac:dyDescent="0.3">
      <c r="A15" s="119"/>
      <c r="B15" s="119"/>
      <c r="C15" s="481" t="s">
        <v>337</v>
      </c>
      <c r="D15" s="387"/>
      <c r="E15" s="14" t="s">
        <v>329</v>
      </c>
      <c r="F15" s="17">
        <v>2</v>
      </c>
      <c r="G15" s="15">
        <v>200000</v>
      </c>
      <c r="H15" s="109">
        <f t="shared" si="2"/>
        <v>400000</v>
      </c>
      <c r="I15" s="109"/>
      <c r="J15" s="109"/>
      <c r="K15" s="109"/>
      <c r="L15" s="109"/>
      <c r="M15" s="10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23.4" customHeight="1" x14ac:dyDescent="0.3">
      <c r="A16" s="119"/>
      <c r="B16" s="119"/>
      <c r="C16" s="481" t="s">
        <v>338</v>
      </c>
      <c r="D16" s="387"/>
      <c r="E16" s="14" t="s">
        <v>329</v>
      </c>
      <c r="F16" s="17">
        <v>1</v>
      </c>
      <c r="G16" s="15">
        <v>1200000</v>
      </c>
      <c r="H16" s="109">
        <f t="shared" si="2"/>
        <v>1200000</v>
      </c>
      <c r="I16" s="109"/>
      <c r="J16" s="109"/>
      <c r="K16" s="109"/>
      <c r="L16" s="109"/>
      <c r="M16" s="10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ht="15.75" customHeight="1" x14ac:dyDescent="0.3">
      <c r="A17" s="119"/>
      <c r="B17" s="119"/>
      <c r="C17" s="481" t="s">
        <v>503</v>
      </c>
      <c r="D17" s="387"/>
      <c r="E17" s="14" t="s">
        <v>329</v>
      </c>
      <c r="F17" s="17">
        <v>1</v>
      </c>
      <c r="G17" s="15">
        <v>600000</v>
      </c>
      <c r="H17" s="109">
        <f t="shared" si="2"/>
        <v>600000</v>
      </c>
      <c r="I17" s="109"/>
      <c r="J17" s="109"/>
      <c r="K17" s="109"/>
      <c r="L17" s="109"/>
      <c r="M17" s="10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ht="19.2" customHeight="1" x14ac:dyDescent="0.3">
      <c r="A18" s="119"/>
      <c r="B18" s="119"/>
      <c r="C18" s="481" t="s">
        <v>339</v>
      </c>
      <c r="D18" s="387"/>
      <c r="E18" s="14" t="s">
        <v>329</v>
      </c>
      <c r="F18" s="17">
        <v>1</v>
      </c>
      <c r="G18" s="15">
        <v>1500000</v>
      </c>
      <c r="H18" s="109">
        <f t="shared" si="2"/>
        <v>1500000</v>
      </c>
      <c r="I18" s="109"/>
      <c r="J18" s="109"/>
      <c r="K18" s="109"/>
      <c r="L18" s="109"/>
      <c r="M18" s="10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18.75" customHeight="1" x14ac:dyDescent="0.3">
      <c r="A19" s="119"/>
      <c r="B19" s="119"/>
      <c r="C19" s="481" t="s">
        <v>500</v>
      </c>
      <c r="D19" s="387"/>
      <c r="E19" s="14" t="s">
        <v>329</v>
      </c>
      <c r="F19" s="17">
        <v>1</v>
      </c>
      <c r="G19" s="15">
        <v>800000</v>
      </c>
      <c r="H19" s="109">
        <f t="shared" si="2"/>
        <v>800000</v>
      </c>
      <c r="I19" s="109"/>
      <c r="J19" s="109"/>
      <c r="K19" s="109"/>
      <c r="L19" s="109"/>
      <c r="M19" s="10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ht="17.399999999999999" customHeight="1" x14ac:dyDescent="0.3">
      <c r="A20" s="119"/>
      <c r="B20" s="119"/>
      <c r="C20" s="481" t="s">
        <v>501</v>
      </c>
      <c r="D20" s="387"/>
      <c r="E20" s="14" t="s">
        <v>329</v>
      </c>
      <c r="F20" s="17">
        <v>1</v>
      </c>
      <c r="G20" s="15">
        <v>700000</v>
      </c>
      <c r="H20" s="109">
        <f t="shared" si="2"/>
        <v>700000</v>
      </c>
      <c r="I20" s="109"/>
      <c r="J20" s="109"/>
      <c r="K20" s="109"/>
      <c r="L20" s="109"/>
      <c r="M20" s="10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ht="16.5" customHeight="1" x14ac:dyDescent="0.3">
      <c r="A21" s="119"/>
      <c r="B21" s="119"/>
      <c r="C21" s="481" t="s">
        <v>502</v>
      </c>
      <c r="D21" s="387"/>
      <c r="E21" s="14" t="s">
        <v>329</v>
      </c>
      <c r="F21" s="17">
        <v>1</v>
      </c>
      <c r="G21" s="15">
        <v>1600000</v>
      </c>
      <c r="H21" s="109">
        <f t="shared" si="2"/>
        <v>1600000</v>
      </c>
      <c r="I21" s="109"/>
      <c r="J21" s="109"/>
      <c r="K21" s="109"/>
      <c r="L21" s="109"/>
      <c r="M21" s="10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ht="15" customHeight="1" x14ac:dyDescent="0.3">
      <c r="A22" s="119"/>
      <c r="B22" s="119"/>
      <c r="C22" s="481" t="s">
        <v>508</v>
      </c>
      <c r="D22" s="387"/>
      <c r="E22" s="14" t="s">
        <v>329</v>
      </c>
      <c r="F22" s="17">
        <v>1</v>
      </c>
      <c r="G22" s="15">
        <v>500000</v>
      </c>
      <c r="H22" s="109">
        <f t="shared" si="2"/>
        <v>500000</v>
      </c>
      <c r="I22" s="109"/>
      <c r="J22" s="109"/>
      <c r="K22" s="109"/>
      <c r="L22" s="109"/>
      <c r="M22" s="10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ht="16.5" customHeight="1" x14ac:dyDescent="0.3">
      <c r="A23" s="119"/>
      <c r="B23" s="119"/>
      <c r="C23" s="481"/>
      <c r="D23" s="387"/>
      <c r="E23" s="14" t="s">
        <v>329</v>
      </c>
      <c r="F23" s="17"/>
      <c r="G23" s="15"/>
      <c r="H23" s="109">
        <f t="shared" si="2"/>
        <v>0</v>
      </c>
      <c r="I23" s="109"/>
      <c r="J23" s="109"/>
      <c r="K23" s="109"/>
      <c r="L23" s="109"/>
      <c r="M23" s="10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ht="16.5" customHeight="1" x14ac:dyDescent="0.3">
      <c r="A24" s="119"/>
      <c r="B24" s="119"/>
      <c r="C24" s="443" t="s">
        <v>340</v>
      </c>
      <c r="D24" s="394"/>
      <c r="E24" s="395"/>
      <c r="F24" s="83"/>
      <c r="G24" s="83"/>
      <c r="H24" s="375">
        <f t="shared" ref="H24:M24" si="3">SUM(H12:H23)</f>
        <v>9900000</v>
      </c>
      <c r="I24" s="83">
        <f t="shared" si="3"/>
        <v>0</v>
      </c>
      <c r="J24" s="83">
        <f t="shared" si="3"/>
        <v>0</v>
      </c>
      <c r="K24" s="83">
        <f t="shared" si="3"/>
        <v>0</v>
      </c>
      <c r="L24" s="83">
        <f t="shared" si="3"/>
        <v>0</v>
      </c>
      <c r="M24" s="83">
        <f t="shared" si="3"/>
        <v>0</v>
      </c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ht="16.5" customHeight="1" x14ac:dyDescent="0.3">
      <c r="A25" s="119"/>
      <c r="B25" s="119"/>
      <c r="C25" s="85"/>
      <c r="D25" s="85"/>
      <c r="E25" s="85"/>
      <c r="F25" s="85"/>
      <c r="G25" s="85"/>
      <c r="H25" s="109"/>
      <c r="I25" s="109"/>
      <c r="J25" s="109"/>
      <c r="K25" s="109"/>
      <c r="L25" s="109"/>
      <c r="M25" s="10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ht="16.5" customHeight="1" x14ac:dyDescent="0.3">
      <c r="A26" s="119"/>
      <c r="B26" s="119"/>
      <c r="C26" s="478" t="s">
        <v>341</v>
      </c>
      <c r="D26" s="395"/>
      <c r="E26" s="9" t="s">
        <v>329</v>
      </c>
      <c r="F26" s="9" t="s">
        <v>330</v>
      </c>
      <c r="G26" s="9" t="s">
        <v>153</v>
      </c>
      <c r="H26" s="9" t="s">
        <v>331</v>
      </c>
      <c r="I26" s="9" t="s">
        <v>200</v>
      </c>
      <c r="J26" s="9" t="s">
        <v>201</v>
      </c>
      <c r="K26" s="9" t="s">
        <v>202</v>
      </c>
      <c r="L26" s="9" t="s">
        <v>203</v>
      </c>
      <c r="M26" s="9" t="s">
        <v>204</v>
      </c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ht="16.5" customHeight="1" x14ac:dyDescent="0.3">
      <c r="A27" s="119"/>
      <c r="B27" s="119"/>
      <c r="C27" s="484" t="s">
        <v>342</v>
      </c>
      <c r="D27" s="485"/>
      <c r="E27" s="14" t="s">
        <v>329</v>
      </c>
      <c r="F27" s="17">
        <v>1</v>
      </c>
      <c r="G27" s="15">
        <v>800000</v>
      </c>
      <c r="H27" s="111">
        <f t="shared" ref="H27:H37" si="4">F27*G27</f>
        <v>800000</v>
      </c>
      <c r="I27" s="8"/>
      <c r="J27" s="8"/>
      <c r="K27" s="8"/>
      <c r="L27" s="8"/>
      <c r="M27" s="8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ht="16.5" customHeight="1" x14ac:dyDescent="0.3">
      <c r="A28" s="119"/>
      <c r="B28" s="119"/>
      <c r="C28" s="484" t="s">
        <v>343</v>
      </c>
      <c r="D28" s="485"/>
      <c r="E28" s="14" t="s">
        <v>329</v>
      </c>
      <c r="F28" s="17">
        <v>1</v>
      </c>
      <c r="G28" s="15">
        <v>200000</v>
      </c>
      <c r="H28" s="111">
        <f t="shared" si="4"/>
        <v>200000</v>
      </c>
      <c r="I28" s="8"/>
      <c r="J28" s="8"/>
      <c r="K28" s="8"/>
      <c r="L28" s="8"/>
      <c r="M28" s="8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ht="16.5" customHeight="1" x14ac:dyDescent="0.3">
      <c r="A29" s="119"/>
      <c r="B29" s="119"/>
      <c r="C29" s="484" t="s">
        <v>511</v>
      </c>
      <c r="D29" s="485"/>
      <c r="E29" s="14" t="s">
        <v>329</v>
      </c>
      <c r="F29" s="17">
        <v>1</v>
      </c>
      <c r="G29" s="15">
        <v>850000</v>
      </c>
      <c r="H29" s="111">
        <f t="shared" si="4"/>
        <v>850000</v>
      </c>
      <c r="I29" s="8"/>
      <c r="J29" s="8"/>
      <c r="K29" s="8"/>
      <c r="L29" s="8"/>
      <c r="M29" s="8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ht="16.5" customHeight="1" x14ac:dyDescent="0.3">
      <c r="A30" s="119"/>
      <c r="B30" s="119"/>
      <c r="C30" s="481" t="s">
        <v>344</v>
      </c>
      <c r="D30" s="485"/>
      <c r="E30" s="14" t="s">
        <v>329</v>
      </c>
      <c r="F30" s="17">
        <v>1</v>
      </c>
      <c r="G30" s="15">
        <v>400000</v>
      </c>
      <c r="H30" s="111">
        <f t="shared" si="4"/>
        <v>400000</v>
      </c>
      <c r="I30" s="8"/>
      <c r="J30" s="8"/>
      <c r="K30" s="8"/>
      <c r="L30" s="8"/>
      <c r="M30" s="8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1:26" ht="16.5" customHeight="1" x14ac:dyDescent="0.3">
      <c r="A31" s="119"/>
      <c r="B31" s="119"/>
      <c r="C31" s="481" t="s">
        <v>345</v>
      </c>
      <c r="D31" s="485"/>
      <c r="E31" s="14" t="s">
        <v>329</v>
      </c>
      <c r="F31" s="17">
        <v>3</v>
      </c>
      <c r="G31" s="15">
        <v>150000</v>
      </c>
      <c r="H31" s="111">
        <f t="shared" si="4"/>
        <v>450000</v>
      </c>
      <c r="I31" s="8"/>
      <c r="J31" s="8"/>
      <c r="K31" s="8"/>
      <c r="L31" s="8"/>
      <c r="M31" s="8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1:26" ht="16.5" customHeight="1" x14ac:dyDescent="0.3">
      <c r="A32" s="119"/>
      <c r="B32" s="119"/>
      <c r="C32" s="481" t="s">
        <v>346</v>
      </c>
      <c r="D32" s="485"/>
      <c r="E32" s="14" t="s">
        <v>329</v>
      </c>
      <c r="F32" s="17">
        <v>16</v>
      </c>
      <c r="G32" s="15">
        <v>250000</v>
      </c>
      <c r="H32" s="111">
        <f t="shared" si="4"/>
        <v>4000000</v>
      </c>
      <c r="I32" s="8"/>
      <c r="J32" s="8"/>
      <c r="K32" s="8"/>
      <c r="L32" s="8"/>
      <c r="M32" s="8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spans="1:26" ht="34.200000000000003" customHeight="1" x14ac:dyDescent="0.3">
      <c r="A33" s="119"/>
      <c r="B33" s="119"/>
      <c r="C33" s="486" t="s">
        <v>504</v>
      </c>
      <c r="D33" s="487"/>
      <c r="E33" s="14" t="s">
        <v>329</v>
      </c>
      <c r="F33" s="17">
        <v>1</v>
      </c>
      <c r="G33" s="15">
        <v>800000</v>
      </c>
      <c r="H33" s="111">
        <f t="shared" si="4"/>
        <v>800000</v>
      </c>
      <c r="I33" s="8"/>
      <c r="J33" s="8"/>
      <c r="K33" s="8"/>
      <c r="L33" s="8"/>
      <c r="M33" s="8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1:26" ht="16.5" customHeight="1" x14ac:dyDescent="0.3">
      <c r="A34" s="119"/>
      <c r="B34" s="119"/>
      <c r="C34" s="481" t="s">
        <v>505</v>
      </c>
      <c r="D34" s="485"/>
      <c r="E34" s="14" t="s">
        <v>329</v>
      </c>
      <c r="F34" s="17">
        <v>70</v>
      </c>
      <c r="G34" s="15">
        <v>30000</v>
      </c>
      <c r="H34" s="111">
        <f t="shared" si="4"/>
        <v>2100000</v>
      </c>
      <c r="I34" s="8"/>
      <c r="J34" s="8"/>
      <c r="K34" s="8"/>
      <c r="L34" s="8"/>
      <c r="M34" s="8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1:26" ht="16.5" customHeight="1" x14ac:dyDescent="0.3">
      <c r="A35" s="119"/>
      <c r="B35" s="119"/>
      <c r="C35" s="481" t="s">
        <v>506</v>
      </c>
      <c r="D35" s="485"/>
      <c r="E35" s="14" t="s">
        <v>329</v>
      </c>
      <c r="F35" s="17">
        <v>18</v>
      </c>
      <c r="G35" s="15">
        <v>15000</v>
      </c>
      <c r="H35" s="111">
        <f t="shared" si="4"/>
        <v>270000</v>
      </c>
      <c r="I35" s="8"/>
      <c r="J35" s="8"/>
      <c r="K35" s="8"/>
      <c r="L35" s="8"/>
      <c r="M35" s="8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spans="1:26" ht="16.5" customHeight="1" x14ac:dyDescent="0.3">
      <c r="A36" s="119"/>
      <c r="B36" s="119"/>
      <c r="C36" s="481" t="s">
        <v>507</v>
      </c>
      <c r="D36" s="485"/>
      <c r="E36" s="14" t="s">
        <v>329</v>
      </c>
      <c r="F36" s="17">
        <v>1</v>
      </c>
      <c r="G36" s="15">
        <v>900000</v>
      </c>
      <c r="H36" s="111">
        <f t="shared" si="4"/>
        <v>900000</v>
      </c>
      <c r="I36" s="8"/>
      <c r="J36" s="8"/>
      <c r="K36" s="8"/>
      <c r="L36" s="8"/>
      <c r="M36" s="8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16.5" customHeight="1" x14ac:dyDescent="0.3">
      <c r="A37" s="119"/>
      <c r="B37" s="119"/>
      <c r="C37" s="481" t="s">
        <v>510</v>
      </c>
      <c r="D37" s="485"/>
      <c r="E37" s="14" t="s">
        <v>329</v>
      </c>
      <c r="F37" s="17">
        <v>1</v>
      </c>
      <c r="G37" s="15">
        <v>700000</v>
      </c>
      <c r="H37" s="111">
        <f t="shared" si="4"/>
        <v>700000</v>
      </c>
      <c r="I37" s="8"/>
      <c r="J37" s="8"/>
      <c r="K37" s="8"/>
      <c r="L37" s="8"/>
      <c r="M37" s="8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16.5" customHeight="1" x14ac:dyDescent="0.3">
      <c r="A38" s="119"/>
      <c r="B38" s="119"/>
      <c r="C38" s="443" t="s">
        <v>347</v>
      </c>
      <c r="D38" s="394"/>
      <c r="E38" s="395"/>
      <c r="F38" s="305"/>
      <c r="G38" s="305"/>
      <c r="H38" s="306">
        <f>SUM(H27:H37)</f>
        <v>11470000</v>
      </c>
      <c r="I38" s="69"/>
      <c r="J38" s="69"/>
      <c r="K38" s="69"/>
      <c r="L38" s="69"/>
      <c r="M38" s="6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 ht="16.5" customHeight="1" x14ac:dyDescent="0.3">
      <c r="A39" s="119"/>
      <c r="B39" s="119"/>
      <c r="C39" s="85"/>
      <c r="D39" s="85"/>
      <c r="E39" s="85"/>
      <c r="F39" s="8"/>
      <c r="G39" s="8"/>
      <c r="H39" s="8"/>
      <c r="I39" s="8"/>
      <c r="J39" s="8"/>
      <c r="K39" s="8"/>
      <c r="L39" s="8"/>
      <c r="M39" s="8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 ht="16.5" customHeight="1" x14ac:dyDescent="0.3">
      <c r="A40" s="119"/>
      <c r="B40" s="119"/>
      <c r="C40" s="478" t="s">
        <v>348</v>
      </c>
      <c r="D40" s="387"/>
      <c r="E40" s="9" t="s">
        <v>329</v>
      </c>
      <c r="F40" s="9" t="s">
        <v>330</v>
      </c>
      <c r="G40" s="9" t="s">
        <v>153</v>
      </c>
      <c r="H40" s="9" t="s">
        <v>331</v>
      </c>
      <c r="I40" s="9" t="s">
        <v>200</v>
      </c>
      <c r="J40" s="9" t="s">
        <v>201</v>
      </c>
      <c r="K40" s="9" t="s">
        <v>202</v>
      </c>
      <c r="L40" s="9" t="s">
        <v>203</v>
      </c>
      <c r="M40" s="9" t="s">
        <v>204</v>
      </c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 ht="16.5" customHeight="1" x14ac:dyDescent="0.3">
      <c r="A41" s="119"/>
      <c r="B41" s="119"/>
      <c r="C41" s="488"/>
      <c r="D41" s="387"/>
      <c r="E41" s="14" t="s">
        <v>329</v>
      </c>
      <c r="F41" s="17"/>
      <c r="G41" s="304"/>
      <c r="H41" s="307">
        <f t="shared" ref="H41:H45" si="5">F41*G41</f>
        <v>0</v>
      </c>
      <c r="I41" s="307"/>
      <c r="J41" s="307"/>
      <c r="K41" s="307"/>
      <c r="L41" s="307"/>
      <c r="M41" s="307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 ht="16.5" customHeight="1" x14ac:dyDescent="0.3">
      <c r="A42" s="119"/>
      <c r="B42" s="119"/>
      <c r="C42" s="488"/>
      <c r="D42" s="387"/>
      <c r="E42" s="14" t="s">
        <v>329</v>
      </c>
      <c r="F42" s="17"/>
      <c r="G42" s="304"/>
      <c r="H42" s="307">
        <f t="shared" si="5"/>
        <v>0</v>
      </c>
      <c r="I42" s="307"/>
      <c r="J42" s="307"/>
      <c r="K42" s="307"/>
      <c r="L42" s="307"/>
      <c r="M42" s="307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 ht="16.5" customHeight="1" x14ac:dyDescent="0.3">
      <c r="A43" s="119"/>
      <c r="B43" s="119"/>
      <c r="C43" s="488"/>
      <c r="D43" s="387"/>
      <c r="E43" s="14" t="s">
        <v>329</v>
      </c>
      <c r="F43" s="17"/>
      <c r="G43" s="304"/>
      <c r="H43" s="307">
        <f t="shared" si="5"/>
        <v>0</v>
      </c>
      <c r="I43" s="307"/>
      <c r="J43" s="307"/>
      <c r="K43" s="307"/>
      <c r="L43" s="307"/>
      <c r="M43" s="307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 ht="16.5" customHeight="1" x14ac:dyDescent="0.3">
      <c r="A44" s="119"/>
      <c r="B44" s="119"/>
      <c r="C44" s="481"/>
      <c r="D44" s="387"/>
      <c r="E44" s="14" t="s">
        <v>329</v>
      </c>
      <c r="F44" s="17"/>
      <c r="G44" s="15"/>
      <c r="H44" s="307">
        <f t="shared" si="5"/>
        <v>0</v>
      </c>
      <c r="I44" s="307"/>
      <c r="J44" s="307"/>
      <c r="K44" s="307"/>
      <c r="L44" s="307"/>
      <c r="M44" s="307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 ht="16.5" customHeight="1" x14ac:dyDescent="0.3">
      <c r="A45" s="119"/>
      <c r="B45" s="119"/>
      <c r="C45" s="481"/>
      <c r="D45" s="387"/>
      <c r="E45" s="14" t="s">
        <v>329</v>
      </c>
      <c r="F45" s="17"/>
      <c r="G45" s="15"/>
      <c r="H45" s="307">
        <f t="shared" si="5"/>
        <v>0</v>
      </c>
      <c r="I45" s="307"/>
      <c r="J45" s="307"/>
      <c r="K45" s="307"/>
      <c r="L45" s="307"/>
      <c r="M45" s="307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 ht="16.5" customHeight="1" x14ac:dyDescent="0.3">
      <c r="A46" s="119"/>
      <c r="B46" s="119"/>
      <c r="C46" s="443" t="s">
        <v>349</v>
      </c>
      <c r="D46" s="394"/>
      <c r="E46" s="395"/>
      <c r="F46" s="305"/>
      <c r="G46" s="305"/>
      <c r="H46" s="76">
        <f>SUM(H41:H45)</f>
        <v>0</v>
      </c>
      <c r="I46" s="69"/>
      <c r="J46" s="69"/>
      <c r="K46" s="69"/>
      <c r="L46" s="69"/>
      <c r="M46" s="6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 ht="16.5" customHeight="1" x14ac:dyDescent="0.3">
      <c r="A47" s="119"/>
      <c r="B47" s="119"/>
      <c r="C47" s="85"/>
      <c r="D47" s="85"/>
      <c r="E47" s="85"/>
      <c r="F47" s="8"/>
      <c r="G47" s="8"/>
      <c r="H47" s="109"/>
      <c r="I47" s="109"/>
      <c r="J47" s="109"/>
      <c r="K47" s="109"/>
      <c r="L47" s="109"/>
      <c r="M47" s="10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 ht="16.5" customHeight="1" x14ac:dyDescent="0.3">
      <c r="A48" s="119"/>
      <c r="B48" s="119"/>
      <c r="C48" s="478" t="s">
        <v>350</v>
      </c>
      <c r="D48" s="395"/>
      <c r="E48" s="9" t="s">
        <v>329</v>
      </c>
      <c r="F48" s="9" t="s">
        <v>330</v>
      </c>
      <c r="G48" s="9" t="s">
        <v>153</v>
      </c>
      <c r="H48" s="9" t="s">
        <v>331</v>
      </c>
      <c r="I48" s="9" t="s">
        <v>200</v>
      </c>
      <c r="J48" s="9" t="s">
        <v>201</v>
      </c>
      <c r="K48" s="9" t="s">
        <v>202</v>
      </c>
      <c r="L48" s="9" t="s">
        <v>203</v>
      </c>
      <c r="M48" s="9" t="s">
        <v>204</v>
      </c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:26" ht="16.5" customHeight="1" x14ac:dyDescent="0.3">
      <c r="A49" s="119"/>
      <c r="B49" s="119"/>
      <c r="C49" s="489" t="s">
        <v>351</v>
      </c>
      <c r="D49" s="387"/>
      <c r="E49" s="308" t="s">
        <v>329</v>
      </c>
      <c r="F49" s="17">
        <v>1</v>
      </c>
      <c r="G49" s="304">
        <v>1400000</v>
      </c>
      <c r="H49" s="307">
        <f t="shared" ref="H49:H57" si="6">F49*G49</f>
        <v>1400000</v>
      </c>
      <c r="I49" s="307"/>
      <c r="J49" s="307"/>
      <c r="K49" s="307"/>
      <c r="L49" s="307"/>
      <c r="M49" s="307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:26" ht="16.5" customHeight="1" x14ac:dyDescent="0.3">
      <c r="A50" s="119"/>
      <c r="B50" s="119"/>
      <c r="C50" s="480" t="s">
        <v>352</v>
      </c>
      <c r="D50" s="387"/>
      <c r="E50" s="308" t="s">
        <v>329</v>
      </c>
      <c r="F50" s="309">
        <v>1</v>
      </c>
      <c r="G50" s="310">
        <v>450000</v>
      </c>
      <c r="H50" s="307">
        <f t="shared" si="6"/>
        <v>450000</v>
      </c>
      <c r="I50" s="307"/>
      <c r="J50" s="307"/>
      <c r="K50" s="307"/>
      <c r="L50" s="307"/>
      <c r="M50" s="307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:26" ht="16.5" customHeight="1" x14ac:dyDescent="0.3">
      <c r="A51" s="119"/>
      <c r="B51" s="119"/>
      <c r="C51" s="488" t="s">
        <v>509</v>
      </c>
      <c r="D51" s="387"/>
      <c r="E51" s="308" t="s">
        <v>329</v>
      </c>
      <c r="F51" s="17">
        <v>1</v>
      </c>
      <c r="G51" s="304">
        <v>2100000</v>
      </c>
      <c r="H51" s="307">
        <f t="shared" si="6"/>
        <v>2100000</v>
      </c>
      <c r="I51" s="307"/>
      <c r="J51" s="307"/>
      <c r="K51" s="307"/>
      <c r="L51" s="307"/>
      <c r="M51" s="307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:26" ht="16.5" customHeight="1" x14ac:dyDescent="0.3">
      <c r="A52" s="119"/>
      <c r="B52" s="119"/>
      <c r="C52" s="480" t="s">
        <v>512</v>
      </c>
      <c r="D52" s="387"/>
      <c r="E52" s="308" t="s">
        <v>329</v>
      </c>
      <c r="F52" s="17">
        <v>12</v>
      </c>
      <c r="G52" s="304">
        <v>164000</v>
      </c>
      <c r="H52" s="307">
        <f t="shared" si="6"/>
        <v>1968000</v>
      </c>
      <c r="I52" s="307"/>
      <c r="J52" s="307"/>
      <c r="K52" s="307"/>
      <c r="L52" s="307"/>
      <c r="M52" s="307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:26" ht="16.5" customHeight="1" x14ac:dyDescent="0.3">
      <c r="A53" s="119"/>
      <c r="B53" s="119"/>
      <c r="C53" s="480"/>
      <c r="D53" s="387"/>
      <c r="E53" s="308" t="s">
        <v>329</v>
      </c>
      <c r="F53" s="17"/>
      <c r="G53" s="304"/>
      <c r="H53" s="307">
        <f t="shared" si="6"/>
        <v>0</v>
      </c>
      <c r="I53" s="307"/>
      <c r="J53" s="307"/>
      <c r="K53" s="307"/>
      <c r="L53" s="307"/>
      <c r="M53" s="307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:26" ht="16.5" customHeight="1" x14ac:dyDescent="0.3">
      <c r="A54" s="119"/>
      <c r="B54" s="119"/>
      <c r="C54" s="480"/>
      <c r="D54" s="387"/>
      <c r="E54" s="308" t="s">
        <v>329</v>
      </c>
      <c r="F54" s="17"/>
      <c r="G54" s="304"/>
      <c r="H54" s="307">
        <f t="shared" si="6"/>
        <v>0</v>
      </c>
      <c r="I54" s="307"/>
      <c r="J54" s="307"/>
      <c r="K54" s="307"/>
      <c r="L54" s="307"/>
      <c r="M54" s="307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:26" ht="16.5" customHeight="1" x14ac:dyDescent="0.3">
      <c r="A55" s="119"/>
      <c r="B55" s="119"/>
      <c r="C55" s="480"/>
      <c r="D55" s="387"/>
      <c r="E55" s="308" t="s">
        <v>329</v>
      </c>
      <c r="F55" s="17"/>
      <c r="G55" s="304"/>
      <c r="H55" s="307">
        <f t="shared" si="6"/>
        <v>0</v>
      </c>
      <c r="I55" s="307"/>
      <c r="J55" s="307"/>
      <c r="K55" s="307"/>
      <c r="L55" s="307"/>
      <c r="M55" s="307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:26" ht="16.5" customHeight="1" x14ac:dyDescent="0.3">
      <c r="A56" s="119"/>
      <c r="B56" s="119"/>
      <c r="C56" s="480"/>
      <c r="D56" s="387"/>
      <c r="E56" s="308" t="s">
        <v>329</v>
      </c>
      <c r="F56" s="17"/>
      <c r="G56" s="304"/>
      <c r="H56" s="307">
        <f t="shared" si="6"/>
        <v>0</v>
      </c>
      <c r="I56" s="307"/>
      <c r="J56" s="307"/>
      <c r="K56" s="307"/>
      <c r="L56" s="307"/>
      <c r="M56" s="307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:26" ht="16.5" customHeight="1" x14ac:dyDescent="0.3">
      <c r="A57" s="119"/>
      <c r="B57" s="119"/>
      <c r="C57" s="480"/>
      <c r="D57" s="387"/>
      <c r="E57" s="308" t="s">
        <v>329</v>
      </c>
      <c r="F57" s="17"/>
      <c r="G57" s="304"/>
      <c r="H57" s="307">
        <f t="shared" si="6"/>
        <v>0</v>
      </c>
      <c r="I57" s="307"/>
      <c r="J57" s="307"/>
      <c r="K57" s="307"/>
      <c r="L57" s="307"/>
      <c r="M57" s="307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:26" ht="16.5" customHeight="1" x14ac:dyDescent="0.3">
      <c r="A58" s="119"/>
      <c r="B58" s="119"/>
      <c r="C58" s="443" t="s">
        <v>353</v>
      </c>
      <c r="D58" s="394"/>
      <c r="E58" s="395"/>
      <c r="F58" s="305"/>
      <c r="G58" s="305"/>
      <c r="H58" s="76">
        <f>SUM(H49:H57)</f>
        <v>5918000</v>
      </c>
      <c r="I58" s="69"/>
      <c r="J58" s="69"/>
      <c r="K58" s="69"/>
      <c r="L58" s="69"/>
      <c r="M58" s="6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:26" ht="16.5" customHeight="1" x14ac:dyDescent="0.3">
      <c r="A59" s="119"/>
      <c r="B59" s="119"/>
      <c r="C59" s="311"/>
      <c r="D59" s="311"/>
      <c r="E59" s="8"/>
      <c r="F59" s="8"/>
      <c r="G59" s="8"/>
      <c r="H59" s="8"/>
      <c r="I59" s="8"/>
      <c r="J59" s="8"/>
      <c r="K59" s="8"/>
      <c r="L59" s="8"/>
      <c r="M59" s="8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ht="16.5" customHeight="1" x14ac:dyDescent="0.3">
      <c r="A60" s="119"/>
      <c r="B60" s="119"/>
      <c r="C60" s="417" t="s">
        <v>354</v>
      </c>
      <c r="D60" s="395"/>
      <c r="E60" s="305"/>
      <c r="F60" s="305"/>
      <c r="G60" s="305"/>
      <c r="H60" s="20">
        <f>H9+H24+H38+H46+H58</f>
        <v>31288000</v>
      </c>
      <c r="I60" s="76">
        <f t="shared" ref="I60:M60" si="7">I9+I24+I38+I46</f>
        <v>0</v>
      </c>
      <c r="J60" s="76">
        <f t="shared" si="7"/>
        <v>0</v>
      </c>
      <c r="K60" s="76">
        <f t="shared" si="7"/>
        <v>0</v>
      </c>
      <c r="L60" s="76">
        <f t="shared" si="7"/>
        <v>0</v>
      </c>
      <c r="M60" s="76">
        <f t="shared" si="7"/>
        <v>0</v>
      </c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:26" ht="16.5" customHeight="1" x14ac:dyDescent="0.3">
      <c r="A61" s="119"/>
      <c r="B61" s="119"/>
      <c r="C61" s="311"/>
      <c r="D61" s="311"/>
      <c r="E61" s="8"/>
      <c r="F61" s="8"/>
      <c r="G61" s="8"/>
      <c r="H61" s="8"/>
      <c r="I61" s="8"/>
      <c r="J61" s="8"/>
      <c r="K61" s="8"/>
      <c r="L61" s="8"/>
      <c r="M61" s="8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ht="16.5" customHeight="1" x14ac:dyDescent="0.3">
      <c r="A62" s="119"/>
      <c r="B62" s="119"/>
      <c r="C62" s="85" t="s">
        <v>355</v>
      </c>
      <c r="D62" s="311"/>
      <c r="E62" s="8"/>
      <c r="F62" s="8"/>
      <c r="G62" s="8"/>
      <c r="H62" s="8"/>
      <c r="I62" s="8"/>
      <c r="J62" s="8"/>
      <c r="K62" s="8"/>
      <c r="L62" s="8"/>
      <c r="M62" s="8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:26" ht="16.5" customHeight="1" x14ac:dyDescent="0.3">
      <c r="A63" s="119"/>
      <c r="B63" s="119"/>
      <c r="C63" s="478" t="s">
        <v>356</v>
      </c>
      <c r="D63" s="395"/>
      <c r="E63" s="9" t="s">
        <v>329</v>
      </c>
      <c r="F63" s="9" t="s">
        <v>330</v>
      </c>
      <c r="G63" s="9" t="s">
        <v>153</v>
      </c>
      <c r="H63" s="9" t="s">
        <v>331</v>
      </c>
      <c r="I63" s="8"/>
      <c r="J63" s="8"/>
      <c r="K63" s="8"/>
      <c r="L63" s="8"/>
      <c r="M63" s="8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:26" ht="16.5" customHeight="1" x14ac:dyDescent="0.3">
      <c r="A64" s="119"/>
      <c r="B64" s="119"/>
      <c r="C64" s="479" t="s">
        <v>357</v>
      </c>
      <c r="D64" s="395"/>
      <c r="E64" s="14" t="s">
        <v>329</v>
      </c>
      <c r="F64" s="17">
        <v>1</v>
      </c>
      <c r="G64" s="15">
        <v>500000</v>
      </c>
      <c r="H64" s="298">
        <f t="shared" ref="H64:H73" si="8">F64*G64</f>
        <v>500000</v>
      </c>
      <c r="I64" s="8"/>
      <c r="J64" s="8"/>
      <c r="K64" s="8"/>
      <c r="L64" s="8"/>
      <c r="M64" s="8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:26" ht="16.5" customHeight="1" x14ac:dyDescent="0.3">
      <c r="A65" s="119"/>
      <c r="B65" s="119"/>
      <c r="C65" s="479" t="s">
        <v>358</v>
      </c>
      <c r="D65" s="395"/>
      <c r="E65" s="14" t="s">
        <v>329</v>
      </c>
      <c r="F65" s="17">
        <v>1</v>
      </c>
      <c r="G65" s="15">
        <v>120000</v>
      </c>
      <c r="H65" s="298">
        <f t="shared" si="8"/>
        <v>120000</v>
      </c>
      <c r="I65" s="8"/>
      <c r="J65" s="8"/>
      <c r="K65" s="8"/>
      <c r="L65" s="8"/>
      <c r="M65" s="8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:26" ht="16.5" customHeight="1" x14ac:dyDescent="0.3">
      <c r="A66" s="119"/>
      <c r="B66" s="119"/>
      <c r="C66" s="479" t="s">
        <v>359</v>
      </c>
      <c r="D66" s="395"/>
      <c r="E66" s="14" t="s">
        <v>329</v>
      </c>
      <c r="F66" s="17">
        <v>0</v>
      </c>
      <c r="G66" s="15">
        <v>0</v>
      </c>
      <c r="H66" s="298">
        <f t="shared" si="8"/>
        <v>0</v>
      </c>
      <c r="I66" s="8"/>
      <c r="J66" s="8"/>
      <c r="K66" s="8"/>
      <c r="L66" s="8"/>
      <c r="M66" s="8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:26" ht="16.5" customHeight="1" x14ac:dyDescent="0.3">
      <c r="A67" s="119"/>
      <c r="B67" s="119"/>
      <c r="C67" s="479" t="s">
        <v>360</v>
      </c>
      <c r="D67" s="395"/>
      <c r="E67" s="312" t="s">
        <v>329</v>
      </c>
      <c r="F67" s="313">
        <v>1</v>
      </c>
      <c r="G67" s="18">
        <f>'M.D Obra'!G19</f>
        <v>18000000</v>
      </c>
      <c r="H67" s="298">
        <f t="shared" si="8"/>
        <v>18000000</v>
      </c>
      <c r="I67" s="8"/>
      <c r="J67" s="8"/>
      <c r="K67" s="8"/>
      <c r="L67" s="8"/>
      <c r="M67" s="8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:26" ht="16.5" customHeight="1" x14ac:dyDescent="0.3">
      <c r="A68" s="119"/>
      <c r="B68" s="119"/>
      <c r="C68" s="479" t="s">
        <v>361</v>
      </c>
      <c r="D68" s="395"/>
      <c r="E68" s="312" t="s">
        <v>329</v>
      </c>
      <c r="F68" s="313">
        <v>1</v>
      </c>
      <c r="G68" s="18">
        <f>'M.D Obra'!G14</f>
        <v>100296000</v>
      </c>
      <c r="H68" s="298">
        <f t="shared" si="8"/>
        <v>100296000</v>
      </c>
      <c r="I68" s="8"/>
      <c r="J68" s="8"/>
      <c r="K68" s="8"/>
      <c r="L68" s="8"/>
      <c r="M68" s="8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:26" ht="16.5" customHeight="1" x14ac:dyDescent="0.3">
      <c r="A69" s="119"/>
      <c r="B69" s="119"/>
      <c r="C69" s="479" t="s">
        <v>362</v>
      </c>
      <c r="D69" s="395"/>
      <c r="E69" s="312" t="s">
        <v>329</v>
      </c>
      <c r="F69" s="313">
        <v>1</v>
      </c>
      <c r="G69" s="18">
        <f>'M.D Obra'!G18</f>
        <v>57898872</v>
      </c>
      <c r="H69" s="298">
        <f t="shared" si="8"/>
        <v>57898872</v>
      </c>
      <c r="I69" s="8"/>
      <c r="J69" s="8"/>
      <c r="K69" s="8"/>
      <c r="L69" s="8"/>
      <c r="M69" s="8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:26" ht="16.5" customHeight="1" x14ac:dyDescent="0.3">
      <c r="A70" s="119"/>
      <c r="B70" s="119"/>
      <c r="C70" s="479" t="s">
        <v>363</v>
      </c>
      <c r="D70" s="395"/>
      <c r="E70" s="312" t="s">
        <v>329</v>
      </c>
      <c r="F70" s="313">
        <v>1</v>
      </c>
      <c r="G70" s="18">
        <f>'M.D Obra'!J9</f>
        <v>0</v>
      </c>
      <c r="H70" s="298">
        <f t="shared" si="8"/>
        <v>0</v>
      </c>
      <c r="I70" s="8"/>
      <c r="J70" s="8"/>
      <c r="K70" s="8"/>
      <c r="L70" s="8"/>
      <c r="M70" s="8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:26" ht="16.5" customHeight="1" x14ac:dyDescent="0.3">
      <c r="A71" s="119"/>
      <c r="B71" s="119"/>
      <c r="C71" s="479" t="s">
        <v>364</v>
      </c>
      <c r="D71" s="395"/>
      <c r="E71" s="312" t="s">
        <v>329</v>
      </c>
      <c r="F71" s="313">
        <v>1</v>
      </c>
      <c r="G71" s="18">
        <f>Adtivos.!E8</f>
        <v>20414124</v>
      </c>
      <c r="H71" s="298">
        <f t="shared" si="8"/>
        <v>20414124</v>
      </c>
      <c r="I71" s="8"/>
      <c r="J71" s="8"/>
      <c r="K71" s="8"/>
      <c r="L71" s="8"/>
      <c r="M71" s="8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:26" ht="16.5" customHeight="1" x14ac:dyDescent="0.3">
      <c r="A72" s="119"/>
      <c r="B72" s="119"/>
      <c r="C72" s="479" t="s">
        <v>365</v>
      </c>
      <c r="D72" s="395"/>
      <c r="E72" s="14" t="s">
        <v>329</v>
      </c>
      <c r="F72" s="14">
        <v>0</v>
      </c>
      <c r="G72" s="14">
        <v>0</v>
      </c>
      <c r="H72" s="298">
        <f t="shared" si="8"/>
        <v>0</v>
      </c>
      <c r="I72" s="8"/>
      <c r="J72" s="8"/>
      <c r="K72" s="8"/>
      <c r="L72" s="8"/>
      <c r="M72" s="8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:26" ht="16.5" customHeight="1" x14ac:dyDescent="0.3">
      <c r="A73" s="119"/>
      <c r="B73" s="119"/>
      <c r="C73" s="479" t="s">
        <v>366</v>
      </c>
      <c r="D73" s="395"/>
      <c r="E73" s="312" t="s">
        <v>329</v>
      </c>
      <c r="F73" s="313">
        <v>1</v>
      </c>
      <c r="G73" s="18">
        <f>'Gastos Comunicación y Ventas'!E7</f>
        <v>2205000</v>
      </c>
      <c r="H73" s="298">
        <f t="shared" si="8"/>
        <v>2205000</v>
      </c>
      <c r="I73" s="8"/>
      <c r="J73" s="8"/>
      <c r="K73" s="8"/>
      <c r="L73" s="8"/>
      <c r="M73" s="8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:26" ht="16.5" customHeight="1" x14ac:dyDescent="0.3">
      <c r="A74" s="119"/>
      <c r="B74" s="119"/>
      <c r="C74" s="443" t="s">
        <v>367</v>
      </c>
      <c r="D74" s="394"/>
      <c r="E74" s="394"/>
      <c r="F74" s="394"/>
      <c r="G74" s="395"/>
      <c r="H74" s="76">
        <f>SUM(H64:H73)</f>
        <v>199433996</v>
      </c>
      <c r="I74" s="8"/>
      <c r="J74" s="8"/>
      <c r="K74" s="8"/>
      <c r="L74" s="8"/>
      <c r="M74" s="8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:26" ht="16.5" customHeight="1" x14ac:dyDescent="0.3">
      <c r="A75" s="119"/>
      <c r="B75" s="119"/>
      <c r="C75" s="444" t="s">
        <v>368</v>
      </c>
      <c r="D75" s="394"/>
      <c r="E75" s="394"/>
      <c r="F75" s="394"/>
      <c r="G75" s="394"/>
      <c r="H75" s="395"/>
      <c r="I75" s="78"/>
      <c r="J75" s="78"/>
      <c r="K75" s="78"/>
      <c r="L75" s="78"/>
      <c r="M75" s="78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:26" ht="16.5" customHeight="1" x14ac:dyDescent="0.3">
      <c r="A76" s="119"/>
      <c r="B76" s="119"/>
      <c r="C76" s="478" t="s">
        <v>368</v>
      </c>
      <c r="D76" s="395"/>
      <c r="E76" s="9" t="s">
        <v>329</v>
      </c>
      <c r="F76" s="9" t="s">
        <v>330</v>
      </c>
      <c r="G76" s="9" t="s">
        <v>153</v>
      </c>
      <c r="H76" s="9" t="s">
        <v>331</v>
      </c>
      <c r="I76" s="78"/>
      <c r="J76" s="78"/>
      <c r="K76" s="78"/>
      <c r="L76" s="78"/>
      <c r="M76" s="78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:26" ht="16.5" customHeight="1" x14ac:dyDescent="0.3">
      <c r="A77" s="119"/>
      <c r="B77" s="119"/>
      <c r="C77" s="481"/>
      <c r="D77" s="387"/>
      <c r="E77" s="14" t="s">
        <v>329</v>
      </c>
      <c r="F77" s="17"/>
      <c r="G77" s="17"/>
      <c r="H77" s="15"/>
      <c r="I77" s="8"/>
      <c r="J77" s="8"/>
      <c r="K77" s="8"/>
      <c r="L77" s="8"/>
      <c r="M77" s="8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:26" ht="16.5" customHeight="1" x14ac:dyDescent="0.3">
      <c r="A78" s="119"/>
      <c r="B78" s="119"/>
      <c r="C78" s="481"/>
      <c r="D78" s="387"/>
      <c r="E78" s="14" t="s">
        <v>329</v>
      </c>
      <c r="F78" s="17"/>
      <c r="G78" s="17"/>
      <c r="H78" s="15"/>
      <c r="I78" s="8"/>
      <c r="J78" s="8"/>
      <c r="K78" s="8"/>
      <c r="L78" s="8"/>
      <c r="M78" s="8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:26" ht="16.5" customHeight="1" x14ac:dyDescent="0.3">
      <c r="A79" s="119"/>
      <c r="B79" s="119"/>
      <c r="C79" s="481"/>
      <c r="D79" s="387"/>
      <c r="E79" s="14" t="s">
        <v>329</v>
      </c>
      <c r="F79" s="17"/>
      <c r="G79" s="17"/>
      <c r="H79" s="15"/>
      <c r="I79" s="8"/>
      <c r="J79" s="8"/>
      <c r="K79" s="8"/>
      <c r="L79" s="8"/>
      <c r="M79" s="8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:26" ht="16.5" customHeight="1" x14ac:dyDescent="0.3">
      <c r="A80" s="119"/>
      <c r="B80" s="119"/>
      <c r="C80" s="481"/>
      <c r="D80" s="387"/>
      <c r="E80" s="14" t="s">
        <v>329</v>
      </c>
      <c r="F80" s="17"/>
      <c r="G80" s="17"/>
      <c r="H80" s="15"/>
      <c r="I80" s="8"/>
      <c r="J80" s="8"/>
      <c r="K80" s="8"/>
      <c r="L80" s="8"/>
      <c r="M80" s="8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:26" ht="16.5" customHeight="1" x14ac:dyDescent="0.3">
      <c r="A81" s="119"/>
      <c r="B81" s="119"/>
      <c r="C81" s="481"/>
      <c r="D81" s="387"/>
      <c r="E81" s="14" t="s">
        <v>329</v>
      </c>
      <c r="F81" s="17"/>
      <c r="G81" s="17"/>
      <c r="H81" s="15"/>
      <c r="I81" s="8"/>
      <c r="J81" s="8"/>
      <c r="K81" s="8"/>
      <c r="L81" s="8"/>
      <c r="M81" s="8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:26" ht="16.5" customHeight="1" x14ac:dyDescent="0.3">
      <c r="A82" s="119"/>
      <c r="B82" s="119"/>
      <c r="C82" s="481"/>
      <c r="D82" s="387"/>
      <c r="E82" s="14" t="s">
        <v>329</v>
      </c>
      <c r="F82" s="17"/>
      <c r="G82" s="17"/>
      <c r="H82" s="15"/>
      <c r="I82" s="8"/>
      <c r="J82" s="8"/>
      <c r="K82" s="8"/>
      <c r="L82" s="8"/>
      <c r="M82" s="8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:26" ht="16.5" customHeight="1" x14ac:dyDescent="0.3">
      <c r="A83" s="119"/>
      <c r="B83" s="119"/>
      <c r="C83" s="482" t="s">
        <v>369</v>
      </c>
      <c r="D83" s="394"/>
      <c r="E83" s="394"/>
      <c r="F83" s="394"/>
      <c r="G83" s="395"/>
      <c r="H83" s="76">
        <f>SUM(H77:H82)</f>
        <v>0</v>
      </c>
      <c r="I83" s="8"/>
      <c r="J83" s="8"/>
      <c r="K83" s="8"/>
      <c r="L83" s="8"/>
      <c r="M83" s="8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:26" ht="16.5" customHeight="1" x14ac:dyDescent="0.3">
      <c r="A84" s="119"/>
      <c r="B84" s="119"/>
      <c r="C84" s="483"/>
      <c r="D84" s="395"/>
      <c r="E84" s="85"/>
      <c r="F84" s="8"/>
      <c r="G84" s="8"/>
      <c r="H84" s="8"/>
      <c r="I84" s="8"/>
      <c r="J84" s="8"/>
      <c r="K84" s="8"/>
      <c r="L84" s="8"/>
      <c r="M84" s="8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:26" ht="16.5" customHeight="1" x14ac:dyDescent="0.3">
      <c r="A85" s="119"/>
      <c r="B85" s="119"/>
      <c r="C85" s="408" t="s">
        <v>370</v>
      </c>
      <c r="D85" s="394"/>
      <c r="E85" s="394"/>
      <c r="F85" s="394"/>
      <c r="G85" s="395"/>
      <c r="H85" s="20">
        <f>H74+H83</f>
        <v>199433996</v>
      </c>
      <c r="I85" s="8"/>
      <c r="J85" s="8"/>
      <c r="K85" s="8"/>
      <c r="L85" s="8"/>
      <c r="M85" s="8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:26" ht="16.5" customHeight="1" x14ac:dyDescent="0.3">
      <c r="A86" s="119"/>
      <c r="B86" s="119"/>
      <c r="C86" s="483"/>
      <c r="D86" s="395"/>
      <c r="E86" s="85"/>
      <c r="F86" s="8"/>
      <c r="G86" s="8"/>
      <c r="H86" s="8"/>
      <c r="I86" s="8"/>
      <c r="J86" s="8"/>
      <c r="K86" s="8"/>
      <c r="L86" s="8"/>
      <c r="M86" s="8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:26" ht="16.5" customHeight="1" x14ac:dyDescent="0.3">
      <c r="A87" s="119"/>
      <c r="B87" s="119"/>
      <c r="C87" s="444" t="s">
        <v>371</v>
      </c>
      <c r="D87" s="394"/>
      <c r="E87" s="394"/>
      <c r="F87" s="394"/>
      <c r="G87" s="394"/>
      <c r="H87" s="395"/>
      <c r="I87" s="8"/>
      <c r="J87" s="8"/>
      <c r="K87" s="8"/>
      <c r="L87" s="8"/>
      <c r="M87" s="8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:26" ht="16.5" customHeight="1" x14ac:dyDescent="0.3">
      <c r="A88" s="119"/>
      <c r="B88" s="119"/>
      <c r="C88" s="416" t="s">
        <v>118</v>
      </c>
      <c r="D88" s="394"/>
      <c r="E88" s="394"/>
      <c r="F88" s="394"/>
      <c r="G88" s="395"/>
      <c r="H88" s="9" t="s">
        <v>372</v>
      </c>
      <c r="I88" s="8"/>
      <c r="J88" s="8"/>
      <c r="K88" s="8"/>
      <c r="L88" s="8"/>
      <c r="M88" s="8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:26" ht="18.75" customHeight="1" x14ac:dyDescent="0.3">
      <c r="A89" s="119"/>
      <c r="B89" s="119"/>
      <c r="C89" s="417" t="s">
        <v>373</v>
      </c>
      <c r="D89" s="394"/>
      <c r="E89" s="394"/>
      <c r="F89" s="394"/>
      <c r="G89" s="395"/>
      <c r="H89" s="221">
        <f>'Capital W'!M47</f>
        <v>215816314.51204288</v>
      </c>
      <c r="I89" s="8"/>
      <c r="J89" s="8"/>
      <c r="K89" s="8"/>
      <c r="L89" s="8"/>
      <c r="M89" s="8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:26" ht="4.5" customHeight="1" x14ac:dyDescent="0.3">
      <c r="A90" s="119"/>
      <c r="B90" s="119"/>
      <c r="C90" s="62"/>
      <c r="D90" s="314"/>
      <c r="E90" s="314"/>
      <c r="F90" s="315"/>
      <c r="G90" s="316"/>
      <c r="H90" s="8"/>
      <c r="I90" s="8"/>
      <c r="J90" s="8"/>
      <c r="K90" s="8"/>
      <c r="L90" s="8"/>
      <c r="M90" s="8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:26" ht="18.75" customHeight="1" x14ac:dyDescent="0.3">
      <c r="A91" s="119"/>
      <c r="B91" s="119"/>
      <c r="C91" s="417" t="s">
        <v>374</v>
      </c>
      <c r="D91" s="394"/>
      <c r="E91" s="394"/>
      <c r="F91" s="394"/>
      <c r="G91" s="395"/>
      <c r="H91" s="317">
        <f>H60+H85+H89</f>
        <v>446538310.51204288</v>
      </c>
      <c r="I91" s="8"/>
      <c r="J91" s="8"/>
      <c r="K91" s="8"/>
      <c r="L91" s="8"/>
      <c r="M91" s="8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:26" ht="4.5" customHeight="1" x14ac:dyDescent="0.3">
      <c r="A92" s="119"/>
      <c r="B92" s="119"/>
      <c r="C92" s="483"/>
      <c r="D92" s="395"/>
      <c r="E92" s="85"/>
      <c r="F92" s="119"/>
      <c r="G92" s="85"/>
      <c r="H92" s="109"/>
      <c r="I92" s="8"/>
      <c r="J92" s="8"/>
      <c r="K92" s="8"/>
      <c r="L92" s="8"/>
      <c r="M92" s="8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:26" ht="18.75" customHeight="1" x14ac:dyDescent="0.3">
      <c r="A93" s="119"/>
      <c r="B93" s="119"/>
      <c r="C93" s="417" t="s">
        <v>375</v>
      </c>
      <c r="D93" s="394"/>
      <c r="E93" s="394"/>
      <c r="F93" s="394"/>
      <c r="G93" s="395"/>
      <c r="H93" s="318" t="str">
        <f>IFERROR(H60/#REF!,"")</f>
        <v/>
      </c>
      <c r="I93" s="8"/>
      <c r="J93" s="8"/>
      <c r="K93" s="8"/>
      <c r="L93" s="8"/>
      <c r="M93" s="8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:26" ht="18.75" customHeight="1" x14ac:dyDescent="0.3">
      <c r="A94" s="119"/>
      <c r="B94" s="119"/>
      <c r="C94" s="319"/>
      <c r="D94" s="319"/>
      <c r="E94" s="319"/>
      <c r="F94" s="319"/>
      <c r="G94" s="319"/>
      <c r="H94" s="320"/>
      <c r="I94" s="8"/>
      <c r="J94" s="8"/>
      <c r="K94" s="8"/>
      <c r="L94" s="8"/>
      <c r="M94" s="8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:26" ht="18.75" customHeight="1" x14ac:dyDescent="0.3">
      <c r="A95" s="119"/>
      <c r="B95" s="119"/>
      <c r="C95" s="319"/>
      <c r="D95" s="319"/>
      <c r="E95" s="319"/>
      <c r="F95" s="319"/>
      <c r="G95" s="319"/>
      <c r="H95" s="320"/>
      <c r="I95" s="8"/>
      <c r="J95" s="8"/>
      <c r="K95" s="8"/>
      <c r="L95" s="8"/>
      <c r="M95" s="8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:26" ht="18.75" customHeight="1" x14ac:dyDescent="0.3">
      <c r="A96" s="119"/>
      <c r="B96" s="119"/>
      <c r="C96" s="319"/>
      <c r="D96" s="319"/>
      <c r="E96" s="319"/>
      <c r="F96" s="319"/>
      <c r="G96" s="319"/>
      <c r="H96" s="320"/>
      <c r="I96" s="8"/>
      <c r="J96" s="8"/>
      <c r="K96" s="8"/>
      <c r="L96" s="8"/>
      <c r="M96" s="8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:26" ht="9.75" customHeight="1" x14ac:dyDescent="0.3">
      <c r="A97" s="119"/>
      <c r="B97" s="119"/>
      <c r="C97" s="62"/>
      <c r="D97" s="314"/>
      <c r="E97" s="314"/>
      <c r="F97" s="315"/>
      <c r="G97" s="316"/>
      <c r="H97" s="8"/>
      <c r="I97" s="8"/>
      <c r="J97" s="8"/>
      <c r="K97" s="8"/>
      <c r="L97" s="8"/>
      <c r="M97" s="8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:26" ht="18.75" hidden="1" customHeight="1" x14ac:dyDescent="0.3">
      <c r="A98" s="119"/>
      <c r="B98" s="119"/>
      <c r="C98" s="417" t="s">
        <v>374</v>
      </c>
      <c r="D98" s="394"/>
      <c r="E98" s="394"/>
      <c r="F98" s="394"/>
      <c r="G98" s="395"/>
      <c r="H98" s="317">
        <f>H60+H85+H89</f>
        <v>446538310.51204288</v>
      </c>
      <c r="I98" s="8"/>
      <c r="J98" s="8"/>
      <c r="K98" s="8"/>
      <c r="L98" s="8"/>
      <c r="M98" s="8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:26" ht="9.75" hidden="1" customHeight="1" x14ac:dyDescent="0.3">
      <c r="A99" s="321"/>
      <c r="B99" s="321"/>
      <c r="C99" s="483"/>
      <c r="D99" s="395"/>
      <c r="E99" s="85"/>
      <c r="F99" s="119"/>
      <c r="G99" s="85"/>
      <c r="H99" s="109"/>
      <c r="I99" s="109"/>
      <c r="J99" s="109"/>
      <c r="K99" s="109"/>
      <c r="L99" s="109"/>
      <c r="M99" s="109"/>
      <c r="N99" s="321"/>
      <c r="O99" s="321"/>
      <c r="P99" s="321"/>
      <c r="Q99" s="321"/>
      <c r="R99" s="321"/>
      <c r="S99" s="321"/>
      <c r="T99" s="321"/>
      <c r="U99" s="321"/>
      <c r="V99" s="321"/>
      <c r="W99" s="321"/>
      <c r="X99" s="321"/>
      <c r="Y99" s="321"/>
      <c r="Z99" s="321"/>
    </row>
    <row r="100" spans="1:26" ht="18.75" hidden="1" customHeight="1" x14ac:dyDescent="0.3">
      <c r="A100" s="119"/>
      <c r="B100" s="119"/>
      <c r="C100" s="417" t="s">
        <v>375</v>
      </c>
      <c r="D100" s="394"/>
      <c r="E100" s="394"/>
      <c r="F100" s="394"/>
      <c r="G100" s="395"/>
      <c r="H100" s="318" t="e">
        <f>H60/'[2]PRG D PROD'!L4</f>
        <v>#REF!</v>
      </c>
      <c r="I100" s="109"/>
      <c r="J100" s="109"/>
      <c r="K100" s="109"/>
      <c r="L100" s="109"/>
      <c r="M100" s="10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:26" ht="12.75" hidden="1" customHeight="1" x14ac:dyDescent="0.3">
      <c r="A101" s="119"/>
      <c r="B101" s="119"/>
      <c r="C101" s="118"/>
      <c r="D101" s="118"/>
      <c r="E101" s="118"/>
      <c r="F101" s="215"/>
      <c r="G101" s="215"/>
      <c r="H101" s="215"/>
      <c r="I101" s="215"/>
      <c r="J101" s="215"/>
      <c r="K101" s="215"/>
      <c r="L101" s="215"/>
      <c r="M101" s="215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:26" ht="15" hidden="1" customHeight="1" x14ac:dyDescent="0.3">
      <c r="A102" s="119"/>
      <c r="B102" s="119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:26" ht="15" hidden="1" customHeight="1" x14ac:dyDescent="0.3">
      <c r="A103" s="119"/>
      <c r="B103" s="119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:26" ht="12.75" hidden="1" customHeight="1" x14ac:dyDescent="0.3">
      <c r="A104" s="119"/>
      <c r="B104" s="119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:26" ht="12.75" hidden="1" customHeight="1" x14ac:dyDescent="0.3">
      <c r="A105" s="119"/>
      <c r="B105" s="119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:26" ht="12.75" hidden="1" customHeight="1" x14ac:dyDescent="0.3">
      <c r="A106" s="119"/>
      <c r="B106" s="119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:26" ht="49.5" hidden="1" customHeight="1" x14ac:dyDescent="0.3">
      <c r="A107" s="119"/>
      <c r="B107" s="119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:26" ht="12.75" hidden="1" customHeight="1" x14ac:dyDescent="0.3">
      <c r="A108" s="119"/>
      <c r="B108" s="119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:26" ht="12.75" hidden="1" customHeight="1" x14ac:dyDescent="0.3">
      <c r="A109" s="119"/>
      <c r="B109" s="119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:26" ht="12.75" hidden="1" customHeight="1" x14ac:dyDescent="0.3">
      <c r="A110" s="119"/>
      <c r="B110" s="119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:26" ht="12.75" hidden="1" customHeight="1" x14ac:dyDescent="0.3">
      <c r="A111" s="119"/>
      <c r="B111" s="119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:26" ht="12.75" hidden="1" customHeight="1" x14ac:dyDescent="0.3">
      <c r="A112" s="119"/>
      <c r="B112" s="119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:26" ht="12.75" hidden="1" customHeight="1" x14ac:dyDescent="0.3">
      <c r="A113" s="119"/>
      <c r="B113" s="119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:26" ht="12.75" hidden="1" customHeight="1" x14ac:dyDescent="0.3">
      <c r="A114" s="119"/>
      <c r="B114" s="119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:26" ht="12.75" hidden="1" customHeight="1" x14ac:dyDescent="0.3">
      <c r="A115" s="119"/>
      <c r="B115" s="119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32"/>
      <c r="O115" s="132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:26" ht="12.75" hidden="1" customHeight="1" x14ac:dyDescent="0.3">
      <c r="A116" s="119"/>
      <c r="B116" s="119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32"/>
      <c r="O116" s="132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:26" ht="12.75" hidden="1" customHeight="1" x14ac:dyDescent="0.3">
      <c r="A117" s="119"/>
      <c r="B117" s="119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:26" ht="12.75" hidden="1" customHeight="1" x14ac:dyDescent="0.3">
      <c r="A118" s="119"/>
      <c r="B118" s="119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:26" ht="12.75" hidden="1" customHeight="1" x14ac:dyDescent="0.3">
      <c r="A119" s="119"/>
      <c r="B119" s="119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:26" ht="12.75" customHeight="1" x14ac:dyDescent="0.3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:26" ht="12.75" customHeight="1" x14ac:dyDescent="0.3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:26" ht="12.75" customHeight="1" x14ac:dyDescent="0.3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:26" ht="12.75" customHeight="1" x14ac:dyDescent="0.3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:26" ht="12.75" customHeight="1" x14ac:dyDescent="0.3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:26" ht="12.75" customHeight="1" x14ac:dyDescent="0.3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:26" ht="12.75" customHeight="1" x14ac:dyDescent="0.3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:26" ht="12.75" customHeight="1" x14ac:dyDescent="0.3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:26" ht="12.75" customHeight="1" x14ac:dyDescent="0.3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:26" ht="12.75" customHeight="1" x14ac:dyDescent="0.3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:26" ht="12.75" customHeight="1" x14ac:dyDescent="0.3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:26" ht="12.75" customHeight="1" x14ac:dyDescent="0.3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:26" ht="12.75" customHeight="1" x14ac:dyDescent="0.3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:26" ht="12.75" customHeight="1" x14ac:dyDescent="0.3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:26" ht="12.75" customHeight="1" x14ac:dyDescent="0.3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:26" ht="12.75" customHeight="1" x14ac:dyDescent="0.3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:26" ht="12.75" customHeight="1" x14ac:dyDescent="0.3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:26" ht="12.75" customHeight="1" x14ac:dyDescent="0.3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:26" ht="12.75" customHeight="1" x14ac:dyDescent="0.3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:26" ht="12.75" customHeight="1" x14ac:dyDescent="0.3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:26" ht="12.75" customHeight="1" x14ac:dyDescent="0.3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:26" ht="12.75" customHeight="1" x14ac:dyDescent="0.3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:26" ht="12.75" customHeight="1" x14ac:dyDescent="0.3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:26" ht="12.75" customHeight="1" x14ac:dyDescent="0.3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:26" ht="12.75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:26" ht="12.75" customHeight="1" x14ac:dyDescent="0.3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:26" ht="12.75" customHeight="1" x14ac:dyDescent="0.3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:26" ht="12.75" customHeight="1" x14ac:dyDescent="0.3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:26" ht="12.75" customHeight="1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:26" ht="12.75" customHeight="1" x14ac:dyDescent="0.3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:26" ht="12.75" customHeight="1" x14ac:dyDescent="0.3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:26" ht="12.75" customHeight="1" x14ac:dyDescent="0.3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:26" ht="12.75" customHeight="1" x14ac:dyDescent="0.3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:26" ht="12.75" customHeight="1" x14ac:dyDescent="0.3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:26" ht="12.75" customHeight="1" x14ac:dyDescent="0.3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:26" ht="12.75" customHeight="1" x14ac:dyDescent="0.3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:26" ht="12.75" customHeight="1" x14ac:dyDescent="0.3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:26" ht="12.75" customHeight="1" x14ac:dyDescent="0.3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:26" ht="12.75" customHeight="1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:26" ht="12.75" customHeight="1" x14ac:dyDescent="0.3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:26" ht="12.75" customHeigh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:26" ht="12.75" customHeight="1" x14ac:dyDescent="0.3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:26" ht="12.75" customHeight="1" x14ac:dyDescent="0.3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:26" ht="12.75" customHeight="1" x14ac:dyDescent="0.3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:26" ht="12.75" customHeight="1" x14ac:dyDescent="0.3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spans="1:26" ht="12.75" customHeight="1" x14ac:dyDescent="0.3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spans="1:26" ht="12.75" customHeight="1" x14ac:dyDescent="0.3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spans="1:26" ht="12.75" customHeight="1" x14ac:dyDescent="0.3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spans="1:26" ht="12.75" customHeight="1" x14ac:dyDescent="0.3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spans="1:26" ht="12.75" customHeight="1" x14ac:dyDescent="0.3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spans="1:26" ht="12.75" customHeight="1" x14ac:dyDescent="0.3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spans="1:26" ht="12.75" customHeight="1" x14ac:dyDescent="0.3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spans="1:26" ht="12.75" customHeight="1" x14ac:dyDescent="0.3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spans="1:26" ht="12.75" customHeight="1" x14ac:dyDescent="0.3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spans="1:26" ht="12.75" customHeight="1" x14ac:dyDescent="0.3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spans="1:26" ht="12.75" customHeight="1" x14ac:dyDescent="0.3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spans="1:26" ht="12.75" customHeight="1" x14ac:dyDescent="0.3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spans="1:26" ht="12.75" customHeight="1" x14ac:dyDescent="0.3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spans="1:26" ht="12.75" customHeight="1" x14ac:dyDescent="0.3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spans="1:26" ht="12.75" customHeight="1" x14ac:dyDescent="0.3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spans="1:26" ht="12.75" customHeight="1" x14ac:dyDescent="0.3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spans="1:26" ht="12.75" customHeight="1" x14ac:dyDescent="0.3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spans="1:26" ht="12.75" customHeight="1" x14ac:dyDescent="0.3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spans="1:26" ht="12.75" customHeight="1" x14ac:dyDescent="0.3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spans="1:26" ht="12.75" customHeight="1" x14ac:dyDescent="0.3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spans="1:26" ht="12.75" customHeight="1" x14ac:dyDescent="0.3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spans="1:26" ht="12.75" customHeight="1" x14ac:dyDescent="0.3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spans="1:26" ht="12.75" customHeight="1" x14ac:dyDescent="0.3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spans="1:26" ht="12.75" customHeight="1" x14ac:dyDescent="0.3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spans="1:26" ht="12.75" customHeight="1" x14ac:dyDescent="0.3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spans="1:26" ht="12.75" customHeight="1" x14ac:dyDescent="0.3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spans="1:26" ht="12.75" customHeight="1" x14ac:dyDescent="0.3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spans="1:26" ht="12.75" customHeight="1" x14ac:dyDescent="0.3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spans="1:26" ht="12.75" customHeight="1" x14ac:dyDescent="0.3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spans="1:26" ht="12.75" customHeight="1" x14ac:dyDescent="0.3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spans="1:26" ht="12.75" customHeight="1" x14ac:dyDescent="0.3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spans="1:26" ht="12.75" customHeight="1" x14ac:dyDescent="0.3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spans="1:26" ht="12.75" customHeight="1" x14ac:dyDescent="0.3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spans="1:26" ht="12.75" customHeight="1" x14ac:dyDescent="0.3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spans="1:26" ht="12.75" customHeight="1" x14ac:dyDescent="0.3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spans="1:26" ht="12.75" customHeight="1" x14ac:dyDescent="0.3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spans="1:26" ht="12.75" customHeight="1" x14ac:dyDescent="0.3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spans="1:26" ht="12.75" customHeight="1" x14ac:dyDescent="0.3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spans="1:26" ht="12.75" customHeight="1" x14ac:dyDescent="0.3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spans="1:26" ht="12.75" customHeight="1" x14ac:dyDescent="0.3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spans="1:26" ht="12.75" customHeight="1" x14ac:dyDescent="0.3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spans="1:26" ht="12.75" customHeight="1" x14ac:dyDescent="0.3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spans="1:26" ht="12.75" customHeight="1" x14ac:dyDescent="0.3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spans="1:26" ht="12.75" customHeight="1" x14ac:dyDescent="0.3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spans="1:26" ht="12.75" customHeigh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spans="1:26" ht="12.75" customHeight="1" x14ac:dyDescent="0.3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spans="1:26" ht="12.75" customHeight="1" x14ac:dyDescent="0.3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spans="1:26" ht="12.75" customHeight="1" x14ac:dyDescent="0.3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spans="1:26" ht="12.75" customHeight="1" x14ac:dyDescent="0.3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spans="1:26" ht="12.7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spans="1:26" ht="12.75" customHeight="1" x14ac:dyDescent="0.3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spans="1:26" ht="12.75" customHeight="1" x14ac:dyDescent="0.3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spans="1:26" ht="12.75" customHeight="1" x14ac:dyDescent="0.3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spans="1:26" ht="12.75" customHeight="1" x14ac:dyDescent="0.3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spans="1:26" ht="12.75" customHeight="1" x14ac:dyDescent="0.3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spans="1:26" ht="12.75" customHeight="1" x14ac:dyDescent="0.3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spans="1:26" ht="12.75" customHeight="1" x14ac:dyDescent="0.3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spans="1:26" ht="12.75" customHeight="1" x14ac:dyDescent="0.3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spans="1:26" ht="12.75" customHeight="1" x14ac:dyDescent="0.3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spans="1:26" ht="12.75" customHeight="1" x14ac:dyDescent="0.3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spans="1:26" ht="12.75" customHeight="1" x14ac:dyDescent="0.3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spans="1:26" ht="12.75" customHeight="1" x14ac:dyDescent="0.3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spans="1:26" ht="12.75" customHeight="1" x14ac:dyDescent="0.3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spans="1:26" ht="12.75" customHeight="1" x14ac:dyDescent="0.3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spans="1:26" ht="12.75" customHeight="1" x14ac:dyDescent="0.3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spans="1:26" ht="12.75" customHeight="1" x14ac:dyDescent="0.3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spans="1:26" ht="12.75" customHeight="1" x14ac:dyDescent="0.3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spans="1:26" ht="12.75" customHeight="1" x14ac:dyDescent="0.3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spans="1:26" ht="12.75" customHeight="1" x14ac:dyDescent="0.3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spans="1:26" ht="12.75" customHeight="1" x14ac:dyDescent="0.3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spans="1:26" ht="12.75" customHeight="1" x14ac:dyDescent="0.3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spans="1:26" ht="12.75" customHeight="1" x14ac:dyDescent="0.3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spans="1:26" ht="12.75" customHeight="1" x14ac:dyDescent="0.3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spans="1:26" ht="12.75" customHeight="1" x14ac:dyDescent="0.3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spans="1:26" ht="12.75" customHeight="1" x14ac:dyDescent="0.3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spans="1:26" ht="12.75" customHeight="1" x14ac:dyDescent="0.3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spans="1:26" ht="12.75" customHeight="1" x14ac:dyDescent="0.3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spans="1:26" ht="12.75" customHeight="1" x14ac:dyDescent="0.3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spans="1:26" ht="12.75" customHeight="1" x14ac:dyDescent="0.3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spans="1:26" ht="12.75" customHeight="1" x14ac:dyDescent="0.3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spans="1:26" ht="12.75" customHeight="1" x14ac:dyDescent="0.3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spans="1:26" ht="12.75" customHeight="1" x14ac:dyDescent="0.3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spans="1:26" ht="12.75" customHeight="1" x14ac:dyDescent="0.3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spans="1:26" ht="12.75" customHeight="1" x14ac:dyDescent="0.3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spans="1:26" ht="12.75" customHeight="1" x14ac:dyDescent="0.3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spans="1:26" ht="12.75" customHeight="1" x14ac:dyDescent="0.3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spans="1:26" ht="12.75" customHeight="1" x14ac:dyDescent="0.3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spans="1:26" ht="12.75" customHeight="1" x14ac:dyDescent="0.3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spans="1:26" ht="12.75" customHeight="1" x14ac:dyDescent="0.3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spans="1:26" ht="12.75" customHeight="1" x14ac:dyDescent="0.3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spans="1:26" ht="12.75" customHeight="1" x14ac:dyDescent="0.3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spans="1:26" ht="12.75" customHeight="1" x14ac:dyDescent="0.3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spans="1:26" ht="12.75" customHeight="1" x14ac:dyDescent="0.3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spans="1:26" ht="12.75" customHeight="1" x14ac:dyDescent="0.3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spans="1:26" ht="12.75" customHeight="1" x14ac:dyDescent="0.3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spans="1:26" ht="12.75" customHeight="1" x14ac:dyDescent="0.3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spans="1:26" ht="12.75" customHeight="1" x14ac:dyDescent="0.3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spans="1:26" ht="12.75" customHeight="1" x14ac:dyDescent="0.3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spans="1:26" ht="12.75" customHeight="1" x14ac:dyDescent="0.3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spans="1:26" ht="12.75" customHeight="1" x14ac:dyDescent="0.3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spans="1:26" ht="12.75" customHeight="1" x14ac:dyDescent="0.3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spans="1:26" ht="12.75" customHeight="1" x14ac:dyDescent="0.3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spans="1:26" ht="12.75" customHeight="1" x14ac:dyDescent="0.3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spans="1:26" ht="12.75" customHeight="1" x14ac:dyDescent="0.3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spans="1:26" ht="12.75" customHeight="1" x14ac:dyDescent="0.3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spans="1:26" ht="12.75" customHeight="1" x14ac:dyDescent="0.3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spans="1:26" ht="12.75" customHeight="1" x14ac:dyDescent="0.3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spans="1:26" ht="12.75" customHeight="1" x14ac:dyDescent="0.3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spans="1:26" ht="12.75" customHeight="1" x14ac:dyDescent="0.3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spans="1:26" ht="12.75" customHeight="1" x14ac:dyDescent="0.3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spans="1:26" ht="12.75" customHeight="1" x14ac:dyDescent="0.3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spans="1:26" ht="12.75" customHeight="1" x14ac:dyDescent="0.3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spans="1:26" ht="12.75" customHeight="1" x14ac:dyDescent="0.3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spans="1:26" ht="12.75" customHeight="1" x14ac:dyDescent="0.3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spans="1:26" ht="12.75" customHeight="1" x14ac:dyDescent="0.3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spans="1:26" ht="12.75" customHeight="1" x14ac:dyDescent="0.3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spans="1:26" ht="12.75" customHeight="1" x14ac:dyDescent="0.3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spans="1:26" ht="12.75" customHeight="1" x14ac:dyDescent="0.3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spans="1:26" ht="12.75" customHeight="1" x14ac:dyDescent="0.3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spans="1:26" ht="12.75" customHeight="1" x14ac:dyDescent="0.3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spans="1:26" ht="12.75" customHeight="1" x14ac:dyDescent="0.3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spans="1:26" ht="12.75" customHeight="1" x14ac:dyDescent="0.3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spans="1:26" ht="12.75" customHeight="1" x14ac:dyDescent="0.3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spans="1:26" ht="12.75" customHeight="1" x14ac:dyDescent="0.3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spans="1:26" ht="12.75" customHeight="1" x14ac:dyDescent="0.3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spans="1:26" ht="12.75" customHeight="1" x14ac:dyDescent="0.3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spans="1:26" ht="12.75" customHeight="1" x14ac:dyDescent="0.3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spans="1:26" ht="12.75" customHeight="1" x14ac:dyDescent="0.3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spans="1:26" ht="12.75" customHeight="1" x14ac:dyDescent="0.3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spans="1:26" ht="12.75" customHeight="1" x14ac:dyDescent="0.3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spans="1:26" ht="12.75" customHeight="1" x14ac:dyDescent="0.3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spans="1:26" ht="12.75" customHeight="1" x14ac:dyDescent="0.3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spans="1:26" ht="12.75" customHeight="1" x14ac:dyDescent="0.3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spans="1:26" ht="12.75" customHeight="1" x14ac:dyDescent="0.3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spans="1:26" ht="12.75" customHeight="1" x14ac:dyDescent="0.3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spans="1:26" ht="12.75" customHeight="1" x14ac:dyDescent="0.3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spans="1:26" ht="12.75" customHeight="1" x14ac:dyDescent="0.3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spans="1:26" ht="12.75" customHeight="1" x14ac:dyDescent="0.3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spans="1:26" ht="12.75" customHeight="1" x14ac:dyDescent="0.3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spans="1:26" ht="12.75" customHeight="1" x14ac:dyDescent="0.3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spans="1:26" ht="12.75" customHeight="1" x14ac:dyDescent="0.3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spans="1:26" ht="12.75" customHeight="1" x14ac:dyDescent="0.3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spans="1:26" ht="12.75" customHeight="1" x14ac:dyDescent="0.3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spans="1:26" ht="12.75" customHeight="1" x14ac:dyDescent="0.3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spans="1:26" ht="12.75" customHeight="1" x14ac:dyDescent="0.3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spans="1:26" ht="12.75" customHeight="1" x14ac:dyDescent="0.3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spans="1:26" ht="12.75" customHeight="1" x14ac:dyDescent="0.3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spans="1:26" ht="12.75" customHeight="1" x14ac:dyDescent="0.3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spans="1:26" ht="12.75" customHeight="1" x14ac:dyDescent="0.3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spans="1:26" ht="12.75" customHeight="1" x14ac:dyDescent="0.3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spans="1:26" ht="12.75" customHeight="1" x14ac:dyDescent="0.3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spans="1:26" ht="12.75" customHeight="1" x14ac:dyDescent="0.3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spans="1:26" ht="12.75" customHeight="1" x14ac:dyDescent="0.3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spans="1:26" ht="12.75" customHeight="1" x14ac:dyDescent="0.3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spans="1:26" ht="12.75" customHeight="1" x14ac:dyDescent="0.3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spans="1:26" ht="12.75" customHeight="1" x14ac:dyDescent="0.3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spans="1:26" ht="12.75" customHeight="1" x14ac:dyDescent="0.3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spans="1:26" ht="12.75" customHeight="1" x14ac:dyDescent="0.3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spans="1:26" ht="12.75" customHeight="1" x14ac:dyDescent="0.3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spans="1:26" ht="12.75" customHeight="1" x14ac:dyDescent="0.3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spans="1:26" ht="12.75" customHeight="1" x14ac:dyDescent="0.3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spans="1:26" ht="12.75" customHeight="1" x14ac:dyDescent="0.3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spans="1:26" ht="12.75" customHeight="1" x14ac:dyDescent="0.3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spans="1:26" ht="12.75" customHeight="1" x14ac:dyDescent="0.3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spans="1:26" ht="12.75" customHeight="1" x14ac:dyDescent="0.3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spans="1:26" ht="12.75" customHeight="1" x14ac:dyDescent="0.3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spans="1:26" ht="12.75" customHeight="1" x14ac:dyDescent="0.3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spans="1:26" ht="12.75" customHeight="1" x14ac:dyDescent="0.3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spans="1:26" ht="12.75" customHeight="1" x14ac:dyDescent="0.3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spans="1:26" ht="12.75" customHeight="1" x14ac:dyDescent="0.3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spans="1:26" ht="12.7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spans="1:26" ht="12.7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spans="1:26" ht="12.7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spans="1:26" ht="12.7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spans="1:26" ht="12.7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spans="1:26" ht="12.7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spans="1:26" ht="12.75" customHeight="1" x14ac:dyDescent="0.3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spans="1:26" ht="12.75" customHeight="1" x14ac:dyDescent="0.3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spans="1:26" ht="12.75" customHeight="1" x14ac:dyDescent="0.3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spans="1:26" ht="12.75" customHeight="1" x14ac:dyDescent="0.3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spans="1:26" ht="12.75" customHeight="1" x14ac:dyDescent="0.3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spans="1:26" ht="12.75" customHeight="1" x14ac:dyDescent="0.3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spans="1:26" ht="12.7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spans="1:26" ht="12.7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spans="1:26" ht="12.7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spans="1:26" ht="12.7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spans="1:26" ht="12.75" customHeight="1" x14ac:dyDescent="0.3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spans="1:26" ht="12.75" customHeight="1" x14ac:dyDescent="0.3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spans="1:26" ht="12.75" customHeight="1" x14ac:dyDescent="0.3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spans="1:26" ht="12.75" customHeight="1" x14ac:dyDescent="0.3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spans="1:26" ht="12.75" customHeight="1" x14ac:dyDescent="0.3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spans="1:26" ht="12.75" customHeight="1" x14ac:dyDescent="0.3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spans="1:26" ht="12.75" customHeight="1" x14ac:dyDescent="0.3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spans="1:26" ht="12.75" customHeight="1" x14ac:dyDescent="0.3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spans="1:26" ht="12.75" customHeight="1" x14ac:dyDescent="0.3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spans="1:26" ht="12.75" customHeight="1" x14ac:dyDescent="0.3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spans="1:26" ht="12.75" customHeight="1" x14ac:dyDescent="0.3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spans="1:26" ht="12.75" customHeight="1" x14ac:dyDescent="0.3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spans="1:26" ht="12.75" customHeight="1" x14ac:dyDescent="0.3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spans="1:26" ht="12.75" customHeight="1" x14ac:dyDescent="0.3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spans="1:26" ht="12.75" customHeight="1" x14ac:dyDescent="0.3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spans="1:26" ht="12.75" customHeight="1" x14ac:dyDescent="0.3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spans="1:26" ht="12.75" customHeight="1" x14ac:dyDescent="0.3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spans="1:26" ht="12.75" customHeight="1" x14ac:dyDescent="0.3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spans="1:26" ht="12.75" customHeight="1" x14ac:dyDescent="0.3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spans="1:26" ht="12.75" customHeight="1" x14ac:dyDescent="0.3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spans="1:26" ht="12.75" customHeight="1" x14ac:dyDescent="0.3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spans="1:26" ht="12.75" customHeight="1" x14ac:dyDescent="0.3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spans="1:26" ht="12.75" customHeight="1" x14ac:dyDescent="0.3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spans="1:26" ht="12.75" customHeight="1" x14ac:dyDescent="0.3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spans="1:26" ht="12.75" customHeight="1" x14ac:dyDescent="0.3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spans="1:26" ht="12.75" customHeight="1" x14ac:dyDescent="0.3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spans="1:26" ht="12.75" customHeight="1" x14ac:dyDescent="0.3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spans="1:26" ht="12.75" customHeight="1" x14ac:dyDescent="0.3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spans="1:26" ht="12.75" customHeight="1" x14ac:dyDescent="0.3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spans="1:26" ht="12.75" customHeight="1" x14ac:dyDescent="0.3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spans="1:26" ht="12.75" customHeight="1" x14ac:dyDescent="0.3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spans="1:26" ht="12.75" customHeight="1" x14ac:dyDescent="0.3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spans="1:26" ht="12.75" customHeight="1" x14ac:dyDescent="0.3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spans="1:26" ht="12.7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spans="1:26" ht="12.7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spans="1:26" ht="12.7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spans="1:26" ht="12.7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spans="1:26" ht="12.7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spans="1:26" ht="12.7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spans="1:26" ht="12.75" customHeight="1" x14ac:dyDescent="0.3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spans="1:26" ht="12.75" customHeight="1" x14ac:dyDescent="0.3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spans="1:26" ht="12.75" customHeight="1" x14ac:dyDescent="0.3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spans="1:26" ht="12.75" customHeight="1" x14ac:dyDescent="0.3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spans="1:26" ht="12.75" customHeight="1" x14ac:dyDescent="0.3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spans="1:26" ht="12.75" customHeight="1" x14ac:dyDescent="0.3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spans="1:26" ht="12.75" customHeight="1" x14ac:dyDescent="0.3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spans="1:26" ht="12.75" customHeight="1" x14ac:dyDescent="0.3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spans="1:26" ht="12.75" customHeight="1" x14ac:dyDescent="0.3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spans="1:26" ht="12.75" customHeight="1" x14ac:dyDescent="0.3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spans="1:26" ht="12.75" customHeight="1" x14ac:dyDescent="0.3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spans="1:26" ht="12.75" customHeight="1" x14ac:dyDescent="0.3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spans="1:26" ht="12.7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spans="1:26" ht="12.7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spans="1:26" ht="12.7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spans="1:26" ht="12.7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spans="1:26" ht="12.75" customHeight="1" x14ac:dyDescent="0.3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spans="1:26" ht="12.75" customHeight="1" x14ac:dyDescent="0.3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spans="1:26" ht="12.75" customHeight="1" x14ac:dyDescent="0.3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spans="1:26" ht="12.75" customHeight="1" x14ac:dyDescent="0.3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spans="1:26" ht="12.75" customHeight="1" x14ac:dyDescent="0.3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spans="1:26" ht="12.75" customHeight="1" x14ac:dyDescent="0.3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spans="1:26" ht="12.75" customHeight="1" x14ac:dyDescent="0.3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spans="1:26" ht="12.75" customHeight="1" x14ac:dyDescent="0.3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spans="1:26" ht="12.75" customHeight="1" x14ac:dyDescent="0.3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spans="1:26" ht="12.75" customHeight="1" x14ac:dyDescent="0.3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spans="1:26" ht="12.75" customHeight="1" x14ac:dyDescent="0.3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spans="1:26" ht="12.75" customHeight="1" x14ac:dyDescent="0.3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spans="1:26" ht="12.7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spans="1:26" ht="12.7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spans="1:26" ht="12.7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spans="1:26" ht="12.7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spans="1:26" ht="12.75" customHeight="1" x14ac:dyDescent="0.3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spans="1:26" ht="12.75" customHeight="1" x14ac:dyDescent="0.3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spans="1:26" ht="12.75" customHeight="1" x14ac:dyDescent="0.3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spans="1:26" ht="12.75" customHeight="1" x14ac:dyDescent="0.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spans="1:26" ht="12.75" customHeight="1" x14ac:dyDescent="0.3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spans="1:26" ht="12.75" customHeight="1" x14ac:dyDescent="0.3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spans="1:26" ht="12.75" customHeight="1" x14ac:dyDescent="0.3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spans="1:26" ht="12.75" customHeight="1" x14ac:dyDescent="0.3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spans="1:26" ht="12.75" customHeight="1" x14ac:dyDescent="0.3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spans="1:26" ht="12.75" customHeight="1" x14ac:dyDescent="0.3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spans="1:26" ht="12.75" customHeight="1" x14ac:dyDescent="0.3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spans="1:26" ht="12.75" customHeight="1" x14ac:dyDescent="0.3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spans="1:26" ht="12.75" customHeight="1" x14ac:dyDescent="0.3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spans="1:26" ht="12.75" customHeight="1" x14ac:dyDescent="0.3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spans="1:26" ht="12.75" customHeight="1" x14ac:dyDescent="0.3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spans="1:26" ht="12.75" customHeight="1" x14ac:dyDescent="0.3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spans="1:26" ht="12.75" customHeight="1" x14ac:dyDescent="0.3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spans="1:26" ht="12.75" customHeight="1" x14ac:dyDescent="0.3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spans="1:26" ht="12.75" customHeight="1" x14ac:dyDescent="0.3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spans="1:26" ht="12.75" customHeight="1" x14ac:dyDescent="0.3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spans="1:26" ht="12.75" customHeight="1" x14ac:dyDescent="0.3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spans="1:26" ht="12.75" customHeight="1" x14ac:dyDescent="0.3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spans="1:26" ht="12.75" customHeight="1" x14ac:dyDescent="0.3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spans="1:26" ht="12.75" customHeight="1" x14ac:dyDescent="0.3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spans="1:26" ht="12.75" customHeight="1" x14ac:dyDescent="0.3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spans="1:26" ht="12.75" customHeight="1" x14ac:dyDescent="0.3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spans="1:26" ht="12.75" customHeight="1" x14ac:dyDescent="0.3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spans="1:26" ht="12.75" customHeight="1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spans="1:26" ht="12.75" customHeight="1" x14ac:dyDescent="0.3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spans="1:26" ht="12.75" customHeight="1" x14ac:dyDescent="0.3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spans="1:26" ht="12.75" customHeight="1" x14ac:dyDescent="0.3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spans="1:26" ht="12.75" customHeight="1" x14ac:dyDescent="0.3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spans="1:26" ht="12.75" customHeight="1" x14ac:dyDescent="0.3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spans="1:26" ht="12.75" customHeight="1" x14ac:dyDescent="0.3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spans="1:26" ht="12.75" customHeight="1" x14ac:dyDescent="0.3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spans="1:26" ht="12.75" customHeight="1" x14ac:dyDescent="0.3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spans="1:26" ht="12.75" customHeight="1" x14ac:dyDescent="0.3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spans="1:26" ht="12.75" customHeight="1" x14ac:dyDescent="0.3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spans="1:26" ht="12.75" customHeight="1" x14ac:dyDescent="0.3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spans="1:26" ht="12.75" customHeight="1" x14ac:dyDescent="0.3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spans="1:26" ht="12.75" customHeight="1" x14ac:dyDescent="0.3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spans="1:26" ht="12.75" customHeight="1" x14ac:dyDescent="0.3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spans="1:26" ht="12.75" customHeight="1" x14ac:dyDescent="0.3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spans="1:26" ht="12.75" customHeight="1" x14ac:dyDescent="0.3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spans="1:26" ht="12.75" customHeight="1" x14ac:dyDescent="0.3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spans="1:26" ht="12.75" customHeight="1" x14ac:dyDescent="0.3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spans="1:26" ht="12.75" customHeight="1" x14ac:dyDescent="0.3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spans="1:26" ht="12.75" customHeight="1" x14ac:dyDescent="0.3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spans="1:26" ht="12.75" customHeight="1" x14ac:dyDescent="0.3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spans="1:26" ht="12.75" customHeight="1" x14ac:dyDescent="0.3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spans="1:26" ht="12.75" customHeight="1" x14ac:dyDescent="0.3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spans="1:26" ht="12.75" customHeight="1" x14ac:dyDescent="0.3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spans="1:26" ht="12.75" customHeight="1" x14ac:dyDescent="0.3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spans="1:26" ht="12.75" customHeight="1" x14ac:dyDescent="0.3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spans="1:26" ht="12.75" customHeight="1" x14ac:dyDescent="0.3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spans="1:26" ht="12.75" customHeight="1" x14ac:dyDescent="0.3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spans="1:26" ht="12.75" customHeight="1" x14ac:dyDescent="0.3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spans="1:26" ht="12.75" customHeight="1" x14ac:dyDescent="0.3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spans="1:26" ht="12.75" customHeight="1" x14ac:dyDescent="0.3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spans="1:26" ht="12.75" customHeight="1" x14ac:dyDescent="0.3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spans="1:26" ht="12.75" customHeight="1" x14ac:dyDescent="0.3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spans="1:26" ht="12.75" customHeight="1" x14ac:dyDescent="0.3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spans="1:26" ht="12.75" customHeight="1" x14ac:dyDescent="0.3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spans="1:26" ht="12.75" customHeight="1" x14ac:dyDescent="0.3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spans="1:26" ht="12.75" customHeight="1" x14ac:dyDescent="0.3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spans="1:26" ht="12.75" customHeight="1" x14ac:dyDescent="0.3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spans="1:26" ht="12.75" customHeight="1" x14ac:dyDescent="0.3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spans="1:26" ht="12.75" customHeight="1" x14ac:dyDescent="0.3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spans="1:26" ht="12.75" customHeight="1" x14ac:dyDescent="0.3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spans="1:26" ht="12.75" customHeight="1" x14ac:dyDescent="0.3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spans="1:26" ht="12.75" customHeight="1" x14ac:dyDescent="0.3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spans="1:26" ht="12.75" customHeight="1" x14ac:dyDescent="0.3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spans="1:26" ht="12.75" customHeight="1" x14ac:dyDescent="0.3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spans="1:26" ht="12.75" customHeight="1" x14ac:dyDescent="0.3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spans="1:26" ht="12.75" customHeight="1" x14ac:dyDescent="0.3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spans="1:26" ht="12.75" customHeight="1" x14ac:dyDescent="0.3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spans="1:26" ht="12.75" customHeight="1" x14ac:dyDescent="0.3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spans="1:26" ht="12.75" customHeight="1" x14ac:dyDescent="0.3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spans="1:26" ht="12.75" customHeight="1" x14ac:dyDescent="0.3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spans="1:26" ht="12.75" customHeight="1" x14ac:dyDescent="0.3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spans="1:26" ht="12.75" customHeight="1" x14ac:dyDescent="0.3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spans="1:26" ht="12.75" customHeight="1" x14ac:dyDescent="0.3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spans="1:26" ht="12.75" customHeight="1" x14ac:dyDescent="0.3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spans="1:26" ht="12.75" customHeight="1" x14ac:dyDescent="0.3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spans="1:26" ht="12.7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spans="1:26" ht="12.7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spans="1:26" ht="12.7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spans="1:26" ht="12.7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spans="1:26" ht="12.7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spans="1:26" ht="12.7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spans="1:26" ht="12.7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spans="1:26" ht="12.7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spans="1:26" ht="12.75" customHeight="1" x14ac:dyDescent="0.3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spans="1:26" ht="12.75" customHeight="1" x14ac:dyDescent="0.3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spans="1:26" ht="12.75" customHeight="1" x14ac:dyDescent="0.3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spans="1:26" ht="12.75" customHeight="1" x14ac:dyDescent="0.3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spans="1:26" ht="12.75" customHeight="1" x14ac:dyDescent="0.3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spans="1:26" ht="12.75" customHeight="1" x14ac:dyDescent="0.3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spans="1:26" ht="12.75" customHeight="1" x14ac:dyDescent="0.3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spans="1:26" ht="12.75" customHeight="1" x14ac:dyDescent="0.3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spans="1:26" ht="12.75" customHeight="1" x14ac:dyDescent="0.3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spans="1:26" ht="12.75" customHeight="1" x14ac:dyDescent="0.3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spans="1:26" ht="12.75" customHeight="1" x14ac:dyDescent="0.3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spans="1:26" ht="12.75" customHeight="1" x14ac:dyDescent="0.3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spans="1:26" ht="12.75" customHeight="1" x14ac:dyDescent="0.3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spans="1:26" ht="12.75" customHeight="1" x14ac:dyDescent="0.3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spans="1:26" ht="12.75" customHeight="1" x14ac:dyDescent="0.3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spans="1:26" ht="12.75" customHeight="1" x14ac:dyDescent="0.3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spans="1:26" ht="12.7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spans="1:26" ht="12.7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spans="1:26" ht="12.7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spans="1:26" ht="12.7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spans="1:26" ht="12.7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spans="1:26" ht="12.7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spans="1:26" ht="12.7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spans="1:26" ht="12.7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spans="1:26" ht="12.75" customHeight="1" x14ac:dyDescent="0.3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spans="1:26" ht="12.75" customHeight="1" x14ac:dyDescent="0.3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spans="1:26" ht="12.75" customHeight="1" x14ac:dyDescent="0.3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spans="1:26" ht="12.75" customHeight="1" x14ac:dyDescent="0.3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spans="1:26" ht="12.75" customHeight="1" x14ac:dyDescent="0.3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spans="1:26" ht="12.75" customHeight="1" x14ac:dyDescent="0.3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spans="1:26" ht="12.75" customHeight="1" x14ac:dyDescent="0.3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spans="1:26" ht="12.75" customHeight="1" x14ac:dyDescent="0.3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spans="1:26" ht="12.75" customHeight="1" x14ac:dyDescent="0.3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spans="1:26" ht="12.75" customHeight="1" x14ac:dyDescent="0.3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spans="1:26" ht="12.75" customHeight="1" x14ac:dyDescent="0.3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spans="1:26" ht="12.75" customHeight="1" x14ac:dyDescent="0.3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spans="1:26" ht="12.75" customHeight="1" x14ac:dyDescent="0.3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spans="1:26" ht="12.75" customHeight="1" x14ac:dyDescent="0.3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spans="1:26" ht="12.75" customHeight="1" x14ac:dyDescent="0.3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spans="1:26" ht="12.75" customHeight="1" x14ac:dyDescent="0.3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spans="1:26" ht="12.75" customHeight="1" x14ac:dyDescent="0.3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spans="1:26" ht="12.75" customHeight="1" x14ac:dyDescent="0.3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spans="1:26" ht="12.75" customHeight="1" x14ac:dyDescent="0.3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spans="1:26" ht="12.75" customHeight="1" x14ac:dyDescent="0.3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spans="1:26" ht="12.75" customHeight="1" x14ac:dyDescent="0.3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spans="1:26" ht="12.75" customHeight="1" x14ac:dyDescent="0.3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spans="1:26" ht="12.75" customHeight="1" x14ac:dyDescent="0.3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spans="1:26" ht="12.75" customHeight="1" x14ac:dyDescent="0.3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spans="1:26" ht="12.7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spans="1:26" ht="12.7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spans="1:26" ht="12.7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spans="1:26" ht="12.7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spans="1:26" ht="12.7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spans="1:26" ht="12.7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spans="1:26" ht="12.7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spans="1:26" ht="12.7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spans="1:26" ht="12.7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spans="1:26" ht="12.75" customHeight="1" x14ac:dyDescent="0.3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spans="1:26" ht="12.75" customHeight="1" x14ac:dyDescent="0.3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spans="1:26" ht="12.75" customHeight="1" x14ac:dyDescent="0.3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spans="1:26" ht="12.75" customHeight="1" x14ac:dyDescent="0.3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spans="1:26" ht="12.75" customHeight="1" x14ac:dyDescent="0.3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spans="1:26" ht="12.75" customHeight="1" x14ac:dyDescent="0.3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spans="1:26" ht="12.75" customHeight="1" x14ac:dyDescent="0.3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spans="1:26" ht="12.75" customHeight="1" x14ac:dyDescent="0.3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spans="1:26" ht="12.75" customHeight="1" x14ac:dyDescent="0.3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spans="1:26" ht="12.75" customHeight="1" x14ac:dyDescent="0.3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spans="1:26" ht="12.75" customHeight="1" x14ac:dyDescent="0.3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spans="1:26" ht="12.75" customHeight="1" x14ac:dyDescent="0.3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spans="1:26" ht="12.75" customHeight="1" x14ac:dyDescent="0.3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spans="1:26" ht="12.75" customHeight="1" x14ac:dyDescent="0.3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spans="1:26" ht="12.75" customHeight="1" x14ac:dyDescent="0.3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spans="1:26" ht="12.75" customHeight="1" x14ac:dyDescent="0.3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spans="1:26" ht="12.75" customHeight="1" x14ac:dyDescent="0.3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spans="1:26" ht="12.75" customHeight="1" x14ac:dyDescent="0.3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spans="1:26" ht="12.75" customHeight="1" x14ac:dyDescent="0.3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spans="1:26" ht="12.75" customHeight="1" x14ac:dyDescent="0.3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spans="1:26" ht="12.75" customHeight="1" x14ac:dyDescent="0.3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spans="1:26" ht="12.75" customHeight="1" x14ac:dyDescent="0.3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spans="1:26" ht="12.75" customHeight="1" x14ac:dyDescent="0.3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spans="1:26" ht="12.75" customHeight="1" x14ac:dyDescent="0.3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spans="1:26" ht="12.75" customHeight="1" x14ac:dyDescent="0.3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spans="1:26" ht="12.75" customHeight="1" x14ac:dyDescent="0.3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spans="1:26" ht="12.75" customHeight="1" x14ac:dyDescent="0.3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spans="1:26" ht="12.75" customHeight="1" x14ac:dyDescent="0.3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spans="1:26" ht="12.75" customHeight="1" x14ac:dyDescent="0.3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spans="1:26" ht="12.75" customHeight="1" x14ac:dyDescent="0.3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spans="1:26" ht="12.75" customHeight="1" x14ac:dyDescent="0.3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spans="1:26" ht="12.75" customHeight="1" x14ac:dyDescent="0.3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spans="1:26" ht="12.75" customHeight="1" x14ac:dyDescent="0.3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spans="1:26" ht="12.75" customHeight="1" x14ac:dyDescent="0.3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spans="1:26" ht="12.75" customHeight="1" x14ac:dyDescent="0.3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spans="1:26" ht="12.75" customHeight="1" x14ac:dyDescent="0.3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spans="1:26" ht="12.75" customHeight="1" x14ac:dyDescent="0.3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spans="1:26" ht="12.75" customHeight="1" x14ac:dyDescent="0.3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spans="1:26" ht="12.75" customHeight="1" x14ac:dyDescent="0.3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spans="1:26" ht="12.75" customHeight="1" x14ac:dyDescent="0.3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spans="1:26" ht="12.75" customHeight="1" x14ac:dyDescent="0.3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spans="1:26" ht="12.75" customHeight="1" x14ac:dyDescent="0.3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spans="1:26" ht="12.75" customHeight="1" x14ac:dyDescent="0.3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spans="1:26" ht="12.75" customHeight="1" x14ac:dyDescent="0.3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spans="1:26" ht="12.75" customHeight="1" x14ac:dyDescent="0.3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spans="1:26" ht="12.75" customHeight="1" x14ac:dyDescent="0.3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spans="1:26" ht="12.75" customHeight="1" x14ac:dyDescent="0.3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spans="1:26" ht="12.75" customHeight="1" x14ac:dyDescent="0.3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spans="1:26" ht="12.75" customHeight="1" x14ac:dyDescent="0.3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spans="1:26" ht="12.75" customHeight="1" x14ac:dyDescent="0.3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spans="1:26" ht="12.75" customHeight="1" x14ac:dyDescent="0.3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spans="1:26" ht="12.75" customHeight="1" x14ac:dyDescent="0.3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spans="1:26" ht="12.75" customHeight="1" x14ac:dyDescent="0.3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spans="1:26" ht="12.75" customHeight="1" x14ac:dyDescent="0.3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spans="1:26" ht="12.75" customHeight="1" x14ac:dyDescent="0.3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spans="1:26" ht="12.75" customHeight="1" x14ac:dyDescent="0.3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spans="1:26" ht="12.75" customHeight="1" x14ac:dyDescent="0.3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spans="1:26" ht="12.75" customHeight="1" x14ac:dyDescent="0.3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spans="1:26" ht="12.75" customHeight="1" x14ac:dyDescent="0.3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spans="1:26" ht="12.75" customHeight="1" x14ac:dyDescent="0.3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spans="1:26" ht="12.75" customHeight="1" x14ac:dyDescent="0.3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spans="1:26" ht="12.75" customHeight="1" x14ac:dyDescent="0.3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spans="1:26" ht="12.75" customHeight="1" x14ac:dyDescent="0.3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spans="1:26" ht="12.75" customHeight="1" x14ac:dyDescent="0.3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spans="1:26" ht="12.75" customHeight="1" x14ac:dyDescent="0.3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spans="1:26" ht="12.75" customHeight="1" x14ac:dyDescent="0.3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spans="1:26" ht="12.75" customHeight="1" x14ac:dyDescent="0.3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spans="1:26" ht="12.75" customHeight="1" x14ac:dyDescent="0.3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spans="1:26" ht="12.75" customHeight="1" x14ac:dyDescent="0.3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spans="1:26" ht="12.75" customHeight="1" x14ac:dyDescent="0.3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spans="1:26" ht="12.75" customHeight="1" x14ac:dyDescent="0.3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spans="1:26" ht="12.75" customHeight="1" x14ac:dyDescent="0.3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spans="1:26" ht="12.75" customHeight="1" x14ac:dyDescent="0.3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spans="1:26" ht="12.75" customHeight="1" x14ac:dyDescent="0.3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spans="1:26" ht="12.75" customHeight="1" x14ac:dyDescent="0.3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spans="1:26" ht="12.75" customHeight="1" x14ac:dyDescent="0.3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spans="1:26" ht="12.75" customHeight="1" x14ac:dyDescent="0.3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spans="1:26" ht="12.75" customHeight="1" x14ac:dyDescent="0.3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spans="1:26" ht="12.75" customHeight="1" x14ac:dyDescent="0.3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spans="1:26" ht="12.75" customHeight="1" x14ac:dyDescent="0.3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spans="1:26" ht="12.75" customHeight="1" x14ac:dyDescent="0.3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spans="1:26" ht="12.75" customHeight="1" x14ac:dyDescent="0.3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spans="1:26" ht="12.75" customHeight="1" x14ac:dyDescent="0.3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spans="1:26" ht="12.75" customHeight="1" x14ac:dyDescent="0.3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spans="1:26" ht="12.75" customHeight="1" x14ac:dyDescent="0.3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spans="1:26" ht="12.75" customHeight="1" x14ac:dyDescent="0.3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spans="1:26" ht="12.75" customHeight="1" x14ac:dyDescent="0.3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spans="1:26" ht="12.75" customHeight="1" x14ac:dyDescent="0.3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spans="1:26" ht="12.75" customHeight="1" x14ac:dyDescent="0.3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spans="1:26" ht="12.75" customHeight="1" x14ac:dyDescent="0.3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spans="1:26" ht="12.75" customHeight="1" x14ac:dyDescent="0.3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spans="1:26" ht="12.75" customHeight="1" x14ac:dyDescent="0.3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spans="1:26" ht="12.75" customHeight="1" x14ac:dyDescent="0.3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spans="1:26" ht="12.75" customHeight="1" x14ac:dyDescent="0.3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spans="1:26" ht="12.75" customHeight="1" x14ac:dyDescent="0.3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spans="1:26" ht="12.75" customHeight="1" x14ac:dyDescent="0.3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spans="1:26" ht="12.75" customHeight="1" x14ac:dyDescent="0.3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spans="1:26" ht="12.75" customHeight="1" x14ac:dyDescent="0.3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spans="1:26" ht="12.75" customHeight="1" x14ac:dyDescent="0.3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spans="1:26" ht="12.75" customHeight="1" x14ac:dyDescent="0.3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spans="1:26" ht="12.75" customHeight="1" x14ac:dyDescent="0.3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spans="1:26" ht="12.75" customHeight="1" x14ac:dyDescent="0.3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spans="1:26" ht="12.75" customHeight="1" x14ac:dyDescent="0.3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spans="1:26" ht="12.75" customHeight="1" x14ac:dyDescent="0.3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spans="1:26" ht="12.75" customHeight="1" x14ac:dyDescent="0.3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spans="1:26" ht="12.75" customHeight="1" x14ac:dyDescent="0.3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spans="1:26" ht="12.75" customHeight="1" x14ac:dyDescent="0.3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spans="1:26" ht="12.75" customHeight="1" x14ac:dyDescent="0.3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spans="1:26" ht="12.75" customHeight="1" x14ac:dyDescent="0.3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spans="1:26" ht="12.75" customHeight="1" x14ac:dyDescent="0.3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spans="1:26" ht="12.75" customHeight="1" x14ac:dyDescent="0.3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spans="1:26" ht="12.75" customHeight="1" x14ac:dyDescent="0.3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spans="1:26" ht="12.75" customHeight="1" x14ac:dyDescent="0.3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spans="1:26" ht="12.75" customHeight="1" x14ac:dyDescent="0.3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spans="1:26" ht="12.75" customHeight="1" x14ac:dyDescent="0.3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spans="1:26" ht="12.75" customHeight="1" x14ac:dyDescent="0.3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spans="1:26" ht="12.75" customHeight="1" x14ac:dyDescent="0.3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spans="1:26" ht="12.75" customHeight="1" x14ac:dyDescent="0.3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spans="1:26" ht="12.75" customHeight="1" x14ac:dyDescent="0.3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spans="1:26" ht="12.75" customHeight="1" x14ac:dyDescent="0.3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spans="1:26" ht="12.75" customHeight="1" x14ac:dyDescent="0.3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spans="1:26" ht="12.75" customHeight="1" x14ac:dyDescent="0.3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spans="1:26" ht="12.75" customHeight="1" x14ac:dyDescent="0.3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spans="1:26" ht="12.75" customHeight="1" x14ac:dyDescent="0.3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spans="1:26" ht="12.75" customHeight="1" x14ac:dyDescent="0.3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spans="1:26" ht="12.75" customHeight="1" x14ac:dyDescent="0.3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spans="1:26" ht="12.75" customHeight="1" x14ac:dyDescent="0.3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spans="1:26" ht="12.75" customHeight="1" x14ac:dyDescent="0.3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spans="1:26" ht="12.75" customHeight="1" x14ac:dyDescent="0.3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spans="1:26" ht="12.75" customHeight="1" x14ac:dyDescent="0.3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spans="1:26" ht="12.75" customHeight="1" x14ac:dyDescent="0.3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spans="1:26" ht="12.75" customHeight="1" x14ac:dyDescent="0.3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spans="1:26" ht="12.75" customHeight="1" x14ac:dyDescent="0.3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spans="1:26" ht="12.75" customHeight="1" x14ac:dyDescent="0.3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spans="1:26" ht="12.75" customHeight="1" x14ac:dyDescent="0.3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spans="1:26" ht="12.75" customHeight="1" x14ac:dyDescent="0.3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spans="1:26" ht="12.75" customHeight="1" x14ac:dyDescent="0.3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spans="1:26" ht="12.75" customHeight="1" x14ac:dyDescent="0.3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spans="1:26" ht="12.75" customHeight="1" x14ac:dyDescent="0.3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spans="1:26" ht="12.75" customHeight="1" x14ac:dyDescent="0.3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spans="1:26" ht="12.75" customHeight="1" x14ac:dyDescent="0.3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spans="1:26" ht="12.75" customHeight="1" x14ac:dyDescent="0.3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spans="1:26" ht="12.75" customHeight="1" x14ac:dyDescent="0.3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spans="1:26" ht="12.75" customHeight="1" x14ac:dyDescent="0.3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spans="1:26" ht="12.75" customHeight="1" x14ac:dyDescent="0.3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spans="1:26" ht="12.75" customHeight="1" x14ac:dyDescent="0.3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spans="1:26" ht="12.75" customHeight="1" x14ac:dyDescent="0.3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spans="1:26" ht="12.75" customHeight="1" x14ac:dyDescent="0.3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spans="1:26" ht="12.75" customHeight="1" x14ac:dyDescent="0.3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spans="1:26" ht="12.75" customHeight="1" x14ac:dyDescent="0.3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spans="1:26" ht="12.75" customHeight="1" x14ac:dyDescent="0.3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spans="1:26" ht="12.75" customHeight="1" x14ac:dyDescent="0.3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spans="1:26" ht="12.75" customHeight="1" x14ac:dyDescent="0.3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spans="1:26" ht="12.75" customHeight="1" x14ac:dyDescent="0.3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spans="1:26" ht="12.75" customHeight="1" x14ac:dyDescent="0.3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spans="1:26" ht="12.75" customHeight="1" x14ac:dyDescent="0.3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spans="1:26" ht="12.75" customHeight="1" x14ac:dyDescent="0.3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spans="1:26" ht="12.75" customHeight="1" x14ac:dyDescent="0.3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spans="1:26" ht="12.75" customHeight="1" x14ac:dyDescent="0.3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spans="1:26" ht="12.75" customHeight="1" x14ac:dyDescent="0.3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spans="1:26" ht="12.75" customHeight="1" x14ac:dyDescent="0.3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spans="1:26" ht="12.75" customHeight="1" x14ac:dyDescent="0.3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spans="1:26" ht="12.75" customHeight="1" x14ac:dyDescent="0.3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spans="1:26" ht="12.75" customHeight="1" x14ac:dyDescent="0.3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spans="1:26" ht="12.75" customHeight="1" x14ac:dyDescent="0.3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spans="1:26" ht="12.75" customHeight="1" x14ac:dyDescent="0.3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spans="1:26" ht="12.75" customHeight="1" x14ac:dyDescent="0.3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spans="1:26" ht="12.75" customHeight="1" x14ac:dyDescent="0.3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spans="1:26" ht="12.75" customHeight="1" x14ac:dyDescent="0.3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spans="1:26" ht="12.75" customHeight="1" x14ac:dyDescent="0.3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spans="1:26" ht="12.75" customHeight="1" x14ac:dyDescent="0.3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spans="1:26" ht="12.75" customHeight="1" x14ac:dyDescent="0.3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spans="1:26" ht="12.75" customHeight="1" x14ac:dyDescent="0.3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spans="1:26" ht="12.75" customHeight="1" x14ac:dyDescent="0.3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spans="1:26" ht="12.75" customHeight="1" x14ac:dyDescent="0.3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spans="1:26" ht="12.75" customHeight="1" x14ac:dyDescent="0.3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spans="1:26" ht="12.75" customHeight="1" x14ac:dyDescent="0.3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spans="1:26" ht="12.75" customHeight="1" x14ac:dyDescent="0.3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spans="1:26" ht="12.75" customHeight="1" x14ac:dyDescent="0.3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spans="1:26" ht="12.75" customHeight="1" x14ac:dyDescent="0.3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spans="1:26" ht="12.75" customHeight="1" x14ac:dyDescent="0.3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spans="1:26" ht="12.75" customHeight="1" x14ac:dyDescent="0.3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spans="1:26" ht="12.75" customHeight="1" x14ac:dyDescent="0.3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spans="1:26" ht="12.75" customHeight="1" x14ac:dyDescent="0.3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spans="1:26" ht="12.75" customHeight="1" x14ac:dyDescent="0.3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spans="1:26" ht="12.75" customHeight="1" x14ac:dyDescent="0.3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spans="1:26" ht="12.75" customHeight="1" x14ac:dyDescent="0.3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spans="1:26" ht="12.75" customHeight="1" x14ac:dyDescent="0.3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spans="1:26" ht="12.75" customHeight="1" x14ac:dyDescent="0.3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spans="1:26" ht="12.75" customHeight="1" x14ac:dyDescent="0.3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spans="1:26" ht="12.75" customHeight="1" x14ac:dyDescent="0.3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spans="1:26" ht="12.75" customHeight="1" x14ac:dyDescent="0.3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spans="1:26" ht="12.75" customHeight="1" x14ac:dyDescent="0.3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spans="1:26" ht="12.75" customHeight="1" x14ac:dyDescent="0.3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spans="1:26" ht="12.75" customHeight="1" x14ac:dyDescent="0.3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spans="1:26" ht="12.75" customHeight="1" x14ac:dyDescent="0.3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spans="1:26" ht="12.75" customHeight="1" x14ac:dyDescent="0.3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spans="1:26" ht="12.75" customHeight="1" x14ac:dyDescent="0.3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spans="1:26" ht="12.75" customHeight="1" x14ac:dyDescent="0.3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spans="1:26" ht="12.75" customHeight="1" x14ac:dyDescent="0.3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spans="1:26" ht="12.75" customHeight="1" x14ac:dyDescent="0.3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spans="1:26" ht="12.75" customHeight="1" x14ac:dyDescent="0.3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spans="1:26" ht="12.75" customHeight="1" x14ac:dyDescent="0.3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spans="1:26" ht="12.75" customHeight="1" x14ac:dyDescent="0.3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spans="1:26" ht="12.75" customHeight="1" x14ac:dyDescent="0.3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spans="1:26" ht="12.75" customHeight="1" x14ac:dyDescent="0.3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spans="1:26" ht="12.75" customHeight="1" x14ac:dyDescent="0.3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spans="1:26" ht="12.75" customHeight="1" x14ac:dyDescent="0.3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spans="1:26" ht="12.75" customHeight="1" x14ac:dyDescent="0.3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spans="1:26" ht="12.75" customHeight="1" x14ac:dyDescent="0.3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spans="1:26" ht="12.75" customHeight="1" x14ac:dyDescent="0.3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spans="1:26" ht="12.75" customHeight="1" x14ac:dyDescent="0.3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spans="1:26" ht="12.75" customHeight="1" x14ac:dyDescent="0.3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spans="1:26" ht="12.75" customHeight="1" x14ac:dyDescent="0.3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spans="1:26" ht="12.75" customHeight="1" x14ac:dyDescent="0.3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spans="1:26" ht="12.75" customHeight="1" x14ac:dyDescent="0.3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spans="1:26" ht="12.75" customHeight="1" x14ac:dyDescent="0.3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spans="1:26" ht="12.75" customHeight="1" x14ac:dyDescent="0.3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spans="1:26" ht="12.75" customHeight="1" x14ac:dyDescent="0.3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spans="1:26" ht="12.75" customHeight="1" x14ac:dyDescent="0.3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spans="1:26" ht="12.75" customHeight="1" x14ac:dyDescent="0.3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spans="1:26" ht="12.75" customHeight="1" x14ac:dyDescent="0.3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spans="1:26" ht="12.75" customHeight="1" x14ac:dyDescent="0.3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spans="1:26" ht="12.75" customHeight="1" x14ac:dyDescent="0.3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spans="1:26" ht="12.75" customHeight="1" x14ac:dyDescent="0.3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spans="1:26" ht="12.75" customHeight="1" x14ac:dyDescent="0.3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spans="1:26" ht="12.75" customHeight="1" x14ac:dyDescent="0.3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spans="1:26" ht="12.75" customHeight="1" x14ac:dyDescent="0.3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spans="1:26" ht="12.75" customHeight="1" x14ac:dyDescent="0.3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spans="1:26" ht="12.75" customHeight="1" x14ac:dyDescent="0.3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spans="1:26" ht="12.75" customHeight="1" x14ac:dyDescent="0.3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spans="1:26" ht="12.75" customHeight="1" x14ac:dyDescent="0.3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spans="1:26" ht="12.75" customHeight="1" x14ac:dyDescent="0.3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spans="1:26" ht="12.75" customHeight="1" x14ac:dyDescent="0.3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spans="1:26" ht="12.75" customHeight="1" x14ac:dyDescent="0.3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spans="1:26" ht="12.75" customHeight="1" x14ac:dyDescent="0.3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spans="1:26" ht="12.75" customHeight="1" x14ac:dyDescent="0.3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spans="1:26" ht="12.75" customHeight="1" x14ac:dyDescent="0.3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spans="1:26" ht="12.75" customHeight="1" x14ac:dyDescent="0.3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spans="1:26" ht="12.75" customHeight="1" x14ac:dyDescent="0.3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spans="1:26" ht="12.75" customHeight="1" x14ac:dyDescent="0.3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spans="1:26" ht="12.75" customHeight="1" x14ac:dyDescent="0.3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spans="1:26" ht="12.75" customHeight="1" x14ac:dyDescent="0.3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spans="1:26" ht="12.75" customHeight="1" x14ac:dyDescent="0.3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spans="1:26" ht="12.75" customHeight="1" x14ac:dyDescent="0.3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spans="1:26" ht="12.75" customHeight="1" x14ac:dyDescent="0.3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spans="1:26" ht="12.75" customHeight="1" x14ac:dyDescent="0.3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spans="1:26" ht="12.75" customHeight="1" x14ac:dyDescent="0.3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spans="1:26" ht="12.75" customHeight="1" x14ac:dyDescent="0.3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spans="1:26" ht="12.75" customHeight="1" x14ac:dyDescent="0.3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spans="1:26" ht="12.75" customHeight="1" x14ac:dyDescent="0.3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spans="1:26" ht="12.75" customHeight="1" x14ac:dyDescent="0.3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spans="1:26" ht="12.75" customHeight="1" x14ac:dyDescent="0.3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spans="1:26" ht="12.75" customHeight="1" x14ac:dyDescent="0.3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spans="1:26" ht="12.75" customHeight="1" x14ac:dyDescent="0.3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spans="1:26" ht="12.75" customHeight="1" x14ac:dyDescent="0.3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spans="1:26" ht="12.75" customHeight="1" x14ac:dyDescent="0.3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spans="1:26" ht="12.75" customHeight="1" x14ac:dyDescent="0.3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spans="1:26" ht="12.75" customHeight="1" x14ac:dyDescent="0.3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spans="1:26" ht="12.75" customHeight="1" x14ac:dyDescent="0.3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spans="1:26" ht="12.75" customHeight="1" x14ac:dyDescent="0.3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spans="1:26" ht="12.75" customHeight="1" x14ac:dyDescent="0.3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spans="1:26" ht="12.75" customHeight="1" x14ac:dyDescent="0.3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spans="1:26" ht="12.75" customHeight="1" x14ac:dyDescent="0.3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spans="1:26" ht="12.75" customHeight="1" x14ac:dyDescent="0.3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spans="1:26" ht="12.75" customHeight="1" x14ac:dyDescent="0.3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spans="1:26" ht="12.75" customHeight="1" x14ac:dyDescent="0.3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spans="1:26" ht="12.75" customHeight="1" x14ac:dyDescent="0.3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spans="1:26" ht="12.75" customHeight="1" x14ac:dyDescent="0.3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spans="1:26" ht="12.75" customHeight="1" x14ac:dyDescent="0.3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spans="1:26" ht="12.75" customHeight="1" x14ac:dyDescent="0.3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spans="1:26" ht="12.75" customHeight="1" x14ac:dyDescent="0.3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spans="1:26" ht="12.75" customHeight="1" x14ac:dyDescent="0.3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spans="1:26" ht="12.75" customHeight="1" x14ac:dyDescent="0.3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spans="1:26" ht="12.75" customHeight="1" x14ac:dyDescent="0.3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spans="1:26" ht="12.75" customHeight="1" x14ac:dyDescent="0.3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spans="1:26" ht="12.75" customHeight="1" x14ac:dyDescent="0.3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spans="1:26" ht="12.75" customHeight="1" x14ac:dyDescent="0.3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spans="1:26" ht="12.75" customHeight="1" x14ac:dyDescent="0.3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spans="1:26" ht="12.75" customHeight="1" x14ac:dyDescent="0.3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spans="1:26" ht="12.75" customHeight="1" x14ac:dyDescent="0.3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spans="1:26" ht="12.75" customHeight="1" x14ac:dyDescent="0.3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spans="1:26" ht="12.75" customHeight="1" x14ac:dyDescent="0.3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spans="1:26" ht="12.75" customHeight="1" x14ac:dyDescent="0.3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spans="1:26" ht="12.75" customHeight="1" x14ac:dyDescent="0.3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spans="1:26" ht="12.75" customHeight="1" x14ac:dyDescent="0.3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spans="1:26" ht="12.75" customHeight="1" x14ac:dyDescent="0.3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spans="1:26" ht="12.75" customHeight="1" x14ac:dyDescent="0.3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spans="1:26" ht="12.75" customHeight="1" x14ac:dyDescent="0.3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spans="1:26" ht="12.75" customHeight="1" x14ac:dyDescent="0.3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spans="1:26" ht="12.75" customHeight="1" x14ac:dyDescent="0.3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spans="1:26" ht="12.75" customHeight="1" x14ac:dyDescent="0.3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spans="1:26" ht="12.75" customHeight="1" x14ac:dyDescent="0.3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spans="1:26" ht="12.75" customHeight="1" x14ac:dyDescent="0.3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spans="1:26" ht="12.75" customHeight="1" x14ac:dyDescent="0.3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spans="1:26" ht="12.75" customHeight="1" x14ac:dyDescent="0.3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spans="1:26" ht="12.75" customHeight="1" x14ac:dyDescent="0.3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spans="1:26" ht="12.75" customHeight="1" x14ac:dyDescent="0.3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spans="1:26" ht="12.75" customHeight="1" x14ac:dyDescent="0.3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spans="1:26" ht="12.75" customHeight="1" x14ac:dyDescent="0.3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spans="1:26" ht="12.75" customHeight="1" x14ac:dyDescent="0.3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spans="1:26" ht="12.75" customHeight="1" x14ac:dyDescent="0.3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spans="1:26" ht="12.75" customHeight="1" x14ac:dyDescent="0.3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spans="1:26" ht="12.75" customHeight="1" x14ac:dyDescent="0.3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spans="1:26" ht="12.75" customHeight="1" x14ac:dyDescent="0.3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spans="1:26" ht="12.75" customHeight="1" x14ac:dyDescent="0.3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spans="1:26" ht="12.75" customHeight="1" x14ac:dyDescent="0.3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spans="1:26" ht="12.75" customHeight="1" x14ac:dyDescent="0.3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spans="1:26" ht="12.75" customHeight="1" x14ac:dyDescent="0.3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spans="1:26" ht="12.75" customHeight="1" x14ac:dyDescent="0.3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spans="1:26" ht="12.75" customHeight="1" x14ac:dyDescent="0.3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spans="1:26" ht="12.75" customHeight="1" x14ac:dyDescent="0.3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spans="1:26" ht="12.75" customHeight="1" x14ac:dyDescent="0.3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spans="1:26" ht="12.75" customHeight="1" x14ac:dyDescent="0.3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spans="1:26" ht="12.75" customHeight="1" x14ac:dyDescent="0.3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spans="1:26" ht="12.75" customHeight="1" x14ac:dyDescent="0.3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spans="1:26" ht="12.75" customHeight="1" x14ac:dyDescent="0.3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spans="1:26" ht="12.75" customHeight="1" x14ac:dyDescent="0.3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spans="1:26" ht="12.75" customHeight="1" x14ac:dyDescent="0.3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spans="1:26" ht="12.75" customHeight="1" x14ac:dyDescent="0.3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spans="1:26" ht="12.75" customHeight="1" x14ac:dyDescent="0.3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spans="1:26" ht="12.75" customHeight="1" x14ac:dyDescent="0.3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spans="1:26" ht="12.75" customHeight="1" x14ac:dyDescent="0.3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spans="1:26" ht="12.75" customHeight="1" x14ac:dyDescent="0.3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spans="1:26" ht="12.75" customHeight="1" x14ac:dyDescent="0.3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spans="1:26" ht="12.75" customHeight="1" x14ac:dyDescent="0.3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spans="1:26" ht="12.75" customHeight="1" x14ac:dyDescent="0.3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spans="1:26" ht="12.75" customHeight="1" x14ac:dyDescent="0.3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spans="1:26" ht="12.75" customHeight="1" x14ac:dyDescent="0.3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spans="1:26" ht="12.75" customHeight="1" x14ac:dyDescent="0.3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spans="1:26" ht="12.75" customHeight="1" x14ac:dyDescent="0.3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spans="1:26" ht="12.75" customHeight="1" x14ac:dyDescent="0.3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spans="1:26" ht="12.75" customHeight="1" x14ac:dyDescent="0.3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spans="1:26" ht="12.75" customHeight="1" x14ac:dyDescent="0.3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spans="1:26" ht="12.75" customHeight="1" x14ac:dyDescent="0.3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spans="1:26" ht="12.75" customHeight="1" x14ac:dyDescent="0.3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spans="1:26" ht="12.75" customHeight="1" x14ac:dyDescent="0.3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spans="1:26" ht="12.75" customHeight="1" x14ac:dyDescent="0.3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spans="1:26" ht="12.75" customHeight="1" x14ac:dyDescent="0.3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spans="1:26" ht="12.75" customHeight="1" x14ac:dyDescent="0.3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spans="1:26" ht="12.75" customHeight="1" x14ac:dyDescent="0.3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spans="1:26" ht="12.75" customHeight="1" x14ac:dyDescent="0.3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spans="1:26" ht="12.75" customHeight="1" x14ac:dyDescent="0.3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spans="1:26" ht="12.75" customHeight="1" x14ac:dyDescent="0.3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spans="1:26" ht="12.75" customHeight="1" x14ac:dyDescent="0.3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spans="1:26" ht="12.75" customHeight="1" x14ac:dyDescent="0.3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spans="1:26" ht="12.75" customHeight="1" x14ac:dyDescent="0.3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spans="1:26" ht="12.75" customHeight="1" x14ac:dyDescent="0.3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spans="1:26" ht="12.75" customHeight="1" x14ac:dyDescent="0.3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spans="1:26" ht="12.75" customHeight="1" x14ac:dyDescent="0.3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spans="1:26" ht="12.75" customHeight="1" x14ac:dyDescent="0.3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spans="1:26" ht="12.75" customHeight="1" x14ac:dyDescent="0.3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spans="1:26" ht="12.75" customHeight="1" x14ac:dyDescent="0.3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spans="1:26" ht="12.75" customHeight="1" x14ac:dyDescent="0.3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spans="1:26" ht="12.75" customHeight="1" x14ac:dyDescent="0.3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spans="1:26" ht="12.75" customHeight="1" x14ac:dyDescent="0.3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spans="1:26" ht="12.75" customHeight="1" x14ac:dyDescent="0.3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spans="1:26" ht="12.75" customHeight="1" x14ac:dyDescent="0.3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spans="1:26" ht="12.75" customHeight="1" x14ac:dyDescent="0.3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spans="1:26" ht="12.75" customHeight="1" x14ac:dyDescent="0.3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spans="1:26" ht="12.75" customHeight="1" x14ac:dyDescent="0.3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spans="1:26" ht="12.75" customHeight="1" x14ac:dyDescent="0.3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spans="1:26" ht="12.75" customHeight="1" x14ac:dyDescent="0.3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spans="1:26" ht="12.75" customHeight="1" x14ac:dyDescent="0.3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spans="1:26" ht="12.75" customHeight="1" x14ac:dyDescent="0.3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spans="1:26" ht="12.75" customHeight="1" x14ac:dyDescent="0.3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spans="1:26" ht="12.75" customHeight="1" x14ac:dyDescent="0.3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spans="1:26" ht="12.75" customHeight="1" x14ac:dyDescent="0.3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spans="1:26" ht="12.75" customHeight="1" x14ac:dyDescent="0.3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spans="1:26" ht="12.75" customHeight="1" x14ac:dyDescent="0.3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spans="1:26" ht="12.75" customHeight="1" x14ac:dyDescent="0.3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spans="1:26" ht="12.75" customHeight="1" x14ac:dyDescent="0.3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spans="1:26" ht="12.75" customHeight="1" x14ac:dyDescent="0.3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spans="1:26" ht="12.75" customHeight="1" x14ac:dyDescent="0.3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spans="1:26" ht="12.75" customHeight="1" x14ac:dyDescent="0.3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spans="1:26" ht="12.75" customHeight="1" x14ac:dyDescent="0.3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spans="1:26" ht="12.75" customHeight="1" x14ac:dyDescent="0.3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spans="1:26" ht="12.75" customHeight="1" x14ac:dyDescent="0.3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spans="1:26" ht="12.75" customHeight="1" x14ac:dyDescent="0.3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spans="1:26" ht="12.75" customHeight="1" x14ac:dyDescent="0.3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spans="1:26" ht="12.75" customHeight="1" x14ac:dyDescent="0.3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spans="1:26" ht="12.75" customHeight="1" x14ac:dyDescent="0.3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spans="1:26" ht="12.75" customHeight="1" x14ac:dyDescent="0.3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spans="1:26" ht="12.75" customHeight="1" x14ac:dyDescent="0.3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spans="1:26" ht="12.75" customHeight="1" x14ac:dyDescent="0.3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spans="1:26" ht="12.75" customHeight="1" x14ac:dyDescent="0.3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spans="1:26" ht="12.75" customHeight="1" x14ac:dyDescent="0.3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spans="1:26" ht="12.75" customHeight="1" x14ac:dyDescent="0.3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spans="1:26" ht="12.75" customHeight="1" x14ac:dyDescent="0.3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spans="1:26" ht="12.75" customHeight="1" x14ac:dyDescent="0.3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spans="1:26" ht="12.75" customHeight="1" x14ac:dyDescent="0.3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spans="1:26" ht="12.75" customHeight="1" x14ac:dyDescent="0.3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spans="1:26" ht="12.75" customHeight="1" x14ac:dyDescent="0.3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spans="1:26" ht="12.75" customHeight="1" x14ac:dyDescent="0.3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spans="1:26" ht="12.75" customHeight="1" x14ac:dyDescent="0.3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spans="1:26" ht="12.75" customHeight="1" x14ac:dyDescent="0.3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spans="1:26" ht="12.75" customHeight="1" x14ac:dyDescent="0.3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spans="1:26" ht="12.75" customHeight="1" x14ac:dyDescent="0.3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spans="1:26" ht="12.75" customHeight="1" x14ac:dyDescent="0.3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spans="1:26" ht="12.75" customHeight="1" x14ac:dyDescent="0.3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spans="1:26" ht="12.75" customHeight="1" x14ac:dyDescent="0.3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spans="1:26" ht="12.75" customHeight="1" x14ac:dyDescent="0.3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spans="1:26" ht="12.75" customHeight="1" x14ac:dyDescent="0.3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spans="1:26" ht="12.75" customHeight="1" x14ac:dyDescent="0.3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spans="1:26" ht="12.75" customHeight="1" x14ac:dyDescent="0.3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spans="1:26" ht="12.75" customHeight="1" x14ac:dyDescent="0.3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spans="1:26" ht="12.75" customHeight="1" x14ac:dyDescent="0.3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spans="1:26" ht="12.75" customHeight="1" x14ac:dyDescent="0.3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spans="1:26" ht="12.75" customHeight="1" x14ac:dyDescent="0.3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spans="1:26" ht="12.75" customHeight="1" x14ac:dyDescent="0.3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spans="1:26" ht="12.75" customHeight="1" x14ac:dyDescent="0.3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spans="1:26" ht="12.75" customHeight="1" x14ac:dyDescent="0.3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spans="1:26" ht="12.75" customHeight="1" x14ac:dyDescent="0.3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spans="1:26" ht="12.75" customHeight="1" x14ac:dyDescent="0.3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spans="1:26" ht="12.75" customHeight="1" x14ac:dyDescent="0.3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spans="1:26" ht="12.75" customHeight="1" x14ac:dyDescent="0.3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spans="1:26" ht="12.75" customHeight="1" x14ac:dyDescent="0.3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spans="1:26" ht="12.75" customHeight="1" x14ac:dyDescent="0.3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spans="1:26" ht="12.75" customHeight="1" x14ac:dyDescent="0.3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spans="1:26" ht="12.75" customHeight="1" x14ac:dyDescent="0.3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spans="1:26" ht="12.75" customHeight="1" x14ac:dyDescent="0.3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spans="1:26" ht="12.75" customHeight="1" x14ac:dyDescent="0.3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spans="1:26" ht="12.75" customHeight="1" x14ac:dyDescent="0.3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spans="1:26" ht="12.75" customHeight="1" x14ac:dyDescent="0.3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spans="1:26" ht="12.75" customHeight="1" x14ac:dyDescent="0.3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spans="1:26" ht="12.75" customHeight="1" x14ac:dyDescent="0.3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spans="1:26" ht="12.75" customHeight="1" x14ac:dyDescent="0.3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spans="1:26" ht="12.75" customHeight="1" x14ac:dyDescent="0.3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spans="1:26" ht="12.75" customHeight="1" x14ac:dyDescent="0.3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</sheetData>
  <mergeCells count="87">
    <mergeCell ref="C51:D51"/>
    <mergeCell ref="C52:D52"/>
    <mergeCell ref="C53:D53"/>
    <mergeCell ref="C54:D54"/>
    <mergeCell ref="C45:D45"/>
    <mergeCell ref="C46:E46"/>
    <mergeCell ref="C48:D48"/>
    <mergeCell ref="C49:D49"/>
    <mergeCell ref="C50:D50"/>
    <mergeCell ref="C40:D40"/>
    <mergeCell ref="C41:D41"/>
    <mergeCell ref="C42:D42"/>
    <mergeCell ref="C43:D43"/>
    <mergeCell ref="C44:D44"/>
    <mergeCell ref="C34:D34"/>
    <mergeCell ref="C35:D35"/>
    <mergeCell ref="C36:D36"/>
    <mergeCell ref="C37:D37"/>
    <mergeCell ref="C38:E38"/>
    <mergeCell ref="C29:D29"/>
    <mergeCell ref="C30:D30"/>
    <mergeCell ref="C31:D31"/>
    <mergeCell ref="C32:D32"/>
    <mergeCell ref="C33:D33"/>
    <mergeCell ref="C23:D23"/>
    <mergeCell ref="C24:E24"/>
    <mergeCell ref="C26:D26"/>
    <mergeCell ref="C27:D27"/>
    <mergeCell ref="C28:D28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C7:D7"/>
    <mergeCell ref="C8:D8"/>
    <mergeCell ref="C9:E9"/>
    <mergeCell ref="C11:D11"/>
    <mergeCell ref="C12:D12"/>
    <mergeCell ref="C2:M2"/>
    <mergeCell ref="C3:M3"/>
    <mergeCell ref="C4:M4"/>
    <mergeCell ref="C5:D5"/>
    <mergeCell ref="C6:D6"/>
    <mergeCell ref="C99:D99"/>
    <mergeCell ref="C100:G100"/>
    <mergeCell ref="C84:D84"/>
    <mergeCell ref="C86:D86"/>
    <mergeCell ref="C87:H87"/>
    <mergeCell ref="C88:G88"/>
    <mergeCell ref="C89:G89"/>
    <mergeCell ref="C91:G91"/>
    <mergeCell ref="C92:D92"/>
    <mergeCell ref="C82:D82"/>
    <mergeCell ref="C83:G83"/>
    <mergeCell ref="C85:G85"/>
    <mergeCell ref="C93:G93"/>
    <mergeCell ref="C98:G98"/>
    <mergeCell ref="C77:D77"/>
    <mergeCell ref="C78:D78"/>
    <mergeCell ref="C79:D79"/>
    <mergeCell ref="C80:D80"/>
    <mergeCell ref="C81:D81"/>
    <mergeCell ref="C72:D72"/>
    <mergeCell ref="C73:D73"/>
    <mergeCell ref="C74:G74"/>
    <mergeCell ref="C75:H75"/>
    <mergeCell ref="C76:D76"/>
    <mergeCell ref="C67:D67"/>
    <mergeCell ref="C68:D68"/>
    <mergeCell ref="C69:D69"/>
    <mergeCell ref="C70:D70"/>
    <mergeCell ref="C71:D71"/>
    <mergeCell ref="C63:D63"/>
    <mergeCell ref="C64:D64"/>
    <mergeCell ref="C65:D65"/>
    <mergeCell ref="C66:D66"/>
    <mergeCell ref="C55:D55"/>
    <mergeCell ref="C56:D56"/>
    <mergeCell ref="C57:D57"/>
    <mergeCell ref="C58:E58"/>
    <mergeCell ref="C60:D60"/>
  </mergeCells>
  <pageMargins left="0.7" right="0.7" top="0.75" bottom="0.75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66699"/>
  </sheetPr>
  <dimension ref="A1:Z1000"/>
  <sheetViews>
    <sheetView showGridLines="0" workbookViewId="0">
      <selection activeCell="F55" sqref="F55:K56"/>
    </sheetView>
  </sheetViews>
  <sheetFormatPr baseColWidth="10" defaultColWidth="14.44140625" defaultRowHeight="15" customHeight="1" x14ac:dyDescent="0.3"/>
  <cols>
    <col min="1" max="1" width="11.44140625" customWidth="1"/>
    <col min="2" max="2" width="9.5546875" customWidth="1"/>
    <col min="3" max="3" width="11.6640625" customWidth="1"/>
    <col min="4" max="6" width="11.44140625" customWidth="1"/>
    <col min="7" max="7" width="14.44140625" customWidth="1"/>
    <col min="8" max="11" width="13.33203125" customWidth="1"/>
    <col min="12" max="12" width="11.44140625" customWidth="1"/>
    <col min="13" max="26" width="10" customWidth="1"/>
  </cols>
  <sheetData>
    <row r="1" spans="1:26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4"/>
      <c r="B2" s="4"/>
      <c r="C2" s="465">
        <f>Técnico!C2</f>
        <v>0</v>
      </c>
      <c r="D2" s="394"/>
      <c r="E2" s="394"/>
      <c r="F2" s="394"/>
      <c r="G2" s="394"/>
      <c r="H2" s="394"/>
      <c r="I2" s="394"/>
      <c r="J2" s="394"/>
      <c r="K2" s="395"/>
      <c r="L2" s="32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6" x14ac:dyDescent="0.3">
      <c r="A3" s="4"/>
      <c r="B3" s="4"/>
      <c r="C3" s="473" t="s">
        <v>376</v>
      </c>
      <c r="D3" s="391"/>
      <c r="E3" s="391"/>
      <c r="F3" s="391"/>
      <c r="G3" s="391"/>
      <c r="H3" s="391"/>
      <c r="I3" s="391"/>
      <c r="J3" s="391"/>
      <c r="K3" s="39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5">
      <c r="A4" s="4"/>
      <c r="B4" s="4"/>
      <c r="C4" s="393" t="s">
        <v>377</v>
      </c>
      <c r="D4" s="394"/>
      <c r="E4" s="394"/>
      <c r="F4" s="394"/>
      <c r="G4" s="394"/>
      <c r="H4" s="394"/>
      <c r="I4" s="394"/>
      <c r="J4" s="395"/>
      <c r="K4" s="323">
        <f>Técnico!E8</f>
        <v>0.9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4"/>
      <c r="B5" s="4"/>
      <c r="C5" s="494" t="s">
        <v>118</v>
      </c>
      <c r="D5" s="439"/>
      <c r="E5" s="400"/>
      <c r="F5" s="398" t="s">
        <v>378</v>
      </c>
      <c r="G5" s="416" t="s">
        <v>379</v>
      </c>
      <c r="H5" s="394"/>
      <c r="I5" s="394"/>
      <c r="J5" s="394"/>
      <c r="K5" s="39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4"/>
      <c r="B6" s="4"/>
      <c r="C6" s="401"/>
      <c r="D6" s="440"/>
      <c r="E6" s="402"/>
      <c r="F6" s="389"/>
      <c r="G6" s="9" t="s">
        <v>380</v>
      </c>
      <c r="H6" s="9" t="s">
        <v>201</v>
      </c>
      <c r="I6" s="9" t="s">
        <v>202</v>
      </c>
      <c r="J6" s="9" t="s">
        <v>203</v>
      </c>
      <c r="K6" s="9" t="s">
        <v>204</v>
      </c>
      <c r="L6" s="26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4"/>
      <c r="B7" s="4"/>
      <c r="C7" s="492" t="s">
        <v>381</v>
      </c>
      <c r="D7" s="391"/>
      <c r="E7" s="391"/>
      <c r="F7" s="324">
        <f t="shared" ref="F7:F10" si="0">IFERROR(G7*100%/$G$14,"")</f>
        <v>0.34692517804489204</v>
      </c>
      <c r="G7" s="325">
        <f>IFERROR('C.M.P.U.'!I20,"")</f>
        <v>6170</v>
      </c>
      <c r="H7" s="325">
        <f>G7*Técnico!$E$24+G7</f>
        <v>6478.5</v>
      </c>
      <c r="I7" s="325">
        <f>H7*Técnico!$E$24+H7</f>
        <v>6802.4250000000002</v>
      </c>
      <c r="J7" s="325">
        <f>I7*Técnico!$E$24+I7</f>
        <v>7142.5462500000003</v>
      </c>
      <c r="K7" s="325">
        <f>J7*Técnico!$E$24+J7</f>
        <v>7499.6735625000001</v>
      </c>
      <c r="L7" s="26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4"/>
      <c r="B8" s="4"/>
      <c r="C8" s="491" t="s">
        <v>382</v>
      </c>
      <c r="D8" s="394"/>
      <c r="E8" s="395"/>
      <c r="F8" s="324">
        <f t="shared" si="0"/>
        <v>0.28557357315374909</v>
      </c>
      <c r="G8" s="325">
        <f>IFERROR('M.D Obra'!G25*Técnico!E8,"")</f>
        <v>5078.8730765762721</v>
      </c>
      <c r="H8" s="325">
        <f>IFERROR('M.D Obra'!H25*K4,"")</f>
        <v>4986.9696590001304</v>
      </c>
      <c r="I8" s="325">
        <f>IFERROR('M.D Obra'!I25*K4,"")</f>
        <v>4891.9797607334631</v>
      </c>
      <c r="J8" s="325">
        <f>IFERROR('M.D Obra'!J25*K4,"")</f>
        <v>4798.79919386235</v>
      </c>
      <c r="K8" s="325">
        <f>IFERROR('M.D Obra'!K25*K4,"")</f>
        <v>4707.3934949316372</v>
      </c>
      <c r="L8" s="26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4"/>
      <c r="B9" s="4"/>
      <c r="C9" s="491" t="s">
        <v>383</v>
      </c>
      <c r="D9" s="394"/>
      <c r="E9" s="395"/>
      <c r="F9" s="324">
        <f t="shared" si="0"/>
        <v>0</v>
      </c>
      <c r="G9" s="325">
        <f>IFERROR('C.I.F.'!E11*Técnico!E8,"")</f>
        <v>0</v>
      </c>
      <c r="H9" s="325">
        <f>IFERROR('C.I.F.'!F11*K4,"")</f>
        <v>0</v>
      </c>
      <c r="I9" s="325">
        <f>IFERROR('C.I.F.'!G11*K4,"")</f>
        <v>0</v>
      </c>
      <c r="J9" s="325">
        <f>IFERROR('C.I.F.'!H11*K4,"")</f>
        <v>0</v>
      </c>
      <c r="K9" s="325">
        <f>IFERROR('C.I.F.'!I11*K4,"")</f>
        <v>0</v>
      </c>
      <c r="L9" s="26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4"/>
      <c r="B10" s="4"/>
      <c r="C10" s="491" t="s">
        <v>384</v>
      </c>
      <c r="D10" s="394"/>
      <c r="E10" s="395"/>
      <c r="F10" s="324">
        <f t="shared" si="0"/>
        <v>0.36124076391177123</v>
      </c>
      <c r="G10" s="325">
        <f>IFERROR(Adtivos.!E16*Técnico!E8,"")</f>
        <v>6424.6000417047135</v>
      </c>
      <c r="H10" s="325">
        <f>IFERROR(Adtivos.!F16*K4,"")</f>
        <v>6424.6000417047126</v>
      </c>
      <c r="I10" s="325">
        <f>IFERROR(Adtivos.!G16*K4,"")</f>
        <v>6424.6000417047171</v>
      </c>
      <c r="J10" s="325">
        <f>IFERROR(Adtivos.!H16*K4,"")</f>
        <v>6424.6000417047171</v>
      </c>
      <c r="K10" s="325">
        <f>IFERROR(Adtivos.!I16*K4,"")</f>
        <v>6424.6000417047153</v>
      </c>
      <c r="L10" s="26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A11" s="4"/>
      <c r="B11" s="4"/>
      <c r="C11" s="492" t="s">
        <v>385</v>
      </c>
      <c r="D11" s="391"/>
      <c r="E11" s="391"/>
      <c r="F11" s="324">
        <f>IFERROR(G11*100%/G14,"")</f>
        <v>5.9793461715609113E-3</v>
      </c>
      <c r="G11" s="325">
        <f>IFERROR('Gastos Comunicación y Ventas'!D9*Técnico!E8,"")</f>
        <v>106.3415635799052</v>
      </c>
      <c r="H11" s="325">
        <f>IFERROR('Gastos Comunicación y Ventas'!E9*K4,"")</f>
        <v>106.34156357990518</v>
      </c>
      <c r="I11" s="325">
        <f>IFERROR('Gastos Comunicación y Ventas'!F9*K4,"")</f>
        <v>106.34156357990524</v>
      </c>
      <c r="J11" s="325">
        <f>IFERROR('Gastos Comunicación y Ventas'!G9*K4,"")</f>
        <v>106.34156357990524</v>
      </c>
      <c r="K11" s="325">
        <f>IFERROR('Gastos Comunicación y Ventas'!H9*K4,"")</f>
        <v>106.34156357990523</v>
      </c>
      <c r="L11" s="26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A12" s="4"/>
      <c r="B12" s="4"/>
      <c r="C12" s="493" t="s">
        <v>386</v>
      </c>
      <c r="D12" s="394"/>
      <c r="E12" s="395"/>
      <c r="F12" s="324" t="str">
        <f t="shared" ref="F12:F13" si="1">IFERROR(G12*100%/$G$14,"")</f>
        <v/>
      </c>
      <c r="G12" s="325" t="str">
        <f>IFERROR('Inversiones Fijas y Diferida'!H93,"")</f>
        <v/>
      </c>
      <c r="H12" s="325" t="str">
        <f>G12</f>
        <v/>
      </c>
      <c r="I12" s="325" t="str">
        <f>G12</f>
        <v/>
      </c>
      <c r="J12" s="325" t="str">
        <f>G12</f>
        <v/>
      </c>
      <c r="K12" s="325" t="str">
        <f>G12</f>
        <v/>
      </c>
      <c r="L12" s="26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4"/>
      <c r="B13" s="4"/>
      <c r="C13" s="493" t="s">
        <v>387</v>
      </c>
      <c r="D13" s="394"/>
      <c r="E13" s="395"/>
      <c r="F13" s="324">
        <f t="shared" si="1"/>
        <v>2.8113871802665485E-4</v>
      </c>
      <c r="G13" s="325">
        <v>5</v>
      </c>
      <c r="H13" s="325">
        <v>5</v>
      </c>
      <c r="I13" s="325">
        <v>5</v>
      </c>
      <c r="J13" s="325">
        <v>5</v>
      </c>
      <c r="K13" s="325">
        <v>5</v>
      </c>
      <c r="L13" s="26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/>
      <c r="B14" s="4"/>
      <c r="C14" s="490" t="s">
        <v>176</v>
      </c>
      <c r="D14" s="394"/>
      <c r="E14" s="395"/>
      <c r="F14" s="326">
        <f t="shared" ref="F14:G14" si="2">SUM(F7:F13)</f>
        <v>0.99999999999999989</v>
      </c>
      <c r="G14" s="293">
        <f t="shared" si="2"/>
        <v>17784.814681860891</v>
      </c>
      <c r="H14" s="293">
        <f>IFERROR(SUM(H7:H13),"")</f>
        <v>18001.41126428475</v>
      </c>
      <c r="I14" s="293">
        <f t="shared" ref="I14:K14" si="3">SUM(I7:I13)</f>
        <v>18230.346366018086</v>
      </c>
      <c r="J14" s="293">
        <f t="shared" si="3"/>
        <v>18477.287049146973</v>
      </c>
      <c r="K14" s="293">
        <f t="shared" si="3"/>
        <v>18743.00866271626</v>
      </c>
      <c r="L14" s="26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/>
      <c r="B15" s="4"/>
      <c r="C15" s="490" t="s">
        <v>388</v>
      </c>
      <c r="D15" s="394"/>
      <c r="E15" s="395"/>
      <c r="F15" s="327"/>
      <c r="G15" s="328">
        <f>IFERROR(100-((G14*100)/G16),"")</f>
        <v>31.596866608227344</v>
      </c>
      <c r="H15" s="329"/>
      <c r="I15" s="329"/>
      <c r="J15" s="329"/>
      <c r="K15" s="329"/>
      <c r="L15" s="26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4"/>
      <c r="C16" s="490" t="s">
        <v>389</v>
      </c>
      <c r="D16" s="394"/>
      <c r="E16" s="395"/>
      <c r="F16" s="327"/>
      <c r="G16" s="330">
        <f>Técnico!E16</f>
        <v>26000</v>
      </c>
      <c r="H16" s="329"/>
      <c r="I16" s="329"/>
      <c r="J16" s="329"/>
      <c r="K16" s="329"/>
      <c r="L16" s="26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9.75" customHeight="1" x14ac:dyDescent="0.3">
      <c r="A17" s="4"/>
      <c r="B17" s="4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35">
      <c r="A18" s="4"/>
      <c r="B18" s="4"/>
      <c r="C18" s="393" t="s">
        <v>126</v>
      </c>
      <c r="D18" s="394"/>
      <c r="E18" s="394"/>
      <c r="F18" s="394"/>
      <c r="G18" s="394"/>
      <c r="H18" s="394"/>
      <c r="I18" s="394"/>
      <c r="J18" s="395"/>
      <c r="K18" s="323">
        <f>Técnico!E9</f>
        <v>2.5000000000000001E-2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4"/>
      <c r="C19" s="494" t="s">
        <v>118</v>
      </c>
      <c r="D19" s="439"/>
      <c r="E19" s="400"/>
      <c r="F19" s="398" t="s">
        <v>378</v>
      </c>
      <c r="G19" s="416" t="s">
        <v>379</v>
      </c>
      <c r="H19" s="394"/>
      <c r="I19" s="394"/>
      <c r="J19" s="394"/>
      <c r="K19" s="395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01"/>
      <c r="D20" s="440"/>
      <c r="E20" s="402"/>
      <c r="F20" s="389"/>
      <c r="G20" s="9" t="s">
        <v>380</v>
      </c>
      <c r="H20" s="9" t="s">
        <v>201</v>
      </c>
      <c r="I20" s="9" t="s">
        <v>202</v>
      </c>
      <c r="J20" s="9" t="s">
        <v>203</v>
      </c>
      <c r="K20" s="9" t="s">
        <v>204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91" t="s">
        <v>381</v>
      </c>
      <c r="D21" s="394"/>
      <c r="E21" s="395"/>
      <c r="F21" s="331">
        <f t="shared" ref="F21:F24" si="4">IFERROR(G21*100%/$G$28,"")</f>
        <v>0.9593993415434704</v>
      </c>
      <c r="G21" s="325">
        <f>IFERROR('C.M.P.U.'!I39,"")</f>
        <v>7738.75</v>
      </c>
      <c r="H21" s="325">
        <f>G21*Técnico!$E$24+G21</f>
        <v>8125.6875</v>
      </c>
      <c r="I21" s="325">
        <f>H21*Técnico!$E$24+H21</f>
        <v>8531.9718749999993</v>
      </c>
      <c r="J21" s="325">
        <f>I21*Técnico!$E$24+I21</f>
        <v>8958.5704687500001</v>
      </c>
      <c r="K21" s="325">
        <f>J21*Técnico!$E$24+J21</f>
        <v>9406.4989921875003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91" t="s">
        <v>382</v>
      </c>
      <c r="D22" s="394"/>
      <c r="E22" s="395"/>
      <c r="F22" s="331">
        <f t="shared" si="4"/>
        <v>1.749014693533673E-2</v>
      </c>
      <c r="G22" s="325">
        <f>IFERROR('M.D Obra'!G25*Técnico!E9,"")</f>
        <v>141.07980768267424</v>
      </c>
      <c r="H22" s="325">
        <f>IFERROR('M.D Obra'!$H$25*$K$18,"")</f>
        <v>138.52693497222583</v>
      </c>
      <c r="I22" s="325">
        <f>IFERROR('M.D Obra'!$I$25*K18,"")</f>
        <v>135.88832668704066</v>
      </c>
      <c r="J22" s="325">
        <f>IFERROR('M.D Obra'!$J$25*K18,"")</f>
        <v>133.2999776072875</v>
      </c>
      <c r="K22" s="325">
        <f>IFERROR('M.D Obra'!$K$25*K18,"")</f>
        <v>130.7609304147677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91" t="s">
        <v>383</v>
      </c>
      <c r="D23" s="394"/>
      <c r="E23" s="395"/>
      <c r="F23" s="331">
        <f t="shared" si="4"/>
        <v>0</v>
      </c>
      <c r="G23" s="325">
        <f>IFERROR('C.I.F.'!E11*Técnico!E9,"")</f>
        <v>0</v>
      </c>
      <c r="H23" s="325">
        <f>IFERROR('C.I.F.'!$F$11*K18,"")</f>
        <v>0</v>
      </c>
      <c r="I23" s="325">
        <f>IFERROR('C.I.F.'!$G$11*K18,"")</f>
        <v>0</v>
      </c>
      <c r="J23" s="325">
        <f>IFERROR('C.I.F.'!$H$11*K18,"")</f>
        <v>0</v>
      </c>
      <c r="K23" s="325">
        <f>IFERROR('C.I.F.'!$I$11*K18,"")</f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91" t="s">
        <v>384</v>
      </c>
      <c r="D24" s="394"/>
      <c r="E24" s="395"/>
      <c r="F24" s="331">
        <f t="shared" si="4"/>
        <v>2.2124435290265993E-2</v>
      </c>
      <c r="G24" s="325">
        <f>IFERROR(Adtivos.!E16*Técnico!E9,"")</f>
        <v>178.46111226957538</v>
      </c>
      <c r="H24" s="325">
        <f>IFERROR(Adtivos.!$F$16*K18,"")</f>
        <v>178.46111226957535</v>
      </c>
      <c r="I24" s="325">
        <f>IFERROR(Adtivos.!$G$16*K18,"")</f>
        <v>178.46111226957547</v>
      </c>
      <c r="J24" s="325">
        <f>IFERROR(Adtivos.!$H$16*K18,"")</f>
        <v>178.46111226957547</v>
      </c>
      <c r="K24" s="325">
        <f>IFERROR(Adtivos.!$I$16*K18,"")</f>
        <v>178.46111226957544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92" t="s">
        <v>385</v>
      </c>
      <c r="D25" s="391"/>
      <c r="E25" s="391"/>
      <c r="F25" s="331">
        <f>IFERROR(G25*100%/G28,"")</f>
        <v>3.6620910668627992E-4</v>
      </c>
      <c r="G25" s="325">
        <f>IFERROR('Gastos Comunicación y Ventas'!D9*Técnico!E9,"")</f>
        <v>2.9539323216640336</v>
      </c>
      <c r="H25" s="325">
        <f>IFERROR('Gastos Comunicación y Ventas'!$E$9*K18,"")</f>
        <v>2.9539323216640332</v>
      </c>
      <c r="I25" s="325">
        <f>IFERROR('Gastos Comunicación y Ventas'!$F$9*K18,"")</f>
        <v>2.9539323216640345</v>
      </c>
      <c r="J25" s="325">
        <f>IFERROR('Gastos Comunicación y Ventas'!$G$9*K18,"")</f>
        <v>2.9539323216640345</v>
      </c>
      <c r="K25" s="325">
        <f>IFERROR('Gastos Comunicación y Ventas'!$H$9*K18,"")</f>
        <v>2.9539323216640341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93" t="s">
        <v>386</v>
      </c>
      <c r="D26" s="394"/>
      <c r="E26" s="395"/>
      <c r="F26" s="331" t="str">
        <f t="shared" ref="F26:F27" si="5">IFERROR(G26*100%/$G$28,"")</f>
        <v/>
      </c>
      <c r="G26" s="325" t="str">
        <f t="shared" ref="G26:G27" si="6">G12</f>
        <v/>
      </c>
      <c r="H26" s="325" t="str">
        <f>G26</f>
        <v/>
      </c>
      <c r="I26" s="325" t="str">
        <f>G26</f>
        <v/>
      </c>
      <c r="J26" s="325" t="str">
        <f>G26</f>
        <v/>
      </c>
      <c r="K26" s="325" t="str">
        <f>G26</f>
        <v/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93" t="s">
        <v>387</v>
      </c>
      <c r="D27" s="394"/>
      <c r="E27" s="395"/>
      <c r="F27" s="331">
        <f t="shared" si="5"/>
        <v>6.1986712424065278E-4</v>
      </c>
      <c r="G27" s="325">
        <f t="shared" si="6"/>
        <v>5</v>
      </c>
      <c r="H27" s="325">
        <v>5</v>
      </c>
      <c r="I27" s="325">
        <v>5</v>
      </c>
      <c r="J27" s="325">
        <v>5</v>
      </c>
      <c r="K27" s="325">
        <v>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90" t="s">
        <v>176</v>
      </c>
      <c r="D28" s="394"/>
      <c r="E28" s="395"/>
      <c r="F28" s="326">
        <f t="shared" ref="F28:K28" si="7">SUM(F21:F27)</f>
        <v>1</v>
      </c>
      <c r="G28" s="293">
        <f t="shared" si="7"/>
        <v>8066.2448522739132</v>
      </c>
      <c r="H28" s="293">
        <f t="shared" si="7"/>
        <v>8450.629479563464</v>
      </c>
      <c r="I28" s="293">
        <f t="shared" si="7"/>
        <v>8854.2752462782773</v>
      </c>
      <c r="J28" s="293">
        <f t="shared" si="7"/>
        <v>9278.2854909485268</v>
      </c>
      <c r="K28" s="293">
        <f t="shared" si="7"/>
        <v>9723.6749671935067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90" t="s">
        <v>388</v>
      </c>
      <c r="D29" s="394"/>
      <c r="E29" s="395"/>
      <c r="F29" s="327"/>
      <c r="G29" s="328">
        <f>IFERROR(100-((G28*100)/G30),"")</f>
        <v>59.66877573863043</v>
      </c>
      <c r="H29" s="329"/>
      <c r="I29" s="329"/>
      <c r="J29" s="329"/>
      <c r="K29" s="32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90" t="s">
        <v>389</v>
      </c>
      <c r="D30" s="394"/>
      <c r="E30" s="395"/>
      <c r="F30" s="327"/>
      <c r="G30" s="330">
        <f>Técnico!E17</f>
        <v>20000</v>
      </c>
      <c r="H30" s="329"/>
      <c r="I30" s="329"/>
      <c r="J30" s="329"/>
      <c r="K30" s="32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9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.75" customHeight="1" x14ac:dyDescent="0.35">
      <c r="A32" s="4"/>
      <c r="B32" s="4"/>
      <c r="C32" s="393" t="s">
        <v>129</v>
      </c>
      <c r="D32" s="394"/>
      <c r="E32" s="394"/>
      <c r="F32" s="394"/>
      <c r="G32" s="394"/>
      <c r="H32" s="394"/>
      <c r="I32" s="394"/>
      <c r="J32" s="395"/>
      <c r="K32" s="323">
        <f>Técnico!E10</f>
        <v>2.5000000000000001E-2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94" t="s">
        <v>118</v>
      </c>
      <c r="D33" s="439"/>
      <c r="E33" s="400"/>
      <c r="F33" s="398" t="s">
        <v>378</v>
      </c>
      <c r="G33" s="416" t="s">
        <v>379</v>
      </c>
      <c r="H33" s="394"/>
      <c r="I33" s="394"/>
      <c r="J33" s="394"/>
      <c r="K33" s="395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01"/>
      <c r="D34" s="440"/>
      <c r="E34" s="402"/>
      <c r="F34" s="389"/>
      <c r="G34" s="9" t="s">
        <v>380</v>
      </c>
      <c r="H34" s="9" t="s">
        <v>201</v>
      </c>
      <c r="I34" s="9" t="s">
        <v>202</v>
      </c>
      <c r="J34" s="9" t="s">
        <v>203</v>
      </c>
      <c r="K34" s="9" t="s">
        <v>204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91" t="s">
        <v>381</v>
      </c>
      <c r="D35" s="394"/>
      <c r="E35" s="395"/>
      <c r="F35" s="331">
        <f t="shared" ref="F35:F38" si="8">IFERROR(G35*100%/$G$42,"")</f>
        <v>0.95398195468446756</v>
      </c>
      <c r="G35" s="325">
        <f>IFERROR('C.M.P.U.'!I58,"")</f>
        <v>6789.166666666667</v>
      </c>
      <c r="H35" s="325">
        <f>G35*Técnico!$E$24+G35</f>
        <v>7128.625</v>
      </c>
      <c r="I35" s="325">
        <f>H35*Técnico!$E$24+H35</f>
        <v>7485.0562499999996</v>
      </c>
      <c r="J35" s="325">
        <f>I35*Técnico!$E$24+I35</f>
        <v>7859.3090624999995</v>
      </c>
      <c r="K35" s="325">
        <f>J35*Técnico!$E$24+J35</f>
        <v>8252.2745156250003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91" t="s">
        <v>382</v>
      </c>
      <c r="D36" s="394"/>
      <c r="E36" s="395"/>
      <c r="F36" s="331">
        <f t="shared" si="8"/>
        <v>1.9823874903590475E-2</v>
      </c>
      <c r="G36" s="325">
        <f>IFERROR('M.D Obra'!G25*Técnico!E10,"")</f>
        <v>141.07980768267424</v>
      </c>
      <c r="H36" s="325">
        <f>IFERROR('M.D Obra'!$H$25*K32,"")</f>
        <v>138.52693497222583</v>
      </c>
      <c r="I36" s="325">
        <f>IFERROR('M.D Obra'!$I$25*K32,"")</f>
        <v>135.88832668704066</v>
      </c>
      <c r="J36" s="325">
        <f>IFERROR('M.D Obra'!$J$25*K32,"")</f>
        <v>133.2999776072875</v>
      </c>
      <c r="K36" s="325">
        <f>IFERROR('M.D Obra'!$K$25*K32,"")</f>
        <v>130.7609304147677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91" t="s">
        <v>383</v>
      </c>
      <c r="D37" s="394"/>
      <c r="E37" s="395"/>
      <c r="F37" s="331">
        <f t="shared" si="8"/>
        <v>0</v>
      </c>
      <c r="G37" s="325">
        <f>IFERROR('C.I.F.'!E11*Técnico!E10,"")</f>
        <v>0</v>
      </c>
      <c r="H37" s="325">
        <f>IFERROR('C.I.F.'!$F$11*K32,"")</f>
        <v>0</v>
      </c>
      <c r="I37" s="325">
        <f>IFERROR('C.I.F.'!$G$11*K32,"")</f>
        <v>0</v>
      </c>
      <c r="J37" s="325">
        <f>IFERROR('C.I.F.'!$H$11*K32,"")</f>
        <v>0</v>
      </c>
      <c r="K37" s="325">
        <f>IFERROR('C.I.F.'!$I$11*K32,"")</f>
        <v>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91" t="s">
        <v>384</v>
      </c>
      <c r="D38" s="394"/>
      <c r="E38" s="395"/>
      <c r="F38" s="331">
        <f t="shared" si="8"/>
        <v>2.5076521033719466E-2</v>
      </c>
      <c r="G38" s="325">
        <f>IFERROR(Adtivos.!E16*Técnico!E10,"")</f>
        <v>178.46111226957538</v>
      </c>
      <c r="H38" s="325">
        <f>IFERROR(Adtivos.!$F$16*K32,"")</f>
        <v>178.46111226957535</v>
      </c>
      <c r="I38" s="325">
        <f>IFERROR(Adtivos.!$G$16*K32,"")</f>
        <v>178.46111226957547</v>
      </c>
      <c r="J38" s="325">
        <f>IFERROR(Adtivos.!$H$16*K32,"")</f>
        <v>178.46111226957547</v>
      </c>
      <c r="K38" s="325">
        <f>IFERROR(Adtivos.!$I$16*K32,"")</f>
        <v>178.46111226957544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92" t="s">
        <v>385</v>
      </c>
      <c r="D39" s="391"/>
      <c r="E39" s="391"/>
      <c r="F39" s="331">
        <f>IFERROR(G39*100%/G42,"")</f>
        <v>4.1507275761286594E-4</v>
      </c>
      <c r="G39" s="325">
        <f>IFERROR('Gastos Comunicación y Ventas'!D9*Técnico!E10,"")</f>
        <v>2.9539323216640336</v>
      </c>
      <c r="H39" s="325">
        <f>IFERROR('Gastos Comunicación y Ventas'!$E$9*K32,"")</f>
        <v>2.9539323216640332</v>
      </c>
      <c r="I39" s="325">
        <f>IFERROR('Gastos Comunicación y Ventas'!$F$9*K32,"")</f>
        <v>2.9539323216640345</v>
      </c>
      <c r="J39" s="325">
        <f>IFERROR('Gastos Comunicación y Ventas'!$G$9*K32,"")</f>
        <v>2.9539323216640345</v>
      </c>
      <c r="K39" s="325">
        <f>IFERROR('Gastos Comunicación y Ventas'!$H$9*K32,"")</f>
        <v>2.9539323216640341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93" t="s">
        <v>386</v>
      </c>
      <c r="D40" s="394"/>
      <c r="E40" s="395"/>
      <c r="F40" s="331" t="str">
        <f t="shared" ref="F40:F41" si="9">IFERROR(G40*100%/$G$42,"")</f>
        <v/>
      </c>
      <c r="G40" s="325" t="str">
        <f t="shared" ref="G40:G41" si="10">G12</f>
        <v/>
      </c>
      <c r="H40" s="325" t="str">
        <f>G40</f>
        <v/>
      </c>
      <c r="I40" s="325" t="str">
        <f>G40</f>
        <v/>
      </c>
      <c r="J40" s="325" t="str">
        <f>G40</f>
        <v/>
      </c>
      <c r="K40" s="325" t="str">
        <f>G40</f>
        <v/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93" t="s">
        <v>387</v>
      </c>
      <c r="D41" s="394"/>
      <c r="E41" s="395"/>
      <c r="F41" s="331">
        <f t="shared" si="9"/>
        <v>7.0257662060964842E-4</v>
      </c>
      <c r="G41" s="325">
        <f t="shared" si="10"/>
        <v>5</v>
      </c>
      <c r="H41" s="325">
        <v>5</v>
      </c>
      <c r="I41" s="325">
        <v>5</v>
      </c>
      <c r="J41" s="325">
        <v>5</v>
      </c>
      <c r="K41" s="325">
        <v>5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90" t="s">
        <v>176</v>
      </c>
      <c r="D42" s="394"/>
      <c r="E42" s="395"/>
      <c r="F42" s="326">
        <f t="shared" ref="F42:K42" si="11">SUM(F35:F41)</f>
        <v>1</v>
      </c>
      <c r="G42" s="293">
        <f t="shared" si="11"/>
        <v>7116.6615189405802</v>
      </c>
      <c r="H42" s="293">
        <f t="shared" si="11"/>
        <v>7453.5669795634649</v>
      </c>
      <c r="I42" s="293">
        <f t="shared" si="11"/>
        <v>7807.3596212782795</v>
      </c>
      <c r="J42" s="293">
        <f t="shared" si="11"/>
        <v>8179.0240846985262</v>
      </c>
      <c r="K42" s="293">
        <f t="shared" si="11"/>
        <v>8569.4504906310067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90" t="s">
        <v>388</v>
      </c>
      <c r="D43" s="394"/>
      <c r="E43" s="395"/>
      <c r="F43" s="327"/>
      <c r="G43" s="328">
        <f>IFERROR(100-((G42*100)/G44),"")</f>
        <v>64.416692405297098</v>
      </c>
      <c r="H43" s="329"/>
      <c r="I43" s="329"/>
      <c r="J43" s="329"/>
      <c r="K43" s="32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90" t="s">
        <v>389</v>
      </c>
      <c r="D44" s="394"/>
      <c r="E44" s="395"/>
      <c r="F44" s="327"/>
      <c r="G44" s="330">
        <f>Técnico!E18</f>
        <v>20000</v>
      </c>
      <c r="H44" s="329"/>
      <c r="I44" s="329"/>
      <c r="J44" s="329"/>
      <c r="K44" s="329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9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.75" customHeight="1" x14ac:dyDescent="0.35">
      <c r="A46" s="4"/>
      <c r="B46" s="4"/>
      <c r="C46" s="393" t="s">
        <v>132</v>
      </c>
      <c r="D46" s="394"/>
      <c r="E46" s="394"/>
      <c r="F46" s="394"/>
      <c r="G46" s="394"/>
      <c r="H46" s="394"/>
      <c r="I46" s="394"/>
      <c r="J46" s="395"/>
      <c r="K46" s="323">
        <f>Técnico!E11</f>
        <v>0.04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94" t="s">
        <v>118</v>
      </c>
      <c r="D47" s="439"/>
      <c r="E47" s="400"/>
      <c r="F47" s="398" t="s">
        <v>378</v>
      </c>
      <c r="G47" s="416" t="s">
        <v>379</v>
      </c>
      <c r="H47" s="394"/>
      <c r="I47" s="394"/>
      <c r="J47" s="394"/>
      <c r="K47" s="395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01"/>
      <c r="D48" s="440"/>
      <c r="E48" s="402"/>
      <c r="F48" s="389"/>
      <c r="G48" s="9" t="s">
        <v>380</v>
      </c>
      <c r="H48" s="9" t="s">
        <v>201</v>
      </c>
      <c r="I48" s="9" t="s">
        <v>202</v>
      </c>
      <c r="J48" s="9" t="s">
        <v>203</v>
      </c>
      <c r="K48" s="9" t="s">
        <v>204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91" t="s">
        <v>381</v>
      </c>
      <c r="D49" s="394"/>
      <c r="E49" s="395"/>
      <c r="F49" s="331">
        <f t="shared" ref="F49:F52" si="12">IFERROR(G49*100%/$G$56,"")</f>
        <v>0.96277564516779701</v>
      </c>
      <c r="G49" s="325">
        <f>IFERROR('C.M.P.U.'!I77,"")</f>
        <v>13475</v>
      </c>
      <c r="H49" s="325">
        <f>G49*Técnico!$E$24+G49</f>
        <v>14148.75</v>
      </c>
      <c r="I49" s="325">
        <f>H49*Técnico!$E$24+H49</f>
        <v>14856.1875</v>
      </c>
      <c r="J49" s="325">
        <f>I49*Técnico!$E$24+I49</f>
        <v>15598.996875000001</v>
      </c>
      <c r="K49" s="325">
        <f>J49*Técnico!$E$24+J49</f>
        <v>16378.946718750001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91" t="s">
        <v>382</v>
      </c>
      <c r="D50" s="394"/>
      <c r="E50" s="395"/>
      <c r="F50" s="331">
        <f t="shared" si="12"/>
        <v>1.6128024087490662E-2</v>
      </c>
      <c r="G50" s="325">
        <f>IFERROR('M.D Obra'!G25*Técnico!E11,"")</f>
        <v>225.72769229227879</v>
      </c>
      <c r="H50" s="325">
        <f>IFERROR('M.D Obra'!$H$25*K46,"")</f>
        <v>221.64309595556134</v>
      </c>
      <c r="I50" s="325">
        <f>IFERROR('M.D Obra'!$I$25*K46,"")</f>
        <v>217.42132269926503</v>
      </c>
      <c r="J50" s="325">
        <f>IFERROR('M.D Obra'!$J$25*K46,"")</f>
        <v>213.27996417166</v>
      </c>
      <c r="K50" s="325">
        <f>IFERROR('M.D Obra'!$K$25*K46,"")</f>
        <v>209.21748866362833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91" t="s">
        <v>383</v>
      </c>
      <c r="D51" s="394"/>
      <c r="E51" s="395"/>
      <c r="F51" s="331">
        <f t="shared" si="12"/>
        <v>0</v>
      </c>
      <c r="G51" s="325">
        <f>IFERROR('C.I.F.'!E11*Técnico!E11,"")</f>
        <v>0</v>
      </c>
      <c r="H51" s="325">
        <f>IFERROR('C.I.F.'!$F$11*K46,"")</f>
        <v>0</v>
      </c>
      <c r="I51" s="325">
        <f>IFERROR('C.I.F.'!$G$11*K46,"")</f>
        <v>0</v>
      </c>
      <c r="J51" s="325">
        <f>IFERROR('C.I.F.'!$H$11*K46,"")</f>
        <v>0</v>
      </c>
      <c r="K51" s="325">
        <f>IFERROR('C.I.F.'!$I$11*K46,"")</f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91" t="s">
        <v>384</v>
      </c>
      <c r="D52" s="394"/>
      <c r="E52" s="395"/>
      <c r="F52" s="331">
        <f t="shared" si="12"/>
        <v>2.0401396660803331E-2</v>
      </c>
      <c r="G52" s="325">
        <f>IFERROR(Adtivos.!E16*Técnico!E11,"")</f>
        <v>285.53777963132057</v>
      </c>
      <c r="H52" s="325">
        <f>IFERROR(Adtivos.!$F$16*K46,"")</f>
        <v>285.53777963132057</v>
      </c>
      <c r="I52" s="325">
        <f>IFERROR(Adtivos.!$G$16*K46,"")</f>
        <v>285.53777963132075</v>
      </c>
      <c r="J52" s="325">
        <f>IFERROR(Adtivos.!$H$16*K46,"")</f>
        <v>285.53777963132075</v>
      </c>
      <c r="K52" s="325">
        <f>IFERROR(Adtivos.!$I$16*K46,"")</f>
        <v>285.53777963132069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92" t="s">
        <v>385</v>
      </c>
      <c r="D53" s="391"/>
      <c r="E53" s="391"/>
      <c r="F53" s="331">
        <f>IFERROR(G53*100%/G56,"")</f>
        <v>3.3768894655549961E-4</v>
      </c>
      <c r="G53" s="325">
        <f>IFERROR('Gastos Comunicación y Ventas'!D9*Técnico!E11, )</f>
        <v>4.7262917146624535</v>
      </c>
      <c r="H53" s="325">
        <f>IFERROR('Gastos Comunicación y Ventas'!$E$9*K46,"")</f>
        <v>4.7262917146624526</v>
      </c>
      <c r="I53" s="325">
        <f>IFERROR('Gastos Comunicación y Ventas'!$F$9*K46,"")</f>
        <v>4.7262917146624552</v>
      </c>
      <c r="J53" s="325">
        <f>IFERROR('Gastos Comunicación y Ventas'!$G$9*K46,"")</f>
        <v>4.7262917146624552</v>
      </c>
      <c r="K53" s="325">
        <f>IFERROR('Gastos Comunicación y Ventas'!$H$9*K46,"")</f>
        <v>4.7262917146624543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93" t="s">
        <v>386</v>
      </c>
      <c r="D54" s="394"/>
      <c r="E54" s="395"/>
      <c r="F54" s="331" t="str">
        <f t="shared" ref="F54:F55" si="13">IFERROR(G54*100%/$G$56,"")</f>
        <v/>
      </c>
      <c r="G54" s="325" t="str">
        <f t="shared" ref="G54:G55" si="14">G12</f>
        <v/>
      </c>
      <c r="H54" s="325" t="str">
        <f>G54</f>
        <v/>
      </c>
      <c r="I54" s="325" t="str">
        <f>G54</f>
        <v/>
      </c>
      <c r="J54" s="325" t="str">
        <f>G54</f>
        <v/>
      </c>
      <c r="K54" s="325" t="str">
        <f>G54</f>
        <v/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93" t="s">
        <v>387</v>
      </c>
      <c r="D55" s="394"/>
      <c r="E55" s="395"/>
      <c r="F55" s="331">
        <f t="shared" si="13"/>
        <v>3.5724513735354251E-4</v>
      </c>
      <c r="G55" s="325">
        <f t="shared" si="14"/>
        <v>5</v>
      </c>
      <c r="H55" s="325">
        <v>5</v>
      </c>
      <c r="I55" s="325">
        <v>5</v>
      </c>
      <c r="J55" s="325">
        <v>5</v>
      </c>
      <c r="K55" s="325">
        <v>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90" t="s">
        <v>176</v>
      </c>
      <c r="D56" s="394"/>
      <c r="E56" s="395"/>
      <c r="F56" s="326">
        <f t="shared" ref="F56:K56" si="15">SUM(F49:F55)</f>
        <v>1</v>
      </c>
      <c r="G56" s="293">
        <f t="shared" si="15"/>
        <v>13995.991763638262</v>
      </c>
      <c r="H56" s="293">
        <f t="shared" si="15"/>
        <v>14665.657167301544</v>
      </c>
      <c r="I56" s="293">
        <f t="shared" si="15"/>
        <v>15368.872894045247</v>
      </c>
      <c r="J56" s="293">
        <f t="shared" si="15"/>
        <v>16107.540910517642</v>
      </c>
      <c r="K56" s="293">
        <f t="shared" si="15"/>
        <v>16883.428278759613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90" t="s">
        <v>388</v>
      </c>
      <c r="D57" s="394"/>
      <c r="E57" s="395"/>
      <c r="F57" s="327"/>
      <c r="G57" s="328">
        <f>IFERROR(100-((G56*100)/G58),"")</f>
        <v>50.014315129863348</v>
      </c>
      <c r="H57" s="329"/>
      <c r="I57" s="329"/>
      <c r="J57" s="329"/>
      <c r="K57" s="329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90" t="s">
        <v>389</v>
      </c>
      <c r="D58" s="394"/>
      <c r="E58" s="395"/>
      <c r="F58" s="327"/>
      <c r="G58" s="330">
        <f>Técnico!E19</f>
        <v>28000</v>
      </c>
      <c r="H58" s="329"/>
      <c r="I58" s="329"/>
      <c r="J58" s="329"/>
      <c r="K58" s="329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8">
    <mergeCell ref="C49:E49"/>
    <mergeCell ref="C42:E42"/>
    <mergeCell ref="C43:E43"/>
    <mergeCell ref="C44:E44"/>
    <mergeCell ref="C46:J46"/>
    <mergeCell ref="C47:E48"/>
    <mergeCell ref="F47:F48"/>
    <mergeCell ref="G47:K47"/>
    <mergeCell ref="C37:E37"/>
    <mergeCell ref="C38:E38"/>
    <mergeCell ref="C39:E39"/>
    <mergeCell ref="C40:E40"/>
    <mergeCell ref="C41:E41"/>
    <mergeCell ref="C33:E34"/>
    <mergeCell ref="F33:F34"/>
    <mergeCell ref="G33:K33"/>
    <mergeCell ref="C35:E35"/>
    <mergeCell ref="C36:E36"/>
    <mergeCell ref="C27:E27"/>
    <mergeCell ref="C28:E28"/>
    <mergeCell ref="C29:E29"/>
    <mergeCell ref="C30:E30"/>
    <mergeCell ref="C32:J32"/>
    <mergeCell ref="C22:E22"/>
    <mergeCell ref="C23:E23"/>
    <mergeCell ref="C24:E24"/>
    <mergeCell ref="C25:E25"/>
    <mergeCell ref="C26:E26"/>
    <mergeCell ref="C18:J18"/>
    <mergeCell ref="C19:E20"/>
    <mergeCell ref="F19:F20"/>
    <mergeCell ref="G19:K19"/>
    <mergeCell ref="C21:E21"/>
    <mergeCell ref="C12:E12"/>
    <mergeCell ref="C13:E13"/>
    <mergeCell ref="C14:E14"/>
    <mergeCell ref="C15:E15"/>
    <mergeCell ref="C16:E16"/>
    <mergeCell ref="C7:E7"/>
    <mergeCell ref="C8:E8"/>
    <mergeCell ref="C9:E9"/>
    <mergeCell ref="C10:E10"/>
    <mergeCell ref="C11:E11"/>
    <mergeCell ref="C2:K2"/>
    <mergeCell ref="C3:K3"/>
    <mergeCell ref="C4:J4"/>
    <mergeCell ref="C5:E6"/>
    <mergeCell ref="F5:F6"/>
    <mergeCell ref="G5:K5"/>
    <mergeCell ref="C57:E57"/>
    <mergeCell ref="C58:E58"/>
    <mergeCell ref="C50:E50"/>
    <mergeCell ref="C51:E51"/>
    <mergeCell ref="C52:E52"/>
    <mergeCell ref="C53:E53"/>
    <mergeCell ref="C54:E54"/>
    <mergeCell ref="C55:E55"/>
    <mergeCell ref="C56:E56"/>
  </mergeCells>
  <pageMargins left="0.7" right="0.7" top="0.75" bottom="0.75" header="0" footer="0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C2:M1000"/>
  <sheetViews>
    <sheetView showGridLines="0" workbookViewId="0">
      <selection activeCell="J14" sqref="J14:M17"/>
    </sheetView>
  </sheetViews>
  <sheetFormatPr baseColWidth="10" defaultColWidth="14.44140625" defaultRowHeight="15" customHeight="1" x14ac:dyDescent="0.3"/>
  <cols>
    <col min="1" max="1" width="11.44140625" customWidth="1"/>
    <col min="2" max="2" width="9.109375" customWidth="1"/>
    <col min="3" max="3" width="14.44140625" customWidth="1"/>
    <col min="4" max="5" width="14.6640625" customWidth="1"/>
    <col min="6" max="6" width="19.6640625" customWidth="1"/>
    <col min="7" max="10" width="14.6640625" customWidth="1"/>
    <col min="11" max="11" width="19.6640625" customWidth="1"/>
    <col min="12" max="12" width="13.33203125" customWidth="1"/>
    <col min="13" max="13" width="14.44140625" customWidth="1"/>
    <col min="14" max="26" width="10" customWidth="1"/>
  </cols>
  <sheetData>
    <row r="2" spans="3:13" ht="18.75" customHeight="1" x14ac:dyDescent="0.3">
      <c r="C2" s="465">
        <f>Técnico!C2</f>
        <v>0</v>
      </c>
      <c r="D2" s="394"/>
      <c r="E2" s="394"/>
      <c r="F2" s="394"/>
      <c r="G2" s="394"/>
      <c r="H2" s="394"/>
      <c r="I2" s="394"/>
      <c r="J2" s="394"/>
      <c r="K2" s="394"/>
      <c r="L2" s="394"/>
      <c r="M2" s="395"/>
    </row>
    <row r="3" spans="3:13" ht="15.75" customHeight="1" x14ac:dyDescent="0.3">
      <c r="C3" s="467" t="s">
        <v>390</v>
      </c>
      <c r="D3" s="394"/>
      <c r="E3" s="394"/>
      <c r="F3" s="394"/>
      <c r="G3" s="394"/>
      <c r="H3" s="394"/>
      <c r="I3" s="394"/>
      <c r="J3" s="394"/>
      <c r="K3" s="394"/>
      <c r="L3" s="394"/>
      <c r="M3" s="395"/>
    </row>
    <row r="4" spans="3:13" ht="63" customHeight="1" x14ac:dyDescent="0.3">
      <c r="C4" s="9" t="s">
        <v>166</v>
      </c>
      <c r="D4" s="45" t="s">
        <v>391</v>
      </c>
      <c r="E4" s="45" t="s">
        <v>392</v>
      </c>
      <c r="F4" s="9" t="s">
        <v>153</v>
      </c>
      <c r="G4" s="45" t="s">
        <v>393</v>
      </c>
      <c r="H4" s="45" t="s">
        <v>394</v>
      </c>
      <c r="I4" s="45" t="s">
        <v>395</v>
      </c>
      <c r="J4" s="45" t="s">
        <v>396</v>
      </c>
      <c r="K4" s="45" t="s">
        <v>397</v>
      </c>
      <c r="L4" s="45" t="s">
        <v>398</v>
      </c>
      <c r="M4" s="45" t="s">
        <v>399</v>
      </c>
    </row>
    <row r="5" spans="3:13" ht="15.75" customHeight="1" x14ac:dyDescent="0.3">
      <c r="C5" s="42" t="str">
        <f>Técnico!H6</f>
        <v>Maduros</v>
      </c>
      <c r="D5" s="332">
        <f>Técnico!E8</f>
        <v>0.9</v>
      </c>
      <c r="E5" s="333">
        <f>Técnico!E12</f>
        <v>16405.771420734076</v>
      </c>
      <c r="F5" s="334">
        <f>Técnico!E16</f>
        <v>26000</v>
      </c>
      <c r="G5" s="334">
        <f>'C.M.P.U.'!I20</f>
        <v>6170</v>
      </c>
      <c r="H5" s="334">
        <f t="shared" ref="H5:H8" si="0">F5-G5</f>
        <v>19830</v>
      </c>
      <c r="I5" s="334">
        <f t="shared" ref="I5:I8" si="1">H5*D5</f>
        <v>17847</v>
      </c>
      <c r="J5" s="76">
        <f t="shared" ref="J5:J8" si="2">IFERROR(($F$17*D5)/$I$9,"")</f>
        <v>6781.5291884422704</v>
      </c>
      <c r="K5" s="197">
        <f t="shared" ref="K5:K8" si="3">IFERROR(J5*F5,"")</f>
        <v>176319758.89949903</v>
      </c>
      <c r="L5" s="76">
        <f t="shared" ref="L5:L8" si="4">IFERROR(($F$19*D5)/$I$9,"")</f>
        <v>565.12743237018924</v>
      </c>
      <c r="M5" s="197">
        <f t="shared" ref="M5:M8" si="5">IFERROR(L5*F5,"")</f>
        <v>14693313.24162492</v>
      </c>
    </row>
    <row r="6" spans="3:13" ht="15.75" customHeight="1" x14ac:dyDescent="0.3">
      <c r="C6" s="42" t="str">
        <f>Técnico!H7</f>
        <v>Canastas</v>
      </c>
      <c r="D6" s="332">
        <f>Técnico!E9</f>
        <v>2.5000000000000001E-2</v>
      </c>
      <c r="E6" s="333">
        <f>Técnico!E13</f>
        <v>455.71587279816879</v>
      </c>
      <c r="F6" s="334">
        <f>Técnico!E17</f>
        <v>20000</v>
      </c>
      <c r="G6" s="334">
        <f>'C.M.P.U.'!I39</f>
        <v>7738.75</v>
      </c>
      <c r="H6" s="334">
        <f t="shared" si="0"/>
        <v>12261.25</v>
      </c>
      <c r="I6" s="334">
        <f t="shared" si="1"/>
        <v>306.53125</v>
      </c>
      <c r="J6" s="76">
        <f t="shared" si="2"/>
        <v>188.37581079006307</v>
      </c>
      <c r="K6" s="197">
        <f t="shared" si="3"/>
        <v>3767516.2158012614</v>
      </c>
      <c r="L6" s="76">
        <f t="shared" si="4"/>
        <v>15.697984232505258</v>
      </c>
      <c r="M6" s="197">
        <f t="shared" si="5"/>
        <v>313959.68465010513</v>
      </c>
    </row>
    <row r="7" spans="3:13" ht="15.75" customHeight="1" x14ac:dyDescent="0.3">
      <c r="C7" s="42" t="str">
        <f>Técnico!H8</f>
        <v>Conos</v>
      </c>
      <c r="D7" s="332">
        <f>Técnico!E10</f>
        <v>2.5000000000000001E-2</v>
      </c>
      <c r="E7" s="333">
        <f>Técnico!E14</f>
        <v>455.71587279816879</v>
      </c>
      <c r="F7" s="334">
        <f>Técnico!E18</f>
        <v>20000</v>
      </c>
      <c r="G7" s="334">
        <f>'C.M.P.U.'!I58</f>
        <v>6789.166666666667</v>
      </c>
      <c r="H7" s="334">
        <f t="shared" si="0"/>
        <v>13210.833333333332</v>
      </c>
      <c r="I7" s="334">
        <f t="shared" si="1"/>
        <v>330.27083333333331</v>
      </c>
      <c r="J7" s="76">
        <f t="shared" si="2"/>
        <v>188.37581079006307</v>
      </c>
      <c r="K7" s="197">
        <f t="shared" si="3"/>
        <v>3767516.2158012614</v>
      </c>
      <c r="L7" s="76">
        <f t="shared" si="4"/>
        <v>15.697984232505258</v>
      </c>
      <c r="M7" s="197">
        <f t="shared" si="5"/>
        <v>313959.68465010513</v>
      </c>
    </row>
    <row r="8" spans="3:13" ht="15.75" customHeight="1" x14ac:dyDescent="0.3">
      <c r="C8" s="42" t="str">
        <f>Técnico!H9</f>
        <v>Especiales</v>
      </c>
      <c r="D8" s="332">
        <f>Técnico!E11</f>
        <v>0.04</v>
      </c>
      <c r="E8" s="333">
        <f>Técnico!E15</f>
        <v>729.14539647706999</v>
      </c>
      <c r="F8" s="334">
        <f>Técnico!E19</f>
        <v>28000</v>
      </c>
      <c r="G8" s="334">
        <f>'C.M.P.U.'!I77</f>
        <v>13475</v>
      </c>
      <c r="H8" s="334">
        <f t="shared" si="0"/>
        <v>14525</v>
      </c>
      <c r="I8" s="334">
        <f t="shared" si="1"/>
        <v>581</v>
      </c>
      <c r="J8" s="76">
        <f t="shared" si="2"/>
        <v>301.40129726410089</v>
      </c>
      <c r="K8" s="197">
        <f t="shared" si="3"/>
        <v>8439236.3233948257</v>
      </c>
      <c r="L8" s="76">
        <f t="shared" si="4"/>
        <v>25.116774772008412</v>
      </c>
      <c r="M8" s="197">
        <f t="shared" si="5"/>
        <v>703269.69361623551</v>
      </c>
    </row>
    <row r="9" spans="3:13" ht="15.75" customHeight="1" x14ac:dyDescent="0.3">
      <c r="C9" s="335" t="s">
        <v>321</v>
      </c>
      <c r="D9" s="326">
        <f t="shared" ref="D9:E9" si="6">SUM(D5:D8)</f>
        <v>0.9900000000000001</v>
      </c>
      <c r="E9" s="76">
        <f t="shared" si="6"/>
        <v>18046.348562807485</v>
      </c>
      <c r="F9" s="336"/>
      <c r="G9" s="336"/>
      <c r="H9" s="197">
        <f t="shared" ref="H9:I9" si="7">SUM(H5:H8)</f>
        <v>59827.083333333328</v>
      </c>
      <c r="I9" s="197">
        <f t="shared" si="7"/>
        <v>19064.802083333332</v>
      </c>
      <c r="J9" s="337"/>
      <c r="K9" s="197">
        <f>SUM(K5:K8)</f>
        <v>192294027.6544964</v>
      </c>
      <c r="L9" s="3"/>
      <c r="M9" s="197">
        <f>SUM(M5:M8)</f>
        <v>16024502.304541364</v>
      </c>
    </row>
    <row r="10" spans="3:13" ht="14.4" x14ac:dyDescent="0.3">
      <c r="C10" s="302"/>
      <c r="D10" s="302"/>
      <c r="E10" s="302"/>
      <c r="F10" s="302"/>
      <c r="G10" s="302"/>
      <c r="H10" s="302"/>
      <c r="I10" s="302"/>
      <c r="J10" s="302"/>
    </row>
    <row r="11" spans="3:13" ht="14.4" x14ac:dyDescent="0.3">
      <c r="C11" s="302"/>
      <c r="D11" s="302"/>
      <c r="E11" s="302"/>
      <c r="F11" s="302"/>
      <c r="G11" s="302"/>
      <c r="H11" s="302"/>
      <c r="I11" s="302"/>
      <c r="J11" s="302"/>
    </row>
    <row r="12" spans="3:13" ht="15.75" customHeight="1" x14ac:dyDescent="0.3">
      <c r="C12" s="427" t="s">
        <v>400</v>
      </c>
      <c r="D12" s="394"/>
      <c r="E12" s="395"/>
      <c r="F12" s="95" t="s">
        <v>379</v>
      </c>
      <c r="G12" s="302"/>
      <c r="H12" s="427" t="s">
        <v>401</v>
      </c>
      <c r="I12" s="394"/>
      <c r="J12" s="394"/>
      <c r="K12" s="394"/>
      <c r="L12" s="394"/>
      <c r="M12" s="395"/>
    </row>
    <row r="13" spans="3:13" ht="15.75" customHeight="1" x14ac:dyDescent="0.3">
      <c r="C13" s="493" t="s">
        <v>317</v>
      </c>
      <c r="D13" s="394"/>
      <c r="E13" s="395"/>
      <c r="F13" s="197">
        <f>'M.D Obra'!I10</f>
        <v>14682906</v>
      </c>
      <c r="G13" s="302"/>
      <c r="H13" s="427" t="s">
        <v>166</v>
      </c>
      <c r="I13" s="395"/>
      <c r="J13" s="11" t="s">
        <v>402</v>
      </c>
      <c r="K13" s="11" t="s">
        <v>403</v>
      </c>
      <c r="L13" s="11" t="s">
        <v>404</v>
      </c>
      <c r="M13" s="11" t="s">
        <v>405</v>
      </c>
    </row>
    <row r="14" spans="3:13" ht="15.75" customHeight="1" x14ac:dyDescent="0.3">
      <c r="C14" s="493" t="s">
        <v>383</v>
      </c>
      <c r="D14" s="394"/>
      <c r="E14" s="395"/>
      <c r="F14" s="197">
        <f>'C.I.F.'!E9</f>
        <v>0</v>
      </c>
      <c r="G14" s="302"/>
      <c r="H14" s="496" t="str">
        <f>Técnico!H6</f>
        <v>Maduros</v>
      </c>
      <c r="I14" s="391"/>
      <c r="J14" s="76">
        <f t="shared" ref="J14:M14" si="8">J5</f>
        <v>6781.5291884422704</v>
      </c>
      <c r="K14" s="293">
        <f t="shared" si="8"/>
        <v>176319758.89949903</v>
      </c>
      <c r="L14" s="76">
        <f t="shared" si="8"/>
        <v>565.12743237018924</v>
      </c>
      <c r="M14" s="293">
        <f t="shared" si="8"/>
        <v>14693313.24162492</v>
      </c>
    </row>
    <row r="15" spans="3:13" ht="15.75" customHeight="1" x14ac:dyDescent="0.3">
      <c r="C15" s="493" t="s">
        <v>384</v>
      </c>
      <c r="D15" s="394"/>
      <c r="E15" s="395"/>
      <c r="F15" s="197">
        <f>Adtivos.!E14</f>
        <v>126870996</v>
      </c>
      <c r="G15" s="302"/>
      <c r="H15" s="496" t="str">
        <f>Técnico!H7</f>
        <v>Canastas</v>
      </c>
      <c r="I15" s="391"/>
      <c r="J15" s="76">
        <f t="shared" ref="J15:M15" si="9">J6</f>
        <v>188.37581079006307</v>
      </c>
      <c r="K15" s="293">
        <f t="shared" si="9"/>
        <v>3767516.2158012614</v>
      </c>
      <c r="L15" s="76">
        <f t="shared" si="9"/>
        <v>15.697984232505258</v>
      </c>
      <c r="M15" s="293">
        <f t="shared" si="9"/>
        <v>313959.68465010513</v>
      </c>
    </row>
    <row r="16" spans="3:13" ht="15.75" customHeight="1" x14ac:dyDescent="0.3">
      <c r="C16" s="338" t="s">
        <v>406</v>
      </c>
      <c r="D16" s="338"/>
      <c r="E16" s="338"/>
      <c r="F16" s="197">
        <f>'Gastos Comunicación y Ventas'!D7</f>
        <v>2100000</v>
      </c>
      <c r="G16" s="302"/>
      <c r="H16" s="496" t="str">
        <f>Técnico!H8</f>
        <v>Conos</v>
      </c>
      <c r="I16" s="391"/>
      <c r="J16" s="76">
        <f t="shared" ref="J16:M16" si="10">J7</f>
        <v>188.37581079006307</v>
      </c>
      <c r="K16" s="293">
        <f t="shared" si="10"/>
        <v>3767516.2158012614</v>
      </c>
      <c r="L16" s="76">
        <f t="shared" si="10"/>
        <v>15.697984232505258</v>
      </c>
      <c r="M16" s="293">
        <f t="shared" si="10"/>
        <v>313959.68465010513</v>
      </c>
    </row>
    <row r="17" spans="3:13" ht="15.75" customHeight="1" x14ac:dyDescent="0.3">
      <c r="C17" s="462" t="s">
        <v>321</v>
      </c>
      <c r="D17" s="394"/>
      <c r="E17" s="395"/>
      <c r="F17" s="197">
        <f>SUM(F13:F16)</f>
        <v>143653902</v>
      </c>
      <c r="G17" s="302"/>
      <c r="H17" s="496" t="str">
        <f>Técnico!H9</f>
        <v>Especiales</v>
      </c>
      <c r="I17" s="391"/>
      <c r="J17" s="76">
        <f t="shared" ref="J17:M17" si="11">J8</f>
        <v>301.40129726410089</v>
      </c>
      <c r="K17" s="293">
        <f t="shared" si="11"/>
        <v>8439236.3233948257</v>
      </c>
      <c r="L17" s="76">
        <f t="shared" si="11"/>
        <v>25.116774772008412</v>
      </c>
      <c r="M17" s="293">
        <f t="shared" si="11"/>
        <v>703269.69361623551</v>
      </c>
    </row>
    <row r="18" spans="3:13" ht="9.75" customHeight="1" x14ac:dyDescent="0.3">
      <c r="C18" s="495"/>
      <c r="D18" s="391"/>
      <c r="E18" s="391"/>
      <c r="F18" s="391"/>
      <c r="G18" s="302"/>
      <c r="I18" s="302"/>
      <c r="J18" s="302"/>
    </row>
    <row r="19" spans="3:13" ht="15.75" customHeight="1" x14ac:dyDescent="0.3">
      <c r="C19" s="462" t="s">
        <v>407</v>
      </c>
      <c r="D19" s="394"/>
      <c r="E19" s="395"/>
      <c r="F19" s="197">
        <f>F17/12</f>
        <v>11971158.5</v>
      </c>
      <c r="H19" s="302"/>
      <c r="I19" s="302"/>
      <c r="J19" s="302"/>
    </row>
    <row r="21" spans="3:13" ht="15.75" customHeight="1" x14ac:dyDescent="0.3"/>
    <row r="22" spans="3:13" ht="15.75" customHeight="1" x14ac:dyDescent="0.3"/>
    <row r="23" spans="3:13" ht="15.75" customHeight="1" x14ac:dyDescent="0.3"/>
    <row r="24" spans="3:13" ht="15.75" customHeight="1" x14ac:dyDescent="0.3"/>
    <row r="25" spans="3:13" ht="15.75" customHeight="1" x14ac:dyDescent="0.3"/>
    <row r="26" spans="3:13" ht="15.75" customHeight="1" x14ac:dyDescent="0.3"/>
    <row r="27" spans="3:13" ht="15.75" customHeight="1" x14ac:dyDescent="0.3"/>
    <row r="28" spans="3:13" ht="15.75" customHeight="1" x14ac:dyDescent="0.3"/>
    <row r="29" spans="3:13" ht="15.75" customHeight="1" x14ac:dyDescent="0.3"/>
    <row r="30" spans="3:13" ht="15.75" customHeight="1" x14ac:dyDescent="0.3"/>
    <row r="31" spans="3:13" ht="15.75" customHeight="1" x14ac:dyDescent="0.3"/>
    <row r="32" spans="3:1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5">
    <mergeCell ref="C18:F18"/>
    <mergeCell ref="C19:E19"/>
    <mergeCell ref="C2:M2"/>
    <mergeCell ref="C3:M3"/>
    <mergeCell ref="C12:E12"/>
    <mergeCell ref="H12:M12"/>
    <mergeCell ref="C13:E13"/>
    <mergeCell ref="H13:I13"/>
    <mergeCell ref="H14:I14"/>
    <mergeCell ref="C14:E14"/>
    <mergeCell ref="C15:E15"/>
    <mergeCell ref="H15:I15"/>
    <mergeCell ref="H16:I16"/>
    <mergeCell ref="C17:E17"/>
    <mergeCell ref="H17:I17"/>
  </mergeCells>
  <pageMargins left="0.7" right="0.7" top="0.75" bottom="0.75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C2:H1000"/>
  <sheetViews>
    <sheetView showGridLines="0" topLeftCell="A11" zoomScale="90" zoomScaleNormal="90" workbookViewId="0">
      <selection activeCell="J19" sqref="J19"/>
    </sheetView>
  </sheetViews>
  <sheetFormatPr baseColWidth="10" defaultColWidth="14.44140625" defaultRowHeight="15" customHeight="1" x14ac:dyDescent="0.3"/>
  <cols>
    <col min="1" max="2" width="11.44140625" customWidth="1"/>
    <col min="3" max="3" width="31.44140625" customWidth="1"/>
    <col min="4" max="6" width="13.109375" customWidth="1"/>
    <col min="7" max="8" width="12.6640625" customWidth="1"/>
    <col min="9" max="26" width="10" customWidth="1"/>
  </cols>
  <sheetData>
    <row r="2" spans="3:8" ht="26.25" customHeight="1" x14ac:dyDescent="0.3">
      <c r="C2" s="465">
        <f>Técnico!C2</f>
        <v>0</v>
      </c>
      <c r="D2" s="394"/>
      <c r="E2" s="394"/>
      <c r="F2" s="394"/>
      <c r="G2" s="394"/>
      <c r="H2" s="395"/>
    </row>
    <row r="3" spans="3:8" ht="15.75" customHeight="1" x14ac:dyDescent="0.3">
      <c r="C3" s="450" t="s">
        <v>408</v>
      </c>
      <c r="D3" s="394"/>
      <c r="E3" s="394"/>
      <c r="F3" s="394"/>
      <c r="G3" s="394"/>
      <c r="H3" s="395"/>
    </row>
    <row r="4" spans="3:8" ht="21.75" customHeight="1" x14ac:dyDescent="0.3">
      <c r="C4" s="339" t="s">
        <v>409</v>
      </c>
      <c r="D4" s="340">
        <v>1</v>
      </c>
      <c r="E4" s="340">
        <v>2</v>
      </c>
      <c r="F4" s="340">
        <v>3</v>
      </c>
      <c r="G4" s="340">
        <v>4</v>
      </c>
      <c r="H4" s="340">
        <v>5</v>
      </c>
    </row>
    <row r="5" spans="3:8" ht="15.75" customHeight="1" x14ac:dyDescent="0.3">
      <c r="C5" s="341"/>
      <c r="D5" s="38"/>
      <c r="E5" s="4"/>
      <c r="F5" s="4"/>
      <c r="G5" s="4"/>
      <c r="H5" s="4"/>
    </row>
    <row r="6" spans="3:8" ht="14.4" x14ac:dyDescent="0.3">
      <c r="C6" s="342" t="s">
        <v>410</v>
      </c>
      <c r="D6" s="343">
        <f>Ventas!D18</f>
        <v>465194762.95237064</v>
      </c>
      <c r="E6" s="343">
        <f>Ventas!E18</f>
        <v>512877226.15498865</v>
      </c>
      <c r="F6" s="343">
        <f>Ventas!F18</f>
        <v>565447141.83587503</v>
      </c>
      <c r="G6" s="343">
        <f>Ventas!G18</f>
        <v>623405473.87405217</v>
      </c>
      <c r="H6" s="343">
        <f>Ventas!H18</f>
        <v>687304534.94614255</v>
      </c>
    </row>
    <row r="7" spans="3:8" ht="14.4" x14ac:dyDescent="0.3">
      <c r="C7" s="342" t="s">
        <v>411</v>
      </c>
      <c r="D7" s="343">
        <v>0</v>
      </c>
      <c r="E7" s="343">
        <v>0</v>
      </c>
      <c r="F7" s="343">
        <v>0</v>
      </c>
      <c r="G7" s="343">
        <v>0</v>
      </c>
      <c r="H7" s="343">
        <v>0</v>
      </c>
    </row>
    <row r="8" spans="3:8" ht="14.4" x14ac:dyDescent="0.3">
      <c r="C8" s="342" t="s">
        <v>412</v>
      </c>
      <c r="D8" s="343">
        <f>'C.M.P.U.'!L10+'M.D Obra'!G14+'M.D Obra'!G21</f>
        <v>290179855.27557361</v>
      </c>
      <c r="E8" s="343">
        <f>'C.M.P.U.'!M10+'M.D Obra'!H14+'M.D Obra'!H21</f>
        <v>301626107.92954123</v>
      </c>
      <c r="F8" s="343">
        <f>'C.M.P.U.'!N10+'M.D Obra'!I14+'M.D Obra'!I21</f>
        <v>313359237.52356726</v>
      </c>
      <c r="G8" s="343">
        <f>'C.M.P.U.'!O10+'M.D Obra'!J14+'M.D Obra'!J21</f>
        <v>325570029.44947529</v>
      </c>
      <c r="H8" s="343">
        <f>'C.M.P.U.'!P10+'M.D Obra'!K14+'M.D Obra'!K21</f>
        <v>338279096.99942505</v>
      </c>
    </row>
    <row r="9" spans="3:8" ht="14.4" x14ac:dyDescent="0.3">
      <c r="C9" s="342" t="s">
        <v>413</v>
      </c>
      <c r="D9" s="343">
        <f>'Inversiones Fijas y Diferida'!H60*27%</f>
        <v>8447760</v>
      </c>
      <c r="E9" s="343">
        <f>'Inversiones Fijas y Diferida'!H60*27%</f>
        <v>8447760</v>
      </c>
      <c r="F9" s="343">
        <f>'Inversiones Fijas y Diferida'!H60*27%</f>
        <v>8447760</v>
      </c>
      <c r="G9" s="343">
        <f>'Inversiones Fijas y Diferida'!H60*9.5%</f>
        <v>2972360</v>
      </c>
      <c r="H9" s="343">
        <f>'Inversiones Fijas y Diferida'!H60*9.5%</f>
        <v>2972360</v>
      </c>
    </row>
    <row r="10" spans="3:8" ht="14.4" x14ac:dyDescent="0.3">
      <c r="C10" s="342"/>
      <c r="D10" s="343"/>
      <c r="E10" s="343"/>
      <c r="F10" s="343"/>
      <c r="G10" s="343"/>
      <c r="H10" s="343"/>
    </row>
    <row r="11" spans="3:8" ht="14.4" x14ac:dyDescent="0.3">
      <c r="C11" s="342" t="s">
        <v>414</v>
      </c>
      <c r="D11" s="343">
        <f>'C.I.F.'!E9</f>
        <v>0</v>
      </c>
      <c r="E11" s="343">
        <f>'C.I.F.'!F9</f>
        <v>0</v>
      </c>
      <c r="F11" s="343">
        <f>'C.I.F.'!G9</f>
        <v>0</v>
      </c>
      <c r="G11" s="343">
        <f>'C.I.F.'!H9</f>
        <v>0</v>
      </c>
      <c r="H11" s="343">
        <f>'C.I.F.'!I9</f>
        <v>0</v>
      </c>
    </row>
    <row r="12" spans="3:8" ht="14.4" x14ac:dyDescent="0.3">
      <c r="C12" s="344" t="s">
        <v>415</v>
      </c>
      <c r="D12" s="345">
        <f t="shared" ref="D12:H12" si="0">D6-(D7+D8+D9+D11)</f>
        <v>166567147.67679703</v>
      </c>
      <c r="E12" s="345">
        <f t="shared" si="0"/>
        <v>202803358.22544742</v>
      </c>
      <c r="F12" s="345">
        <f t="shared" si="0"/>
        <v>243640144.31230778</v>
      </c>
      <c r="G12" s="345">
        <f t="shared" si="0"/>
        <v>294863084.42457688</v>
      </c>
      <c r="H12" s="345">
        <f t="shared" si="0"/>
        <v>346053077.9467175</v>
      </c>
    </row>
    <row r="13" spans="3:8" ht="14.4" x14ac:dyDescent="0.3">
      <c r="C13" s="342" t="s">
        <v>416</v>
      </c>
      <c r="D13" s="343">
        <f>Adtivos.!E14</f>
        <v>126870996</v>
      </c>
      <c r="E13" s="343">
        <f>Adtivos.!F14</f>
        <v>133214545.8</v>
      </c>
      <c r="F13" s="343">
        <f>Adtivos.!G14</f>
        <v>139875273.09</v>
      </c>
      <c r="G13" s="343">
        <f>Adtivos.!H14</f>
        <v>146869036.74450001</v>
      </c>
      <c r="H13" s="343">
        <f>Adtivos.!I14</f>
        <v>154212488.581725</v>
      </c>
    </row>
    <row r="14" spans="3:8" ht="14.4" x14ac:dyDescent="0.3">
      <c r="C14" s="342" t="s">
        <v>417</v>
      </c>
      <c r="D14" s="343">
        <f>'Gastos Comunicación y Ventas'!D7</f>
        <v>2100000</v>
      </c>
      <c r="E14" s="343">
        <f>'Gastos Comunicación y Ventas'!E7</f>
        <v>2205000</v>
      </c>
      <c r="F14" s="343">
        <f>'Gastos Comunicación y Ventas'!F7</f>
        <v>2315250</v>
      </c>
      <c r="G14" s="343">
        <f>'Gastos Comunicación y Ventas'!G7</f>
        <v>2431012.5</v>
      </c>
      <c r="H14" s="343">
        <f>'Gastos Comunicación y Ventas'!H7</f>
        <v>2552563.125</v>
      </c>
    </row>
    <row r="15" spans="3:8" ht="14.4" x14ac:dyDescent="0.3">
      <c r="C15" s="342" t="s">
        <v>418</v>
      </c>
      <c r="D15" s="343">
        <v>0</v>
      </c>
      <c r="E15" s="343">
        <v>0</v>
      </c>
      <c r="F15" s="343">
        <v>0</v>
      </c>
      <c r="G15" s="343">
        <v>0</v>
      </c>
      <c r="H15" s="343">
        <v>0</v>
      </c>
    </row>
    <row r="16" spans="3:8" ht="14.4" x14ac:dyDescent="0.3">
      <c r="C16" s="342" t="s">
        <v>419</v>
      </c>
      <c r="D16" s="343">
        <f>'Inversiones Fijas y Diferida'!H85</f>
        <v>199433996</v>
      </c>
      <c r="E16" s="343">
        <v>0</v>
      </c>
      <c r="F16" s="343">
        <v>0</v>
      </c>
      <c r="G16" s="343">
        <v>0</v>
      </c>
      <c r="H16" s="343">
        <v>0</v>
      </c>
    </row>
    <row r="17" spans="3:8" ht="14.4" x14ac:dyDescent="0.3">
      <c r="C17" s="346" t="s">
        <v>420</v>
      </c>
      <c r="D17" s="345">
        <f t="shared" ref="D17:H17" si="1">D12-(D13+D14+D15+D16)</f>
        <v>-161837844.32320297</v>
      </c>
      <c r="E17" s="345">
        <f t="shared" si="1"/>
        <v>67383812.425447404</v>
      </c>
      <c r="F17" s="345">
        <f t="shared" si="1"/>
        <v>101449621.22230777</v>
      </c>
      <c r="G17" s="345">
        <f t="shared" si="1"/>
        <v>145563035.18007687</v>
      </c>
      <c r="H17" s="345">
        <f t="shared" si="1"/>
        <v>189288026.2399925</v>
      </c>
    </row>
    <row r="18" spans="3:8" ht="14.4" x14ac:dyDescent="0.3">
      <c r="C18" s="347" t="s">
        <v>421</v>
      </c>
      <c r="D18" s="343">
        <v>0</v>
      </c>
      <c r="E18" s="343">
        <v>0</v>
      </c>
      <c r="F18" s="343">
        <v>0</v>
      </c>
      <c r="G18" s="343">
        <v>0</v>
      </c>
      <c r="H18" s="343">
        <v>0</v>
      </c>
    </row>
    <row r="19" spans="3:8" ht="14.4" x14ac:dyDescent="0.3">
      <c r="C19" s="347" t="s">
        <v>422</v>
      </c>
      <c r="D19" s="343">
        <v>0</v>
      </c>
      <c r="E19" s="343">
        <v>0</v>
      </c>
      <c r="F19" s="343">
        <v>0</v>
      </c>
      <c r="G19" s="343">
        <v>0</v>
      </c>
      <c r="H19" s="343">
        <v>0</v>
      </c>
    </row>
    <row r="20" spans="3:8" ht="14.4" x14ac:dyDescent="0.3">
      <c r="C20" s="342" t="s">
        <v>423</v>
      </c>
      <c r="D20" s="343">
        <v>0</v>
      </c>
      <c r="E20" s="343">
        <v>0</v>
      </c>
      <c r="F20" s="343">
        <v>0</v>
      </c>
      <c r="G20" s="343">
        <v>0</v>
      </c>
      <c r="H20" s="343">
        <v>0</v>
      </c>
    </row>
    <row r="21" spans="3:8" ht="15.75" customHeight="1" x14ac:dyDescent="0.3">
      <c r="C21" s="347" t="s">
        <v>424</v>
      </c>
      <c r="D21" s="343">
        <v>0</v>
      </c>
      <c r="E21" s="343">
        <v>0</v>
      </c>
      <c r="F21" s="343">
        <v>0</v>
      </c>
      <c r="G21" s="343">
        <v>0</v>
      </c>
      <c r="H21" s="343">
        <v>0</v>
      </c>
    </row>
    <row r="22" spans="3:8" ht="15.75" customHeight="1" x14ac:dyDescent="0.3">
      <c r="C22" s="347" t="s">
        <v>425</v>
      </c>
      <c r="D22" s="343">
        <v>0</v>
      </c>
      <c r="E22" s="343">
        <v>0</v>
      </c>
      <c r="F22" s="343">
        <v>0</v>
      </c>
      <c r="G22" s="343">
        <v>0</v>
      </c>
      <c r="H22" s="343">
        <v>0</v>
      </c>
    </row>
    <row r="23" spans="3:8" ht="14.25" customHeight="1" x14ac:dyDescent="0.3">
      <c r="C23" s="347" t="s">
        <v>426</v>
      </c>
      <c r="D23" s="343">
        <v>0</v>
      </c>
      <c r="E23" s="343">
        <v>0</v>
      </c>
      <c r="F23" s="343">
        <v>0</v>
      </c>
      <c r="G23" s="343">
        <v>0</v>
      </c>
      <c r="H23" s="343">
        <v>0</v>
      </c>
    </row>
    <row r="24" spans="3:8" ht="15.75" customHeight="1" x14ac:dyDescent="0.3">
      <c r="C24" s="347" t="s">
        <v>427</v>
      </c>
      <c r="D24" s="343">
        <v>0</v>
      </c>
      <c r="E24" s="343">
        <v>0</v>
      </c>
      <c r="F24" s="343">
        <v>0</v>
      </c>
      <c r="G24" s="343">
        <v>0</v>
      </c>
      <c r="H24" s="343">
        <v>0</v>
      </c>
    </row>
    <row r="25" spans="3:8" ht="15.75" customHeight="1" x14ac:dyDescent="0.3">
      <c r="C25" s="347" t="s">
        <v>428</v>
      </c>
      <c r="D25" s="343">
        <v>0</v>
      </c>
      <c r="E25" s="343">
        <v>0</v>
      </c>
      <c r="F25" s="343">
        <v>0</v>
      </c>
      <c r="G25" s="343">
        <v>0</v>
      </c>
      <c r="H25" s="343">
        <v>0</v>
      </c>
    </row>
    <row r="26" spans="3:8" ht="15.75" customHeight="1" x14ac:dyDescent="0.3">
      <c r="C26" s="342" t="s">
        <v>429</v>
      </c>
      <c r="D26" s="343">
        <v>0</v>
      </c>
      <c r="E26" s="343">
        <v>0</v>
      </c>
      <c r="F26" s="343">
        <v>0</v>
      </c>
      <c r="G26" s="343">
        <v>0</v>
      </c>
      <c r="H26" s="343">
        <v>0</v>
      </c>
    </row>
    <row r="27" spans="3:8" ht="15.75" customHeight="1" x14ac:dyDescent="0.3">
      <c r="C27" s="344" t="s">
        <v>430</v>
      </c>
      <c r="D27" s="345">
        <f t="shared" ref="D27:H27" si="2">D17</f>
        <v>-161837844.32320297</v>
      </c>
      <c r="E27" s="345">
        <f t="shared" si="2"/>
        <v>67383812.425447404</v>
      </c>
      <c r="F27" s="345">
        <f t="shared" si="2"/>
        <v>101449621.22230777</v>
      </c>
      <c r="G27" s="345">
        <f t="shared" si="2"/>
        <v>145563035.18007687</v>
      </c>
      <c r="H27" s="345">
        <f t="shared" si="2"/>
        <v>189288026.2399925</v>
      </c>
    </row>
    <row r="28" spans="3:8" ht="15.75" customHeight="1" x14ac:dyDescent="0.3">
      <c r="C28" s="348" t="s">
        <v>431</v>
      </c>
      <c r="D28" s="343">
        <f t="shared" ref="D28:H28" si="3">D27*35%</f>
        <v>-56643245.513121039</v>
      </c>
      <c r="E28" s="343">
        <f t="shared" si="3"/>
        <v>23584334.348906592</v>
      </c>
      <c r="F28" s="343">
        <f t="shared" si="3"/>
        <v>35507367.427807719</v>
      </c>
      <c r="G28" s="343">
        <f t="shared" si="3"/>
        <v>50947062.313026898</v>
      </c>
      <c r="H28" s="343">
        <f t="shared" si="3"/>
        <v>66250809.18399737</v>
      </c>
    </row>
    <row r="29" spans="3:8" ht="15.75" customHeight="1" x14ac:dyDescent="0.3">
      <c r="C29" s="346" t="s">
        <v>432</v>
      </c>
      <c r="D29" s="345">
        <f t="shared" ref="D29:H29" si="4">D27-D28</f>
        <v>-105194598.81008193</v>
      </c>
      <c r="E29" s="345">
        <f t="shared" si="4"/>
        <v>43799478.076540813</v>
      </c>
      <c r="F29" s="345">
        <f t="shared" si="4"/>
        <v>65942253.794500053</v>
      </c>
      <c r="G29" s="345">
        <f t="shared" si="4"/>
        <v>94615972.867049962</v>
      </c>
      <c r="H29" s="345">
        <f t="shared" si="4"/>
        <v>123037217.05599514</v>
      </c>
    </row>
    <row r="30" spans="3:8" ht="15.75" customHeight="1" x14ac:dyDescent="0.3"/>
    <row r="31" spans="3:8" ht="15.75" customHeight="1" x14ac:dyDescent="0.3"/>
    <row r="32" spans="3:8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C2:H2"/>
    <mergeCell ref="C3:H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X1000"/>
  <sheetViews>
    <sheetView showGridLines="0" topLeftCell="A13" workbookViewId="0"/>
  </sheetViews>
  <sheetFormatPr baseColWidth="10" defaultColWidth="14.44140625" defaultRowHeight="15" customHeight="1" x14ac:dyDescent="0.3"/>
  <cols>
    <col min="1" max="2" width="11.44140625" customWidth="1"/>
    <col min="3" max="3" width="12.6640625" customWidth="1"/>
    <col min="4" max="4" width="12.88671875" customWidth="1"/>
    <col min="5" max="5" width="10.6640625" customWidth="1"/>
    <col min="6" max="6" width="0.88671875" customWidth="1"/>
    <col min="7" max="14" width="10" customWidth="1"/>
    <col min="15" max="15" width="0.44140625" customWidth="1"/>
    <col min="16" max="26" width="10" customWidth="1"/>
  </cols>
  <sheetData>
    <row r="1" spans="3:23" ht="14.4" x14ac:dyDescent="0.3">
      <c r="F1" s="4"/>
    </row>
    <row r="2" spans="3:23" ht="18.75" customHeight="1" x14ac:dyDescent="0.35">
      <c r="C2" s="393" t="s">
        <v>0</v>
      </c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5"/>
    </row>
    <row r="3" spans="3:23" ht="4.5" customHeight="1" x14ac:dyDescent="0.35">
      <c r="C3" s="5"/>
      <c r="D3" s="5"/>
      <c r="E3" s="5"/>
      <c r="F3" s="6"/>
      <c r="G3" s="5"/>
      <c r="H3" s="5"/>
      <c r="I3" s="5"/>
      <c r="J3" s="5"/>
      <c r="K3" s="5"/>
    </row>
    <row r="4" spans="3:23" ht="30.75" customHeight="1" x14ac:dyDescent="0.3">
      <c r="C4" s="396" t="s">
        <v>1</v>
      </c>
      <c r="D4" s="397" t="s">
        <v>2</v>
      </c>
      <c r="E4" s="395"/>
      <c r="F4" s="7"/>
      <c r="G4" s="397" t="s">
        <v>3</v>
      </c>
      <c r="H4" s="394"/>
      <c r="I4" s="394"/>
      <c r="J4" s="394"/>
      <c r="K4" s="394"/>
      <c r="L4" s="394"/>
      <c r="M4" s="394"/>
      <c r="N4" s="395"/>
      <c r="O4" s="8"/>
      <c r="P4" s="397" t="s">
        <v>4</v>
      </c>
      <c r="Q4" s="394"/>
      <c r="R4" s="394"/>
      <c r="S4" s="394"/>
      <c r="T4" s="394"/>
      <c r="U4" s="394"/>
      <c r="V4" s="394"/>
      <c r="W4" s="395"/>
    </row>
    <row r="5" spans="3:23" ht="21" customHeight="1" x14ac:dyDescent="0.3">
      <c r="C5" s="389"/>
      <c r="D5" s="9">
        <v>2014</v>
      </c>
      <c r="E5" s="9">
        <v>2018</v>
      </c>
      <c r="F5" s="10"/>
      <c r="G5" s="11">
        <v>2014</v>
      </c>
      <c r="H5" s="11">
        <v>2015</v>
      </c>
      <c r="I5" s="11">
        <v>2016</v>
      </c>
      <c r="J5" s="11">
        <v>2017</v>
      </c>
      <c r="K5" s="11">
        <v>2018</v>
      </c>
      <c r="L5" s="11">
        <v>2019</v>
      </c>
      <c r="M5" s="11">
        <v>2020</v>
      </c>
      <c r="N5" s="11">
        <v>2021</v>
      </c>
      <c r="O5" s="12"/>
      <c r="P5" s="11">
        <v>2014</v>
      </c>
      <c r="Q5" s="11">
        <v>2015</v>
      </c>
      <c r="R5" s="11">
        <v>2016</v>
      </c>
      <c r="S5" s="11">
        <v>2017</v>
      </c>
      <c r="T5" s="11">
        <v>2018</v>
      </c>
      <c r="U5" s="11">
        <v>2019</v>
      </c>
      <c r="V5" s="11">
        <v>2020</v>
      </c>
      <c r="W5" s="11">
        <v>2021</v>
      </c>
    </row>
    <row r="6" spans="3:23" ht="15.75" customHeight="1" x14ac:dyDescent="0.3">
      <c r="C6" s="13" t="s">
        <v>5</v>
      </c>
      <c r="D6" s="14"/>
      <c r="E6" s="15">
        <v>92903</v>
      </c>
      <c r="F6" s="16"/>
      <c r="G6" s="14"/>
      <c r="H6" s="17"/>
      <c r="I6" s="17"/>
      <c r="J6" s="17"/>
      <c r="K6" s="17"/>
      <c r="L6" s="17"/>
      <c r="M6" s="17"/>
      <c r="N6" s="15"/>
      <c r="O6" s="18"/>
      <c r="P6" s="14"/>
      <c r="Q6" s="17"/>
      <c r="R6" s="17"/>
      <c r="S6" s="17"/>
      <c r="T6" s="17"/>
      <c r="U6" s="17"/>
      <c r="V6" s="17"/>
      <c r="W6" s="15"/>
    </row>
    <row r="7" spans="3:23" ht="15.75" customHeight="1" x14ac:dyDescent="0.3">
      <c r="C7" s="13" t="s">
        <v>6</v>
      </c>
      <c r="D7" s="14"/>
      <c r="E7" s="15">
        <v>34136</v>
      </c>
      <c r="F7" s="16"/>
      <c r="G7" s="14"/>
      <c r="H7" s="17"/>
      <c r="I7" s="17"/>
      <c r="J7" s="17"/>
      <c r="K7" s="17"/>
      <c r="L7" s="17"/>
      <c r="M7" s="17"/>
      <c r="N7" s="15"/>
      <c r="P7" s="14"/>
      <c r="Q7" s="17"/>
      <c r="R7" s="17"/>
      <c r="S7" s="17"/>
      <c r="T7" s="17"/>
      <c r="U7" s="17"/>
      <c r="V7" s="17"/>
      <c r="W7" s="15"/>
    </row>
    <row r="8" spans="3:23" ht="15.75" customHeight="1" x14ac:dyDescent="0.3">
      <c r="C8" s="13" t="s">
        <v>7</v>
      </c>
      <c r="D8" s="14"/>
      <c r="E8" s="15">
        <f>(13000*4)-13000</f>
        <v>39000</v>
      </c>
      <c r="F8" s="16"/>
      <c r="G8" s="14"/>
      <c r="H8" s="17"/>
      <c r="I8" s="17"/>
      <c r="J8" s="17"/>
      <c r="K8" s="17"/>
      <c r="L8" s="17"/>
      <c r="M8" s="17"/>
      <c r="N8" s="15"/>
      <c r="P8" s="14"/>
      <c r="Q8" s="17"/>
      <c r="R8" s="17"/>
      <c r="S8" s="17"/>
      <c r="T8" s="17"/>
      <c r="U8" s="17"/>
      <c r="V8" s="17"/>
      <c r="W8" s="15"/>
    </row>
    <row r="9" spans="3:23" ht="15.75" customHeight="1" x14ac:dyDescent="0.3">
      <c r="C9" s="13" t="s">
        <v>8</v>
      </c>
      <c r="D9" s="14"/>
      <c r="E9" s="15">
        <v>10788</v>
      </c>
      <c r="F9" s="16"/>
      <c r="G9" s="14"/>
      <c r="H9" s="17"/>
      <c r="I9" s="17"/>
      <c r="J9" s="17"/>
      <c r="K9" s="17"/>
      <c r="L9" s="17"/>
      <c r="M9" s="17"/>
      <c r="N9" s="15"/>
      <c r="P9" s="14"/>
      <c r="Q9" s="17"/>
      <c r="R9" s="17"/>
      <c r="S9" s="17"/>
      <c r="T9" s="17"/>
      <c r="U9" s="17"/>
      <c r="V9" s="17"/>
      <c r="W9" s="15"/>
    </row>
    <row r="10" spans="3:23" ht="15.75" customHeight="1" x14ac:dyDescent="0.3">
      <c r="C10" s="13" t="s">
        <v>9</v>
      </c>
      <c r="D10" s="14"/>
      <c r="E10" s="15">
        <v>27334</v>
      </c>
      <c r="F10" s="16"/>
      <c r="G10" s="14"/>
      <c r="H10" s="17"/>
      <c r="I10" s="17"/>
      <c r="J10" s="17"/>
      <c r="K10" s="17"/>
      <c r="L10" s="17"/>
      <c r="M10" s="17"/>
      <c r="N10" s="15"/>
      <c r="P10" s="14"/>
      <c r="Q10" s="17"/>
      <c r="R10" s="17"/>
      <c r="S10" s="17"/>
      <c r="T10" s="17"/>
      <c r="U10" s="17"/>
      <c r="V10" s="17"/>
      <c r="W10" s="15"/>
    </row>
    <row r="11" spans="3:23" ht="15.75" customHeight="1" x14ac:dyDescent="0.3">
      <c r="C11" s="13"/>
      <c r="D11" s="14"/>
      <c r="E11" s="15"/>
      <c r="F11" s="16"/>
      <c r="G11" s="14"/>
      <c r="H11" s="17"/>
      <c r="I11" s="17"/>
      <c r="J11" s="17"/>
      <c r="K11" s="17"/>
      <c r="L11" s="17"/>
      <c r="M11" s="17"/>
      <c r="N11" s="15"/>
      <c r="P11" s="14"/>
      <c r="Q11" s="17"/>
      <c r="R11" s="17"/>
      <c r="S11" s="17"/>
      <c r="T11" s="17"/>
      <c r="U11" s="17"/>
      <c r="V11" s="17"/>
      <c r="W11" s="15"/>
    </row>
    <row r="12" spans="3:23" ht="15.75" customHeight="1" x14ac:dyDescent="0.3">
      <c r="C12" s="13"/>
      <c r="D12" s="14"/>
      <c r="E12" s="15"/>
      <c r="F12" s="16"/>
      <c r="G12" s="14"/>
      <c r="H12" s="17"/>
      <c r="I12" s="17"/>
      <c r="J12" s="17"/>
      <c r="K12" s="17"/>
      <c r="L12" s="17"/>
      <c r="M12" s="17"/>
      <c r="N12" s="15"/>
      <c r="P12" s="14"/>
      <c r="Q12" s="17"/>
      <c r="R12" s="17"/>
      <c r="S12" s="17"/>
      <c r="T12" s="17"/>
      <c r="U12" s="17"/>
      <c r="V12" s="17"/>
      <c r="W12" s="15"/>
    </row>
    <row r="13" spans="3:23" ht="15.75" customHeight="1" x14ac:dyDescent="0.3">
      <c r="C13" s="13"/>
      <c r="D13" s="14"/>
      <c r="E13" s="15"/>
      <c r="F13" s="16"/>
      <c r="G13" s="14"/>
      <c r="H13" s="17"/>
      <c r="I13" s="17"/>
      <c r="J13" s="17"/>
      <c r="K13" s="17"/>
      <c r="L13" s="17"/>
      <c r="M13" s="17"/>
      <c r="N13" s="15"/>
      <c r="P13" s="14"/>
      <c r="Q13" s="17"/>
      <c r="R13" s="17"/>
      <c r="S13" s="17"/>
      <c r="T13" s="17"/>
      <c r="U13" s="17"/>
      <c r="V13" s="17"/>
      <c r="W13" s="15"/>
    </row>
    <row r="14" spans="3:23" ht="15.75" customHeight="1" x14ac:dyDescent="0.3">
      <c r="C14" s="13"/>
      <c r="D14" s="14"/>
      <c r="E14" s="15"/>
      <c r="F14" s="16"/>
      <c r="G14" s="14"/>
      <c r="H14" s="17"/>
      <c r="I14" s="17"/>
      <c r="J14" s="17"/>
      <c r="K14" s="17"/>
      <c r="L14" s="17"/>
      <c r="M14" s="17"/>
      <c r="N14" s="15"/>
      <c r="P14" s="14"/>
      <c r="Q14" s="17"/>
      <c r="R14" s="17"/>
      <c r="S14" s="17"/>
      <c r="T14" s="17"/>
      <c r="U14" s="17"/>
      <c r="V14" s="17"/>
      <c r="W14" s="15"/>
    </row>
    <row r="15" spans="3:23" ht="15.75" customHeight="1" x14ac:dyDescent="0.3">
      <c r="C15" s="13"/>
      <c r="D15" s="14"/>
      <c r="E15" s="15"/>
      <c r="F15" s="16"/>
      <c r="G15" s="14"/>
      <c r="H15" s="17"/>
      <c r="I15" s="17"/>
      <c r="J15" s="17"/>
      <c r="K15" s="17"/>
      <c r="L15" s="17"/>
      <c r="M15" s="17"/>
      <c r="N15" s="15"/>
      <c r="P15" s="14"/>
      <c r="Q15" s="17"/>
      <c r="R15" s="17"/>
      <c r="S15" s="17"/>
      <c r="T15" s="17"/>
      <c r="U15" s="17"/>
      <c r="V15" s="17"/>
      <c r="W15" s="15"/>
    </row>
    <row r="16" spans="3:23" ht="18.75" customHeight="1" x14ac:dyDescent="0.3">
      <c r="C16" s="19" t="s">
        <v>10</v>
      </c>
      <c r="D16" s="20">
        <f t="shared" ref="D16:E16" si="0">SUM(D6:D15)</f>
        <v>0</v>
      </c>
      <c r="E16" s="20">
        <f t="shared" si="0"/>
        <v>204161</v>
      </c>
      <c r="F16" s="21"/>
      <c r="G16" s="20">
        <f t="shared" ref="G16:N16" si="1">SUM(G6:G15)</f>
        <v>0</v>
      </c>
      <c r="H16" s="20">
        <f t="shared" si="1"/>
        <v>0</v>
      </c>
      <c r="I16" s="20">
        <f t="shared" si="1"/>
        <v>0</v>
      </c>
      <c r="J16" s="20">
        <f t="shared" si="1"/>
        <v>0</v>
      </c>
      <c r="K16" s="20">
        <f t="shared" si="1"/>
        <v>0</v>
      </c>
      <c r="L16" s="20">
        <f t="shared" si="1"/>
        <v>0</v>
      </c>
      <c r="M16" s="20">
        <f t="shared" si="1"/>
        <v>0</v>
      </c>
      <c r="N16" s="20">
        <f t="shared" si="1"/>
        <v>0</v>
      </c>
      <c r="P16" s="20">
        <f t="shared" ref="P16:W16" si="2">SUM(P6:P15)</f>
        <v>0</v>
      </c>
      <c r="Q16" s="20">
        <f t="shared" si="2"/>
        <v>0</v>
      </c>
      <c r="R16" s="20">
        <f t="shared" si="2"/>
        <v>0</v>
      </c>
      <c r="S16" s="20">
        <f t="shared" si="2"/>
        <v>0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</row>
    <row r="17" spans="3:24" ht="14.4" x14ac:dyDescent="0.3">
      <c r="F17" s="4"/>
    </row>
    <row r="18" spans="3:24" ht="14.4" x14ac:dyDescent="0.3">
      <c r="F18" s="4"/>
    </row>
    <row r="19" spans="3:24" ht="18.75" customHeight="1" x14ac:dyDescent="0.35">
      <c r="C19" s="393" t="s">
        <v>11</v>
      </c>
      <c r="D19" s="394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394"/>
      <c r="Q19" s="394"/>
      <c r="R19" s="394"/>
      <c r="S19" s="394"/>
      <c r="T19" s="394"/>
      <c r="U19" s="394"/>
      <c r="V19" s="394"/>
      <c r="W19" s="394"/>
      <c r="X19" s="395"/>
    </row>
    <row r="20" spans="3:24" ht="4.5" customHeight="1" x14ac:dyDescent="0.3">
      <c r="F20" s="4"/>
    </row>
    <row r="21" spans="3:24" ht="15.75" customHeight="1" x14ac:dyDescent="0.3">
      <c r="C21" s="398" t="s">
        <v>1</v>
      </c>
      <c r="D21" s="399" t="s">
        <v>12</v>
      </c>
      <c r="E21" s="400"/>
      <c r="F21" s="22"/>
      <c r="G21" s="403" t="s">
        <v>13</v>
      </c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5"/>
    </row>
    <row r="22" spans="3:24" ht="15.75" customHeight="1" x14ac:dyDescent="0.3">
      <c r="C22" s="389"/>
      <c r="D22" s="401"/>
      <c r="E22" s="402"/>
      <c r="F22" s="22"/>
      <c r="G22" s="23" t="s">
        <v>14</v>
      </c>
      <c r="H22" s="11" t="s">
        <v>15</v>
      </c>
      <c r="I22" s="23" t="s">
        <v>16</v>
      </c>
      <c r="J22" s="11" t="s">
        <v>17</v>
      </c>
      <c r="K22" s="11" t="s">
        <v>18</v>
      </c>
      <c r="L22" s="11" t="s">
        <v>19</v>
      </c>
      <c r="M22" s="11" t="s">
        <v>20</v>
      </c>
      <c r="N22" s="11" t="s">
        <v>21</v>
      </c>
      <c r="O22" s="404" t="s">
        <v>22</v>
      </c>
      <c r="P22" s="395"/>
      <c r="Q22" s="11" t="s">
        <v>23</v>
      </c>
      <c r="R22" s="11" t="s">
        <v>24</v>
      </c>
      <c r="S22" s="11" t="s">
        <v>25</v>
      </c>
      <c r="T22" s="11" t="s">
        <v>26</v>
      </c>
      <c r="U22" s="11" t="s">
        <v>27</v>
      </c>
      <c r="V22" s="11" t="s">
        <v>28</v>
      </c>
      <c r="W22" s="11" t="s">
        <v>29</v>
      </c>
      <c r="X22" s="11" t="s">
        <v>30</v>
      </c>
    </row>
    <row r="23" spans="3:24" ht="15.75" customHeight="1" x14ac:dyDescent="0.3">
      <c r="C23" s="388" t="str">
        <f>C6</f>
        <v>Girardot</v>
      </c>
      <c r="D23" s="390" t="s">
        <v>31</v>
      </c>
      <c r="E23" s="391"/>
      <c r="F23" s="24"/>
      <c r="G23" s="25"/>
      <c r="H23" s="26"/>
      <c r="I23" s="26"/>
      <c r="J23" s="27">
        <v>3.7199999999999997E-2</v>
      </c>
      <c r="K23" s="26">
        <v>4.1599999999999998E-2</v>
      </c>
      <c r="L23" s="26">
        <v>3.8399999999999997E-2</v>
      </c>
      <c r="M23" s="26">
        <v>3.4799999999999998E-2</v>
      </c>
      <c r="N23" s="26">
        <v>3.4799999999999998E-2</v>
      </c>
      <c r="O23" s="386">
        <v>2.9700000000000001E-2</v>
      </c>
      <c r="P23" s="387"/>
      <c r="Q23" s="26">
        <v>3.15E-2</v>
      </c>
      <c r="R23" s="26">
        <v>3.1E-2</v>
      </c>
      <c r="S23" s="26">
        <v>2.8400000000000002E-2</v>
      </c>
      <c r="T23" s="26">
        <v>2.4E-2</v>
      </c>
      <c r="U23" s="26"/>
      <c r="V23" s="26"/>
      <c r="W23" s="26"/>
      <c r="X23" s="28"/>
    </row>
    <row r="24" spans="3:24" ht="15.75" customHeight="1" x14ac:dyDescent="0.3">
      <c r="C24" s="389"/>
      <c r="D24" s="390" t="s">
        <v>32</v>
      </c>
      <c r="E24" s="391"/>
      <c r="F24" s="24"/>
      <c r="G24" s="25"/>
      <c r="H24" s="26"/>
      <c r="I24" s="26"/>
      <c r="J24" s="26">
        <v>3.8100000000000002E-2</v>
      </c>
      <c r="K24" s="26">
        <v>3.9899999999999998E-2</v>
      </c>
      <c r="L24" s="26">
        <v>3.6400000000000002E-2</v>
      </c>
      <c r="M24" s="26">
        <v>3.4700000000000002E-2</v>
      </c>
      <c r="N24" s="26">
        <v>3.56E-2</v>
      </c>
      <c r="O24" s="386">
        <v>3.1199999999999999E-2</v>
      </c>
      <c r="P24" s="387"/>
      <c r="Q24" s="26">
        <v>3.4599999999999999E-2</v>
      </c>
      <c r="R24" s="26">
        <v>3.6400000000000002E-2</v>
      </c>
      <c r="S24" s="26">
        <v>3.4700000000000002E-2</v>
      </c>
      <c r="T24" s="26">
        <v>2.8199999999999999E-2</v>
      </c>
      <c r="U24" s="26"/>
      <c r="V24" s="26"/>
      <c r="W24" s="26"/>
      <c r="X24" s="28"/>
    </row>
    <row r="25" spans="3:24" ht="15.75" customHeight="1" x14ac:dyDescent="0.3">
      <c r="C25" s="388" t="str">
        <f>C7</f>
        <v>Melgar</v>
      </c>
      <c r="D25" s="390" t="s">
        <v>31</v>
      </c>
      <c r="E25" s="391"/>
      <c r="F25" s="24"/>
      <c r="G25" s="25"/>
      <c r="H25" s="26"/>
      <c r="I25" s="26"/>
      <c r="J25" s="26">
        <v>4.3200000000000002E-2</v>
      </c>
      <c r="K25" s="26">
        <v>4.1700000000000001E-2</v>
      </c>
      <c r="L25" s="26">
        <v>4.4999999999999998E-2</v>
      </c>
      <c r="M25" s="26">
        <v>4.41E-2</v>
      </c>
      <c r="N25" s="26">
        <v>4.24E-2</v>
      </c>
      <c r="O25" s="386">
        <v>3.1600000000000003E-2</v>
      </c>
      <c r="P25" s="387"/>
      <c r="Q25" s="26">
        <v>2.9399999999999999E-2</v>
      </c>
      <c r="R25" s="26">
        <v>2.7099999999999999E-2</v>
      </c>
      <c r="S25" s="26">
        <v>2.4500000000000001E-2</v>
      </c>
      <c r="T25" s="26">
        <v>1.8599999999999998E-2</v>
      </c>
      <c r="U25" s="26"/>
      <c r="V25" s="26"/>
      <c r="W25" s="26"/>
      <c r="X25" s="28"/>
    </row>
    <row r="26" spans="3:24" ht="15.75" customHeight="1" x14ac:dyDescent="0.3">
      <c r="C26" s="389"/>
      <c r="D26" s="390" t="s">
        <v>32</v>
      </c>
      <c r="E26" s="391"/>
      <c r="F26" s="24"/>
      <c r="G26" s="25"/>
      <c r="H26" s="26"/>
      <c r="I26" s="26"/>
      <c r="J26" s="26">
        <v>3.7400000000000003E-2</v>
      </c>
      <c r="K26" s="26">
        <v>4.0599999999999997E-2</v>
      </c>
      <c r="L26" s="26">
        <v>4.2200000000000001E-2</v>
      </c>
      <c r="M26" s="26">
        <v>4.1300000000000003E-2</v>
      </c>
      <c r="N26" s="26">
        <v>3.9100000000000003E-2</v>
      </c>
      <c r="O26" s="386">
        <v>3.3000000000000002E-2</v>
      </c>
      <c r="P26" s="387"/>
      <c r="Q26" s="26">
        <v>3.3500000000000002E-2</v>
      </c>
      <c r="R26" s="26">
        <v>2.9399999999999999E-2</v>
      </c>
      <c r="S26" s="26">
        <v>2.4799999999999999E-2</v>
      </c>
      <c r="T26" s="26">
        <v>1.9699999999999999E-2</v>
      </c>
      <c r="U26" s="26"/>
      <c r="V26" s="26"/>
      <c r="W26" s="26"/>
      <c r="X26" s="28"/>
    </row>
    <row r="27" spans="3:24" ht="15.75" customHeight="1" x14ac:dyDescent="0.3">
      <c r="C27" s="388" t="str">
        <f>C8</f>
        <v>Tolemaida</v>
      </c>
      <c r="D27" s="390" t="s">
        <v>31</v>
      </c>
      <c r="E27" s="391"/>
      <c r="F27" s="24"/>
      <c r="G27" s="25"/>
      <c r="H27" s="26"/>
      <c r="I27" s="26"/>
      <c r="J27" s="26">
        <v>0.1336</v>
      </c>
      <c r="K27" s="26">
        <v>0.22439999999999999</v>
      </c>
      <c r="L27" s="26">
        <v>3.1399999999999997E-2</v>
      </c>
      <c r="M27" s="26">
        <v>3.78E-2</v>
      </c>
      <c r="N27" s="26">
        <v>3.9699999999999999E-2</v>
      </c>
      <c r="O27" s="386">
        <v>2.29E-2</v>
      </c>
      <c r="P27" s="387"/>
      <c r="Q27" s="26">
        <v>1.83E-2</v>
      </c>
      <c r="R27" s="26">
        <v>1.5699999999999999E-2</v>
      </c>
      <c r="S27" s="26">
        <v>1.5100000000000001E-2</v>
      </c>
      <c r="T27" s="26">
        <v>1.5800000000000002E-2</v>
      </c>
      <c r="U27" s="26"/>
      <c r="V27" s="26"/>
      <c r="W27" s="26"/>
      <c r="X27" s="28"/>
    </row>
    <row r="28" spans="3:24" ht="15.75" customHeight="1" x14ac:dyDescent="0.3">
      <c r="C28" s="389"/>
      <c r="D28" s="390" t="s">
        <v>32</v>
      </c>
      <c r="E28" s="391"/>
      <c r="F28" s="24"/>
      <c r="G28" s="25"/>
      <c r="H28" s="26"/>
      <c r="I28" s="26"/>
      <c r="J28" s="26">
        <v>2.6599999999999999E-2</v>
      </c>
      <c r="K28" s="26">
        <v>2.3E-2</v>
      </c>
      <c r="L28" s="26">
        <v>2.9499999999999998E-2</v>
      </c>
      <c r="M28" s="26">
        <v>3.04E-2</v>
      </c>
      <c r="N28" s="26">
        <v>2.4299999999999999E-2</v>
      </c>
      <c r="O28" s="386">
        <v>1.66E-2</v>
      </c>
      <c r="P28" s="387"/>
      <c r="Q28" s="26">
        <v>1.95E-2</v>
      </c>
      <c r="R28" s="26">
        <v>1.8800000000000001E-2</v>
      </c>
      <c r="S28" s="26">
        <v>1.49E-2</v>
      </c>
      <c r="T28" s="26">
        <v>1.26E-2</v>
      </c>
      <c r="U28" s="26"/>
      <c r="V28" s="26"/>
      <c r="W28" s="26"/>
      <c r="X28" s="28"/>
    </row>
    <row r="29" spans="3:24" ht="15.75" customHeight="1" x14ac:dyDescent="0.3">
      <c r="C29" s="388" t="str">
        <f>C9</f>
        <v>Ricaurte</v>
      </c>
      <c r="D29" s="390" t="s">
        <v>31</v>
      </c>
      <c r="E29" s="391"/>
      <c r="F29" s="24"/>
      <c r="G29" s="25"/>
      <c r="H29" s="26"/>
      <c r="I29" s="26"/>
      <c r="J29" s="26">
        <v>3.8199999999999998E-2</v>
      </c>
      <c r="K29" s="26">
        <v>4.0099999999999997E-2</v>
      </c>
      <c r="L29" s="26">
        <v>3.3000000000000002E-2</v>
      </c>
      <c r="M29" s="26">
        <v>3.4099999999999998E-2</v>
      </c>
      <c r="N29" s="26">
        <v>3.6999999999999998E-2</v>
      </c>
      <c r="O29" s="386">
        <v>3.4700000000000002E-2</v>
      </c>
      <c r="P29" s="387"/>
      <c r="Q29" s="26">
        <v>3.2899999999999999E-2</v>
      </c>
      <c r="R29" s="26">
        <v>3.27E-2</v>
      </c>
      <c r="S29" s="26">
        <v>2.5999999999999999E-2</v>
      </c>
      <c r="T29" s="26">
        <v>2.5499999999999998E-2</v>
      </c>
      <c r="U29" s="26"/>
      <c r="V29" s="26"/>
      <c r="W29" s="26"/>
      <c r="X29" s="28"/>
    </row>
    <row r="30" spans="3:24" ht="15.75" customHeight="1" x14ac:dyDescent="0.3">
      <c r="C30" s="389"/>
      <c r="D30" s="390" t="s">
        <v>32</v>
      </c>
      <c r="E30" s="391"/>
      <c r="F30" s="24"/>
      <c r="G30" s="25"/>
      <c r="H30" s="26"/>
      <c r="I30" s="26"/>
      <c r="J30" s="26">
        <v>3.8300000000000001E-2</v>
      </c>
      <c r="K30" s="26">
        <v>3.9600000000000003E-2</v>
      </c>
      <c r="L30" s="26">
        <v>3.9600000000000003E-2</v>
      </c>
      <c r="M30" s="26">
        <v>3.2800000000000003E-2</v>
      </c>
      <c r="N30" s="26">
        <v>3.7999999999999999E-2</v>
      </c>
      <c r="O30" s="386">
        <v>3.2399999999999998E-2</v>
      </c>
      <c r="P30" s="387"/>
      <c r="Q30" s="26">
        <v>2.7199999999999998E-2</v>
      </c>
      <c r="R30" s="26">
        <v>2.86E-2</v>
      </c>
      <c r="S30" s="26">
        <v>2.9000000000000001E-2</v>
      </c>
      <c r="T30" s="26">
        <v>2.5600000000000001E-2</v>
      </c>
      <c r="U30" s="26"/>
      <c r="V30" s="26"/>
      <c r="W30" s="26"/>
      <c r="X30" s="28"/>
    </row>
    <row r="31" spans="3:24" ht="15.75" customHeight="1" x14ac:dyDescent="0.3">
      <c r="C31" s="388" t="str">
        <f>C10</f>
        <v>Flandes</v>
      </c>
      <c r="D31" s="390" t="s">
        <v>31</v>
      </c>
      <c r="E31" s="391"/>
      <c r="F31" s="24"/>
      <c r="G31" s="25"/>
      <c r="H31" s="26"/>
      <c r="I31" s="26"/>
      <c r="J31" s="26">
        <v>4.1700000000000001E-2</v>
      </c>
      <c r="K31" s="26">
        <v>4.02E-2</v>
      </c>
      <c r="L31" s="26">
        <v>3.2899999999999999E-2</v>
      </c>
      <c r="M31" s="26">
        <v>3.15E-2</v>
      </c>
      <c r="N31" s="26">
        <v>2.92E-2</v>
      </c>
      <c r="O31" s="386">
        <v>3.0099999999999998E-2</v>
      </c>
      <c r="P31" s="387"/>
      <c r="Q31" s="26">
        <v>3.2000000000000001E-2</v>
      </c>
      <c r="R31" s="26">
        <v>3.27E-2</v>
      </c>
      <c r="S31" s="26">
        <v>2.92E-2</v>
      </c>
      <c r="T31" s="26">
        <v>2.3800000000000002E-2</v>
      </c>
      <c r="U31" s="26"/>
      <c r="V31" s="26"/>
      <c r="W31" s="26"/>
      <c r="X31" s="28"/>
    </row>
    <row r="32" spans="3:24" ht="15.75" customHeight="1" x14ac:dyDescent="0.3">
      <c r="C32" s="389"/>
      <c r="D32" s="390" t="s">
        <v>32</v>
      </c>
      <c r="E32" s="391"/>
      <c r="F32" s="24"/>
      <c r="G32" s="25"/>
      <c r="H32" s="26"/>
      <c r="I32" s="26"/>
      <c r="J32" s="26">
        <v>0.04</v>
      </c>
      <c r="K32" s="26">
        <v>3.9399999999999998E-2</v>
      </c>
      <c r="L32" s="26">
        <v>3.6999999999999998E-2</v>
      </c>
      <c r="M32" s="26">
        <v>3.1399999999999997E-2</v>
      </c>
      <c r="N32" s="26">
        <v>3.39E-2</v>
      </c>
      <c r="O32" s="386">
        <v>3.1199999999999999E-2</v>
      </c>
      <c r="P32" s="387"/>
      <c r="Q32" s="26">
        <v>3.4500000000000003E-2</v>
      </c>
      <c r="R32" s="26">
        <v>3.5999999999999997E-2</v>
      </c>
      <c r="S32" s="26">
        <v>3.0599999999999999E-2</v>
      </c>
      <c r="T32" s="26">
        <v>2.4199999999999999E-2</v>
      </c>
      <c r="U32" s="26"/>
      <c r="V32" s="26"/>
      <c r="W32" s="26"/>
      <c r="X32" s="28"/>
    </row>
    <row r="33" spans="3:24" ht="15.75" customHeight="1" x14ac:dyDescent="0.3">
      <c r="C33" s="388">
        <f>C11</f>
        <v>0</v>
      </c>
      <c r="D33" s="390" t="s">
        <v>31</v>
      </c>
      <c r="E33" s="391"/>
      <c r="F33" s="24"/>
      <c r="G33" s="25"/>
      <c r="H33" s="26"/>
      <c r="I33" s="26"/>
      <c r="J33" s="26"/>
      <c r="K33" s="26"/>
      <c r="L33" s="26"/>
      <c r="M33" s="26"/>
      <c r="N33" s="26"/>
      <c r="O33" s="386"/>
      <c r="P33" s="387"/>
      <c r="Q33" s="26"/>
      <c r="R33" s="26"/>
      <c r="S33" s="26"/>
      <c r="T33" s="26"/>
      <c r="U33" s="26"/>
      <c r="V33" s="26"/>
      <c r="W33" s="26"/>
      <c r="X33" s="28"/>
    </row>
    <row r="34" spans="3:24" ht="15.75" customHeight="1" x14ac:dyDescent="0.3">
      <c r="C34" s="389"/>
      <c r="D34" s="390" t="s">
        <v>32</v>
      </c>
      <c r="E34" s="391"/>
      <c r="F34" s="24"/>
      <c r="G34" s="25"/>
      <c r="H34" s="26"/>
      <c r="I34" s="26"/>
      <c r="J34" s="26"/>
      <c r="K34" s="26"/>
      <c r="L34" s="26"/>
      <c r="M34" s="26"/>
      <c r="N34" s="26"/>
      <c r="O34" s="386"/>
      <c r="P34" s="387"/>
      <c r="Q34" s="26"/>
      <c r="R34" s="26"/>
      <c r="S34" s="26"/>
      <c r="T34" s="26"/>
      <c r="U34" s="26"/>
      <c r="V34" s="26"/>
      <c r="W34" s="26"/>
      <c r="X34" s="28"/>
    </row>
    <row r="35" spans="3:24" ht="15.75" customHeight="1" x14ac:dyDescent="0.3">
      <c r="C35" s="388">
        <f>C12</f>
        <v>0</v>
      </c>
      <c r="D35" s="390" t="s">
        <v>31</v>
      </c>
      <c r="E35" s="391"/>
      <c r="F35" s="24"/>
      <c r="G35" s="25"/>
      <c r="H35" s="26"/>
      <c r="I35" s="26"/>
      <c r="J35" s="26"/>
      <c r="K35" s="26"/>
      <c r="L35" s="26"/>
      <c r="M35" s="26"/>
      <c r="N35" s="26"/>
      <c r="O35" s="386"/>
      <c r="P35" s="387"/>
      <c r="Q35" s="26"/>
      <c r="R35" s="26"/>
      <c r="S35" s="26"/>
      <c r="T35" s="26"/>
      <c r="U35" s="26"/>
      <c r="V35" s="26"/>
      <c r="W35" s="26"/>
      <c r="X35" s="28"/>
    </row>
    <row r="36" spans="3:24" ht="15.75" customHeight="1" x14ac:dyDescent="0.3">
      <c r="C36" s="389"/>
      <c r="D36" s="390" t="s">
        <v>32</v>
      </c>
      <c r="E36" s="391"/>
      <c r="F36" s="24"/>
      <c r="G36" s="25"/>
      <c r="H36" s="26"/>
      <c r="I36" s="26"/>
      <c r="J36" s="26"/>
      <c r="K36" s="26"/>
      <c r="L36" s="26"/>
      <c r="M36" s="26"/>
      <c r="N36" s="26"/>
      <c r="O36" s="386"/>
      <c r="P36" s="387"/>
      <c r="Q36" s="26"/>
      <c r="R36" s="26"/>
      <c r="S36" s="26"/>
      <c r="T36" s="26"/>
      <c r="U36" s="26"/>
      <c r="V36" s="26"/>
      <c r="W36" s="26"/>
      <c r="X36" s="28"/>
    </row>
    <row r="37" spans="3:24" ht="15.75" customHeight="1" x14ac:dyDescent="0.3">
      <c r="C37" s="388">
        <f>C13</f>
        <v>0</v>
      </c>
      <c r="D37" s="390" t="s">
        <v>31</v>
      </c>
      <c r="E37" s="391"/>
      <c r="F37" s="24"/>
      <c r="G37" s="25"/>
      <c r="H37" s="26"/>
      <c r="I37" s="26"/>
      <c r="J37" s="26"/>
      <c r="K37" s="26"/>
      <c r="L37" s="26"/>
      <c r="M37" s="26"/>
      <c r="N37" s="26"/>
      <c r="O37" s="386"/>
      <c r="P37" s="387"/>
      <c r="Q37" s="26"/>
      <c r="R37" s="26"/>
      <c r="S37" s="26"/>
      <c r="T37" s="26"/>
      <c r="U37" s="26"/>
      <c r="V37" s="26"/>
      <c r="W37" s="26"/>
      <c r="X37" s="28"/>
    </row>
    <row r="38" spans="3:24" ht="15.75" customHeight="1" x14ac:dyDescent="0.3">
      <c r="C38" s="389"/>
      <c r="D38" s="390" t="s">
        <v>32</v>
      </c>
      <c r="E38" s="391"/>
      <c r="F38" s="24"/>
      <c r="G38" s="25"/>
      <c r="H38" s="26"/>
      <c r="I38" s="26"/>
      <c r="J38" s="26"/>
      <c r="K38" s="26"/>
      <c r="L38" s="26"/>
      <c r="M38" s="26"/>
      <c r="N38" s="26"/>
      <c r="O38" s="386"/>
      <c r="P38" s="387"/>
      <c r="Q38" s="26"/>
      <c r="R38" s="26"/>
      <c r="S38" s="26"/>
      <c r="T38" s="26"/>
      <c r="U38" s="26"/>
      <c r="V38" s="26"/>
      <c r="W38" s="26"/>
      <c r="X38" s="28"/>
    </row>
    <row r="39" spans="3:24" ht="15.75" customHeight="1" x14ac:dyDescent="0.3">
      <c r="C39" s="388">
        <f>C14</f>
        <v>0</v>
      </c>
      <c r="D39" s="390" t="s">
        <v>31</v>
      </c>
      <c r="E39" s="391"/>
      <c r="F39" s="24"/>
      <c r="G39" s="25"/>
      <c r="H39" s="26"/>
      <c r="I39" s="26"/>
      <c r="J39" s="26"/>
      <c r="K39" s="26"/>
      <c r="L39" s="26"/>
      <c r="M39" s="26"/>
      <c r="N39" s="26"/>
      <c r="O39" s="386"/>
      <c r="P39" s="387"/>
      <c r="Q39" s="26"/>
      <c r="R39" s="26"/>
      <c r="S39" s="26"/>
      <c r="T39" s="26"/>
      <c r="U39" s="26"/>
      <c r="V39" s="26"/>
      <c r="W39" s="26"/>
      <c r="X39" s="28"/>
    </row>
    <row r="40" spans="3:24" ht="15.75" customHeight="1" x14ac:dyDescent="0.3">
      <c r="C40" s="389"/>
      <c r="D40" s="390" t="s">
        <v>32</v>
      </c>
      <c r="E40" s="391"/>
      <c r="F40" s="24"/>
      <c r="G40" s="25"/>
      <c r="H40" s="26"/>
      <c r="I40" s="26"/>
      <c r="J40" s="26"/>
      <c r="K40" s="26"/>
      <c r="L40" s="26"/>
      <c r="M40" s="26"/>
      <c r="N40" s="26"/>
      <c r="O40" s="386"/>
      <c r="P40" s="387"/>
      <c r="Q40" s="26"/>
      <c r="R40" s="26"/>
      <c r="S40" s="26"/>
      <c r="T40" s="26"/>
      <c r="U40" s="26"/>
      <c r="V40" s="26"/>
      <c r="W40" s="26"/>
      <c r="X40" s="28"/>
    </row>
    <row r="41" spans="3:24" ht="15.75" customHeight="1" x14ac:dyDescent="0.3">
      <c r="C41" s="392">
        <f>C15</f>
        <v>0</v>
      </c>
      <c r="D41" s="390" t="s">
        <v>31</v>
      </c>
      <c r="E41" s="391"/>
      <c r="F41" s="24"/>
      <c r="G41" s="25"/>
      <c r="H41" s="26"/>
      <c r="I41" s="26"/>
      <c r="J41" s="26"/>
      <c r="K41" s="26"/>
      <c r="L41" s="26"/>
      <c r="M41" s="26"/>
      <c r="N41" s="26"/>
      <c r="O41" s="386"/>
      <c r="P41" s="387"/>
      <c r="Q41" s="26"/>
      <c r="R41" s="26"/>
      <c r="S41" s="26"/>
      <c r="T41" s="26"/>
      <c r="U41" s="26"/>
      <c r="V41" s="26"/>
      <c r="W41" s="26"/>
      <c r="X41" s="28"/>
    </row>
    <row r="42" spans="3:24" ht="15.75" customHeight="1" x14ac:dyDescent="0.3">
      <c r="C42" s="389"/>
      <c r="D42" s="390" t="s">
        <v>32</v>
      </c>
      <c r="E42" s="391"/>
      <c r="F42" s="24"/>
      <c r="G42" s="25"/>
      <c r="H42" s="26"/>
      <c r="I42" s="26"/>
      <c r="J42" s="26"/>
      <c r="K42" s="26"/>
      <c r="L42" s="26"/>
      <c r="M42" s="26"/>
      <c r="N42" s="26"/>
      <c r="O42" s="386"/>
      <c r="P42" s="387"/>
      <c r="Q42" s="26"/>
      <c r="R42" s="26"/>
      <c r="S42" s="26"/>
      <c r="T42" s="26"/>
      <c r="U42" s="26"/>
      <c r="V42" s="26"/>
      <c r="W42" s="26"/>
      <c r="X42" s="28"/>
    </row>
    <row r="43" spans="3:24" ht="18.75" customHeight="1" x14ac:dyDescent="0.3">
      <c r="C43" s="417" t="s">
        <v>10</v>
      </c>
      <c r="D43" s="394"/>
      <c r="E43" s="395"/>
      <c r="F43" s="29"/>
      <c r="G43" s="30" t="str">
        <f t="shared" ref="G43:O43" si="3">IFERROR(AVERAGEIF(G23:G42,"&gt;0"),"")</f>
        <v/>
      </c>
      <c r="H43" s="30" t="str">
        <f t="shared" si="3"/>
        <v/>
      </c>
      <c r="I43" s="30" t="str">
        <f t="shared" si="3"/>
        <v/>
      </c>
      <c r="J43" s="30">
        <f t="shared" si="3"/>
        <v>4.743E-2</v>
      </c>
      <c r="K43" s="30">
        <f t="shared" si="3"/>
        <v>5.7050000000000003E-2</v>
      </c>
      <c r="L43" s="30">
        <f t="shared" si="3"/>
        <v>3.6540000000000003E-2</v>
      </c>
      <c r="M43" s="30">
        <f t="shared" si="3"/>
        <v>3.5290000000000002E-2</v>
      </c>
      <c r="N43" s="30">
        <f t="shared" si="3"/>
        <v>3.5399999999999994E-2</v>
      </c>
      <c r="O43" s="415">
        <f t="shared" si="3"/>
        <v>2.9340000000000005E-2</v>
      </c>
      <c r="P43" s="395"/>
      <c r="Q43" s="30">
        <f t="shared" ref="Q43:X43" si="4">IFERROR(AVERAGEIF(Q23:Q42,"&gt;0"),"")</f>
        <v>2.9339999999999998E-2</v>
      </c>
      <c r="R43" s="30">
        <f t="shared" si="4"/>
        <v>2.8839999999999998E-2</v>
      </c>
      <c r="S43" s="30">
        <f t="shared" si="4"/>
        <v>2.572E-2</v>
      </c>
      <c r="T43" s="30">
        <f t="shared" si="4"/>
        <v>2.1800000000000003E-2</v>
      </c>
      <c r="U43" s="30" t="str">
        <f t="shared" si="4"/>
        <v/>
      </c>
      <c r="V43" s="30" t="str">
        <f t="shared" si="4"/>
        <v/>
      </c>
      <c r="W43" s="30" t="str">
        <f t="shared" si="4"/>
        <v/>
      </c>
      <c r="X43" s="30" t="str">
        <f t="shared" si="4"/>
        <v/>
      </c>
    </row>
    <row r="44" spans="3:24" ht="15.75" customHeight="1" x14ac:dyDescent="0.3">
      <c r="E44" s="31"/>
      <c r="F44" s="31"/>
    </row>
    <row r="45" spans="3:24" ht="18.75" customHeight="1" x14ac:dyDescent="0.35">
      <c r="C45" s="393" t="s">
        <v>33</v>
      </c>
      <c r="D45" s="394"/>
      <c r="E45" s="394"/>
      <c r="F45" s="394"/>
      <c r="G45" s="394"/>
      <c r="H45" s="394"/>
      <c r="I45" s="394"/>
      <c r="J45" s="394"/>
      <c r="K45" s="395"/>
      <c r="L45" s="32"/>
      <c r="M45" s="393" t="s">
        <v>34</v>
      </c>
      <c r="N45" s="394"/>
      <c r="O45" s="394"/>
      <c r="P45" s="394"/>
      <c r="Q45" s="395"/>
    </row>
    <row r="46" spans="3:24" ht="4.5" customHeight="1" x14ac:dyDescent="0.35">
      <c r="C46" s="5"/>
      <c r="D46" s="5"/>
      <c r="E46" s="5"/>
      <c r="F46" s="5"/>
      <c r="G46" s="5"/>
      <c r="H46" s="5"/>
      <c r="I46" s="5"/>
      <c r="J46" s="5"/>
      <c r="K46" s="5"/>
      <c r="L46" s="3"/>
    </row>
    <row r="47" spans="3:24" ht="47.25" customHeight="1" x14ac:dyDescent="0.3">
      <c r="C47" s="9" t="s">
        <v>35</v>
      </c>
      <c r="D47" s="9" t="s">
        <v>36</v>
      </c>
      <c r="E47" s="416" t="s">
        <v>37</v>
      </c>
      <c r="F47" s="394"/>
      <c r="G47" s="395"/>
      <c r="H47" s="416" t="s">
        <v>38</v>
      </c>
      <c r="I47" s="395"/>
      <c r="J47" s="403" t="s">
        <v>39</v>
      </c>
      <c r="K47" s="395"/>
      <c r="L47" s="4"/>
      <c r="M47" s="397" t="s">
        <v>40</v>
      </c>
      <c r="N47" s="394"/>
      <c r="O47" s="395"/>
      <c r="P47" s="412" t="s">
        <v>41</v>
      </c>
      <c r="Q47" s="395"/>
    </row>
    <row r="48" spans="3:24" ht="18.75" customHeight="1" x14ac:dyDescent="0.3">
      <c r="C48" s="33">
        <v>2014</v>
      </c>
      <c r="D48" s="34">
        <f>D16</f>
        <v>0</v>
      </c>
      <c r="E48" s="409">
        <f>G16</f>
        <v>0</v>
      </c>
      <c r="F48" s="391"/>
      <c r="G48" s="391"/>
      <c r="H48" s="410">
        <f>P16</f>
        <v>0</v>
      </c>
      <c r="I48" s="391"/>
      <c r="J48" s="410">
        <f t="shared" ref="J48:J57" si="5">IFERROR(D48+E48-H48,"")</f>
        <v>0</v>
      </c>
      <c r="K48" s="391"/>
      <c r="M48" s="411">
        <v>2014</v>
      </c>
      <c r="N48" s="395"/>
      <c r="O48" s="37"/>
      <c r="P48" s="413">
        <v>1.0200000000000001E-2</v>
      </c>
      <c r="Q48" s="395"/>
      <c r="S48" s="414"/>
      <c r="T48" s="391"/>
    </row>
    <row r="49" spans="3:20" ht="18.75" customHeight="1" x14ac:dyDescent="0.3">
      <c r="C49" s="33">
        <v>2015</v>
      </c>
      <c r="D49" s="34">
        <f t="shared" ref="D49:D51" si="6">D48*P48+D48</f>
        <v>0</v>
      </c>
      <c r="E49" s="409">
        <f>H16</f>
        <v>0</v>
      </c>
      <c r="F49" s="391"/>
      <c r="G49" s="391"/>
      <c r="H49" s="410">
        <f>Q16</f>
        <v>0</v>
      </c>
      <c r="I49" s="391"/>
      <c r="J49" s="410">
        <f t="shared" si="5"/>
        <v>0</v>
      </c>
      <c r="K49" s="391"/>
      <c r="M49" s="411">
        <v>2015</v>
      </c>
      <c r="N49" s="395"/>
      <c r="O49" s="37"/>
      <c r="P49" s="413">
        <v>3.2000000000000002E-3</v>
      </c>
      <c r="Q49" s="395"/>
      <c r="S49" s="39"/>
      <c r="T49" s="39"/>
    </row>
    <row r="50" spans="3:20" ht="18.75" customHeight="1" x14ac:dyDescent="0.3">
      <c r="C50" s="33">
        <v>2016</v>
      </c>
      <c r="D50" s="34">
        <f t="shared" si="6"/>
        <v>0</v>
      </c>
      <c r="E50" s="409">
        <f>I16</f>
        <v>0</v>
      </c>
      <c r="F50" s="391"/>
      <c r="G50" s="391"/>
      <c r="H50" s="410">
        <f>R16</f>
        <v>0</v>
      </c>
      <c r="I50" s="391"/>
      <c r="J50" s="410">
        <f t="shared" si="5"/>
        <v>0</v>
      </c>
      <c r="K50" s="391"/>
      <c r="M50" s="411">
        <v>2016</v>
      </c>
      <c r="N50" s="395"/>
      <c r="O50" s="37"/>
      <c r="P50" s="413">
        <v>1.0699999999999999E-2</v>
      </c>
      <c r="Q50" s="395"/>
      <c r="S50" s="39"/>
      <c r="T50" s="40"/>
    </row>
    <row r="51" spans="3:20" ht="18.75" customHeight="1" x14ac:dyDescent="0.3">
      <c r="C51" s="33">
        <v>2017</v>
      </c>
      <c r="D51" s="34">
        <f t="shared" si="6"/>
        <v>0</v>
      </c>
      <c r="E51" s="409">
        <f>J16</f>
        <v>0</v>
      </c>
      <c r="F51" s="391"/>
      <c r="G51" s="391"/>
      <c r="H51" s="410">
        <f>S16</f>
        <v>0</v>
      </c>
      <c r="I51" s="391"/>
      <c r="J51" s="410">
        <f t="shared" si="5"/>
        <v>0</v>
      </c>
      <c r="K51" s="391"/>
      <c r="L51" s="4"/>
      <c r="M51" s="411">
        <v>2017</v>
      </c>
      <c r="N51" s="395"/>
      <c r="O51" s="37"/>
      <c r="P51" s="413">
        <v>1.52E-2</v>
      </c>
      <c r="Q51" s="395"/>
    </row>
    <row r="52" spans="3:20" ht="18.75" customHeight="1" x14ac:dyDescent="0.3">
      <c r="C52" s="33">
        <v>2018</v>
      </c>
      <c r="D52" s="34">
        <f>D51*P51+D51+E16</f>
        <v>204161</v>
      </c>
      <c r="E52" s="409">
        <f>K16</f>
        <v>0</v>
      </c>
      <c r="F52" s="391"/>
      <c r="G52" s="391"/>
      <c r="H52" s="410">
        <f>T16</f>
        <v>0</v>
      </c>
      <c r="I52" s="391"/>
      <c r="J52" s="406">
        <f t="shared" si="5"/>
        <v>204161</v>
      </c>
      <c r="K52" s="391"/>
      <c r="L52" s="4"/>
      <c r="M52" s="411">
        <v>2018</v>
      </c>
      <c r="N52" s="395"/>
      <c r="O52" s="37"/>
      <c r="P52" s="413">
        <v>1.9099999999999999E-2</v>
      </c>
      <c r="Q52" s="395"/>
    </row>
    <row r="53" spans="3:20" ht="18.75" customHeight="1" x14ac:dyDescent="0.3">
      <c r="C53" s="33">
        <v>2019</v>
      </c>
      <c r="D53" s="34">
        <f t="shared" ref="D53:D57" si="7">D52*P52+D52</f>
        <v>208060.47510000001</v>
      </c>
      <c r="E53" s="409">
        <f>L16</f>
        <v>0</v>
      </c>
      <c r="F53" s="391"/>
      <c r="G53" s="391"/>
      <c r="H53" s="410">
        <f>U16</f>
        <v>0</v>
      </c>
      <c r="I53" s="391"/>
      <c r="J53" s="406">
        <f t="shared" si="5"/>
        <v>208060.47510000001</v>
      </c>
      <c r="K53" s="391"/>
      <c r="L53" s="4"/>
      <c r="M53" s="411">
        <v>2019</v>
      </c>
      <c r="N53" s="395"/>
      <c r="O53" s="37"/>
      <c r="P53" s="413">
        <v>1.8499999999999999E-2</v>
      </c>
      <c r="Q53" s="395"/>
    </row>
    <row r="54" spans="3:20" ht="18.75" customHeight="1" x14ac:dyDescent="0.3">
      <c r="C54" s="33">
        <v>2020</v>
      </c>
      <c r="D54" s="34">
        <f t="shared" si="7"/>
        <v>211909.59388935001</v>
      </c>
      <c r="E54" s="409">
        <f>M16</f>
        <v>0</v>
      </c>
      <c r="F54" s="391"/>
      <c r="G54" s="391"/>
      <c r="H54" s="410">
        <f>V16</f>
        <v>0</v>
      </c>
      <c r="I54" s="391"/>
      <c r="J54" s="406">
        <f t="shared" si="5"/>
        <v>211909.59388935001</v>
      </c>
      <c r="K54" s="391"/>
      <c r="L54" s="4"/>
      <c r="M54" s="411">
        <v>2020</v>
      </c>
      <c r="N54" s="395"/>
      <c r="O54" s="37"/>
      <c r="P54" s="413">
        <v>1.4800000000000001E-2</v>
      </c>
      <c r="Q54" s="395"/>
    </row>
    <row r="55" spans="3:20" ht="18.75" customHeight="1" x14ac:dyDescent="0.3">
      <c r="C55" s="33">
        <v>2021</v>
      </c>
      <c r="D55" s="34">
        <f t="shared" si="7"/>
        <v>215045.85587891241</v>
      </c>
      <c r="E55" s="409">
        <f t="shared" ref="E55:E56" si="8">N16</f>
        <v>0</v>
      </c>
      <c r="F55" s="391"/>
      <c r="G55" s="391"/>
      <c r="H55" s="410">
        <f t="shared" ref="H55:H56" si="9">W16</f>
        <v>0</v>
      </c>
      <c r="I55" s="391"/>
      <c r="J55" s="406">
        <f t="shared" si="5"/>
        <v>215045.85587891241</v>
      </c>
      <c r="K55" s="391"/>
      <c r="L55" s="4"/>
      <c r="M55" s="411">
        <v>2021</v>
      </c>
      <c r="N55" s="395"/>
      <c r="O55" s="37"/>
      <c r="P55" s="418">
        <v>1.15E-2</v>
      </c>
      <c r="Q55" s="395"/>
    </row>
    <row r="56" spans="3:20" ht="18.75" customHeight="1" x14ac:dyDescent="0.3">
      <c r="C56" s="33">
        <v>2022</v>
      </c>
      <c r="D56" s="34">
        <f t="shared" si="7"/>
        <v>217518.88322151991</v>
      </c>
      <c r="E56" s="409">
        <f t="shared" si="8"/>
        <v>0</v>
      </c>
      <c r="F56" s="391"/>
      <c r="G56" s="391"/>
      <c r="H56" s="410">
        <f t="shared" si="9"/>
        <v>0</v>
      </c>
      <c r="I56" s="391"/>
      <c r="J56" s="406">
        <f t="shared" si="5"/>
        <v>217518.88322151991</v>
      </c>
      <c r="K56" s="391"/>
      <c r="L56" s="4"/>
      <c r="M56" s="411">
        <v>2022</v>
      </c>
      <c r="N56" s="395"/>
      <c r="O56" s="37"/>
      <c r="P56" s="405">
        <v>7.0000000000000001E-3</v>
      </c>
      <c r="Q56" s="395"/>
    </row>
    <row r="57" spans="3:20" ht="18.75" customHeight="1" x14ac:dyDescent="0.3">
      <c r="C57" s="33">
        <v>2023</v>
      </c>
      <c r="D57" s="34">
        <f t="shared" si="7"/>
        <v>219041.51540407055</v>
      </c>
      <c r="E57" s="35"/>
      <c r="F57" s="35"/>
      <c r="G57" s="35"/>
      <c r="H57" s="36"/>
      <c r="I57" s="36"/>
      <c r="J57" s="406">
        <f t="shared" si="5"/>
        <v>219041.51540407055</v>
      </c>
      <c r="K57" s="391"/>
      <c r="L57" s="4"/>
      <c r="M57" s="41"/>
      <c r="N57" s="41"/>
      <c r="O57" s="42"/>
      <c r="P57" s="43"/>
      <c r="Q57" s="41"/>
    </row>
    <row r="58" spans="3:20" ht="21" customHeight="1" x14ac:dyDescent="0.3">
      <c r="C58" s="407" t="s">
        <v>10</v>
      </c>
      <c r="D58" s="394"/>
      <c r="E58" s="394"/>
      <c r="F58" s="394"/>
      <c r="G58" s="394"/>
      <c r="H58" s="394"/>
      <c r="I58" s="395"/>
      <c r="J58" s="408">
        <f>J57</f>
        <v>219041.51540407055</v>
      </c>
      <c r="K58" s="395"/>
      <c r="L58" s="4"/>
      <c r="M58" s="4"/>
      <c r="N58" s="4"/>
    </row>
    <row r="59" spans="3:20" ht="15.75" customHeight="1" x14ac:dyDescent="0.3">
      <c r="F59" s="4"/>
    </row>
    <row r="60" spans="3:20" ht="13.5" hidden="1" customHeight="1" x14ac:dyDescent="0.3">
      <c r="F60" s="4"/>
    </row>
    <row r="61" spans="3:20" ht="15.75" customHeight="1" x14ac:dyDescent="0.3">
      <c r="F61" s="4"/>
    </row>
    <row r="62" spans="3:20" ht="15.75" customHeight="1" x14ac:dyDescent="0.3">
      <c r="F62" s="4"/>
    </row>
    <row r="63" spans="3:20" ht="15.75" customHeight="1" x14ac:dyDescent="0.3">
      <c r="F63" s="4"/>
    </row>
    <row r="64" spans="3:20" ht="15.75" customHeight="1" x14ac:dyDescent="0.3">
      <c r="F64" s="4"/>
    </row>
    <row r="65" spans="6:6" ht="15.75" customHeight="1" x14ac:dyDescent="0.3">
      <c r="F65" s="4"/>
    </row>
    <row r="66" spans="6:6" ht="15.75" customHeight="1" x14ac:dyDescent="0.3">
      <c r="F66" s="4"/>
    </row>
    <row r="67" spans="6:6" ht="15.75" customHeight="1" x14ac:dyDescent="0.3">
      <c r="F67" s="4"/>
    </row>
    <row r="68" spans="6:6" ht="15.75" customHeight="1" x14ac:dyDescent="0.3">
      <c r="F68" s="4"/>
    </row>
    <row r="69" spans="6:6" ht="15.75" customHeight="1" x14ac:dyDescent="0.3">
      <c r="F69" s="4"/>
    </row>
    <row r="70" spans="6:6" ht="15.75" customHeight="1" x14ac:dyDescent="0.3">
      <c r="F70" s="4"/>
    </row>
    <row r="71" spans="6:6" ht="15.75" customHeight="1" x14ac:dyDescent="0.3">
      <c r="F71" s="4"/>
    </row>
    <row r="72" spans="6:6" ht="15.75" customHeight="1" x14ac:dyDescent="0.3">
      <c r="F72" s="4"/>
    </row>
    <row r="73" spans="6:6" ht="15.75" customHeight="1" x14ac:dyDescent="0.3">
      <c r="F73" s="4"/>
    </row>
    <row r="74" spans="6:6" ht="15.75" customHeight="1" x14ac:dyDescent="0.3">
      <c r="F74" s="4"/>
    </row>
    <row r="75" spans="6:6" ht="15.75" customHeight="1" x14ac:dyDescent="0.3">
      <c r="F75" s="4"/>
    </row>
    <row r="76" spans="6:6" ht="15.75" customHeight="1" x14ac:dyDescent="0.3">
      <c r="F76" s="4"/>
    </row>
    <row r="77" spans="6:6" ht="15.75" customHeight="1" x14ac:dyDescent="0.3">
      <c r="F77" s="4"/>
    </row>
    <row r="78" spans="6:6" ht="15.75" customHeight="1" x14ac:dyDescent="0.3">
      <c r="F78" s="4"/>
    </row>
    <row r="79" spans="6:6" ht="15.75" customHeight="1" x14ac:dyDescent="0.3">
      <c r="F79" s="4"/>
    </row>
    <row r="80" spans="6:6" ht="15.75" customHeight="1" x14ac:dyDescent="0.3">
      <c r="F80" s="4"/>
    </row>
    <row r="81" spans="6:6" ht="15.75" customHeight="1" x14ac:dyDescent="0.3">
      <c r="F81" s="4"/>
    </row>
    <row r="82" spans="6:6" ht="15.75" customHeight="1" x14ac:dyDescent="0.3">
      <c r="F82" s="4"/>
    </row>
    <row r="83" spans="6:6" ht="15.75" customHeight="1" x14ac:dyDescent="0.3">
      <c r="F83" s="4"/>
    </row>
    <row r="84" spans="6:6" ht="15.75" customHeight="1" x14ac:dyDescent="0.3">
      <c r="F84" s="4"/>
    </row>
    <row r="85" spans="6:6" ht="15.75" customHeight="1" x14ac:dyDescent="0.3">
      <c r="F85" s="4"/>
    </row>
    <row r="86" spans="6:6" ht="15.75" customHeight="1" x14ac:dyDescent="0.3">
      <c r="F86" s="4"/>
    </row>
    <row r="87" spans="6:6" ht="15.75" customHeight="1" x14ac:dyDescent="0.3">
      <c r="F87" s="4"/>
    </row>
    <row r="88" spans="6:6" ht="15.75" customHeight="1" x14ac:dyDescent="0.3">
      <c r="F88" s="4"/>
    </row>
    <row r="89" spans="6:6" ht="15.75" customHeight="1" x14ac:dyDescent="0.3">
      <c r="F89" s="4"/>
    </row>
    <row r="90" spans="6:6" ht="15.75" customHeight="1" x14ac:dyDescent="0.3">
      <c r="F90" s="4"/>
    </row>
    <row r="91" spans="6:6" ht="15.75" customHeight="1" x14ac:dyDescent="0.3">
      <c r="F91" s="4"/>
    </row>
    <row r="92" spans="6:6" ht="15.75" customHeight="1" x14ac:dyDescent="0.3">
      <c r="F92" s="4"/>
    </row>
    <row r="93" spans="6:6" ht="15.75" customHeight="1" x14ac:dyDescent="0.3">
      <c r="F93" s="4"/>
    </row>
    <row r="94" spans="6:6" ht="15.75" customHeight="1" x14ac:dyDescent="0.3">
      <c r="F94" s="4"/>
    </row>
    <row r="95" spans="6:6" ht="15.75" customHeight="1" x14ac:dyDescent="0.3">
      <c r="F95" s="4"/>
    </row>
    <row r="96" spans="6:6" ht="15.75" customHeight="1" x14ac:dyDescent="0.3">
      <c r="F96" s="4"/>
    </row>
    <row r="97" spans="6:6" ht="15.75" customHeight="1" x14ac:dyDescent="0.3">
      <c r="F97" s="4"/>
    </row>
    <row r="98" spans="6:6" ht="15.75" customHeight="1" x14ac:dyDescent="0.3">
      <c r="F98" s="4"/>
    </row>
    <row r="99" spans="6:6" ht="15.75" customHeight="1" x14ac:dyDescent="0.3">
      <c r="F99" s="4"/>
    </row>
    <row r="100" spans="6:6" ht="15.75" customHeight="1" x14ac:dyDescent="0.3">
      <c r="F100" s="4"/>
    </row>
    <row r="101" spans="6:6" ht="15.75" customHeight="1" x14ac:dyDescent="0.3">
      <c r="F101" s="4"/>
    </row>
    <row r="102" spans="6:6" ht="15.75" customHeight="1" x14ac:dyDescent="0.3">
      <c r="F102" s="4"/>
    </row>
    <row r="103" spans="6:6" ht="15.75" customHeight="1" x14ac:dyDescent="0.3">
      <c r="F103" s="4"/>
    </row>
    <row r="104" spans="6:6" ht="15.75" customHeight="1" x14ac:dyDescent="0.3">
      <c r="F104" s="4"/>
    </row>
    <row r="105" spans="6:6" ht="15.75" customHeight="1" x14ac:dyDescent="0.3">
      <c r="F105" s="4"/>
    </row>
    <row r="106" spans="6:6" ht="15.75" customHeight="1" x14ac:dyDescent="0.3">
      <c r="F106" s="4"/>
    </row>
    <row r="107" spans="6:6" ht="15.75" customHeight="1" x14ac:dyDescent="0.3">
      <c r="F107" s="4"/>
    </row>
    <row r="108" spans="6:6" ht="15.75" customHeight="1" x14ac:dyDescent="0.3">
      <c r="F108" s="4"/>
    </row>
    <row r="109" spans="6:6" ht="15.75" customHeight="1" x14ac:dyDescent="0.3">
      <c r="F109" s="4"/>
    </row>
    <row r="110" spans="6:6" ht="15.75" customHeight="1" x14ac:dyDescent="0.3">
      <c r="F110" s="4"/>
    </row>
    <row r="111" spans="6:6" ht="15.75" customHeight="1" x14ac:dyDescent="0.3">
      <c r="F111" s="4"/>
    </row>
    <row r="112" spans="6:6" ht="15.75" customHeight="1" x14ac:dyDescent="0.3">
      <c r="F112" s="4"/>
    </row>
    <row r="113" spans="6:6" ht="15.75" customHeight="1" x14ac:dyDescent="0.3">
      <c r="F113" s="4"/>
    </row>
    <row r="114" spans="6:6" ht="15.75" customHeight="1" x14ac:dyDescent="0.3">
      <c r="F114" s="4"/>
    </row>
    <row r="115" spans="6:6" ht="15.75" customHeight="1" x14ac:dyDescent="0.3">
      <c r="F115" s="4"/>
    </row>
    <row r="116" spans="6:6" ht="15.75" customHeight="1" x14ac:dyDescent="0.3">
      <c r="F116" s="4"/>
    </row>
    <row r="117" spans="6:6" ht="15.75" customHeight="1" x14ac:dyDescent="0.3">
      <c r="F117" s="4"/>
    </row>
    <row r="118" spans="6:6" ht="15.75" customHeight="1" x14ac:dyDescent="0.3">
      <c r="F118" s="4"/>
    </row>
    <row r="119" spans="6:6" ht="15.75" customHeight="1" x14ac:dyDescent="0.3">
      <c r="F119" s="4"/>
    </row>
    <row r="120" spans="6:6" ht="15.75" customHeight="1" x14ac:dyDescent="0.3">
      <c r="F120" s="4"/>
    </row>
    <row r="121" spans="6:6" ht="15.75" customHeight="1" x14ac:dyDescent="0.3">
      <c r="F121" s="4"/>
    </row>
    <row r="122" spans="6:6" ht="15.75" customHeight="1" x14ac:dyDescent="0.3">
      <c r="F122" s="4"/>
    </row>
    <row r="123" spans="6:6" ht="15.75" customHeight="1" x14ac:dyDescent="0.3">
      <c r="F123" s="4"/>
    </row>
    <row r="124" spans="6:6" ht="15.75" customHeight="1" x14ac:dyDescent="0.3">
      <c r="F124" s="4"/>
    </row>
    <row r="125" spans="6:6" ht="15.75" customHeight="1" x14ac:dyDescent="0.3">
      <c r="F125" s="4"/>
    </row>
    <row r="126" spans="6:6" ht="15.75" customHeight="1" x14ac:dyDescent="0.3">
      <c r="F126" s="4"/>
    </row>
    <row r="127" spans="6:6" ht="15.75" customHeight="1" x14ac:dyDescent="0.3">
      <c r="F127" s="4"/>
    </row>
    <row r="128" spans="6:6" ht="15.75" customHeight="1" x14ac:dyDescent="0.3">
      <c r="F128" s="4"/>
    </row>
    <row r="129" spans="6:6" ht="15.75" customHeight="1" x14ac:dyDescent="0.3">
      <c r="F129" s="4"/>
    </row>
    <row r="130" spans="6:6" ht="15.75" customHeight="1" x14ac:dyDescent="0.3">
      <c r="F130" s="4"/>
    </row>
    <row r="131" spans="6:6" ht="15.75" customHeight="1" x14ac:dyDescent="0.3">
      <c r="F131" s="4"/>
    </row>
    <row r="132" spans="6:6" ht="15.75" customHeight="1" x14ac:dyDescent="0.3">
      <c r="F132" s="4"/>
    </row>
    <row r="133" spans="6:6" ht="15.75" customHeight="1" x14ac:dyDescent="0.3">
      <c r="F133" s="4"/>
    </row>
    <row r="134" spans="6:6" ht="15.75" customHeight="1" x14ac:dyDescent="0.3">
      <c r="F134" s="4"/>
    </row>
    <row r="135" spans="6:6" ht="15.75" customHeight="1" x14ac:dyDescent="0.3">
      <c r="F135" s="4"/>
    </row>
    <row r="136" spans="6:6" ht="15.75" customHeight="1" x14ac:dyDescent="0.3">
      <c r="F136" s="4"/>
    </row>
    <row r="137" spans="6:6" ht="15.75" customHeight="1" x14ac:dyDescent="0.3">
      <c r="F137" s="4"/>
    </row>
    <row r="138" spans="6:6" ht="15.75" customHeight="1" x14ac:dyDescent="0.3">
      <c r="F138" s="4"/>
    </row>
    <row r="139" spans="6:6" ht="15.75" customHeight="1" x14ac:dyDescent="0.3">
      <c r="F139" s="4"/>
    </row>
    <row r="140" spans="6:6" ht="15.75" customHeight="1" x14ac:dyDescent="0.3">
      <c r="F140" s="4"/>
    </row>
    <row r="141" spans="6:6" ht="15.75" customHeight="1" x14ac:dyDescent="0.3">
      <c r="F141" s="4"/>
    </row>
    <row r="142" spans="6:6" ht="15.75" customHeight="1" x14ac:dyDescent="0.3">
      <c r="F142" s="4"/>
    </row>
    <row r="143" spans="6:6" ht="15.75" customHeight="1" x14ac:dyDescent="0.3">
      <c r="F143" s="4"/>
    </row>
    <row r="144" spans="6:6" ht="15.75" customHeight="1" x14ac:dyDescent="0.3">
      <c r="F144" s="4"/>
    </row>
    <row r="145" spans="6:6" ht="15.75" customHeight="1" x14ac:dyDescent="0.3">
      <c r="F145" s="4"/>
    </row>
    <row r="146" spans="6:6" ht="15.75" customHeight="1" x14ac:dyDescent="0.3">
      <c r="F146" s="4"/>
    </row>
    <row r="147" spans="6:6" ht="15.75" customHeight="1" x14ac:dyDescent="0.3">
      <c r="F147" s="4"/>
    </row>
    <row r="148" spans="6:6" ht="15.75" customHeight="1" x14ac:dyDescent="0.3">
      <c r="F148" s="4"/>
    </row>
    <row r="149" spans="6:6" ht="15.75" customHeight="1" x14ac:dyDescent="0.3">
      <c r="F149" s="4"/>
    </row>
    <row r="150" spans="6:6" ht="15.75" customHeight="1" x14ac:dyDescent="0.3">
      <c r="F150" s="4"/>
    </row>
    <row r="151" spans="6:6" ht="15.75" customHeight="1" x14ac:dyDescent="0.3">
      <c r="F151" s="4"/>
    </row>
    <row r="152" spans="6:6" ht="15.75" customHeight="1" x14ac:dyDescent="0.3">
      <c r="F152" s="4"/>
    </row>
    <row r="153" spans="6:6" ht="15.75" customHeight="1" x14ac:dyDescent="0.3">
      <c r="F153" s="4"/>
    </row>
    <row r="154" spans="6:6" ht="15.75" customHeight="1" x14ac:dyDescent="0.3">
      <c r="F154" s="4"/>
    </row>
    <row r="155" spans="6:6" ht="15.75" customHeight="1" x14ac:dyDescent="0.3">
      <c r="F155" s="4"/>
    </row>
    <row r="156" spans="6:6" ht="15.75" customHeight="1" x14ac:dyDescent="0.3">
      <c r="F156" s="4"/>
    </row>
    <row r="157" spans="6:6" ht="15.75" customHeight="1" x14ac:dyDescent="0.3">
      <c r="F157" s="4"/>
    </row>
    <row r="158" spans="6:6" ht="15.75" customHeight="1" x14ac:dyDescent="0.3">
      <c r="F158" s="4"/>
    </row>
    <row r="159" spans="6:6" ht="15.75" customHeight="1" x14ac:dyDescent="0.3">
      <c r="F159" s="4"/>
    </row>
    <row r="160" spans="6:6" ht="15.75" customHeight="1" x14ac:dyDescent="0.3">
      <c r="F160" s="4"/>
    </row>
    <row r="161" spans="6:6" ht="15.75" customHeight="1" x14ac:dyDescent="0.3">
      <c r="F161" s="4"/>
    </row>
    <row r="162" spans="6:6" ht="15.75" customHeight="1" x14ac:dyDescent="0.3">
      <c r="F162" s="4"/>
    </row>
    <row r="163" spans="6:6" ht="15.75" customHeight="1" x14ac:dyDescent="0.3">
      <c r="F163" s="4"/>
    </row>
    <row r="164" spans="6:6" ht="15.75" customHeight="1" x14ac:dyDescent="0.3">
      <c r="F164" s="4"/>
    </row>
    <row r="165" spans="6:6" ht="15.75" customHeight="1" x14ac:dyDescent="0.3">
      <c r="F165" s="4"/>
    </row>
    <row r="166" spans="6:6" ht="15.75" customHeight="1" x14ac:dyDescent="0.3">
      <c r="F166" s="4"/>
    </row>
    <row r="167" spans="6:6" ht="15.75" customHeight="1" x14ac:dyDescent="0.3">
      <c r="F167" s="4"/>
    </row>
    <row r="168" spans="6:6" ht="15.75" customHeight="1" x14ac:dyDescent="0.3">
      <c r="F168" s="4"/>
    </row>
    <row r="169" spans="6:6" ht="15.75" customHeight="1" x14ac:dyDescent="0.3">
      <c r="F169" s="4"/>
    </row>
    <row r="170" spans="6:6" ht="15.75" customHeight="1" x14ac:dyDescent="0.3">
      <c r="F170" s="4"/>
    </row>
    <row r="171" spans="6:6" ht="15.75" customHeight="1" x14ac:dyDescent="0.3">
      <c r="F171" s="4"/>
    </row>
    <row r="172" spans="6:6" ht="15.75" customHeight="1" x14ac:dyDescent="0.3">
      <c r="F172" s="4"/>
    </row>
    <row r="173" spans="6:6" ht="15.75" customHeight="1" x14ac:dyDescent="0.3">
      <c r="F173" s="4"/>
    </row>
    <row r="174" spans="6:6" ht="15.75" customHeight="1" x14ac:dyDescent="0.3">
      <c r="F174" s="4"/>
    </row>
    <row r="175" spans="6:6" ht="15.75" customHeight="1" x14ac:dyDescent="0.3">
      <c r="F175" s="4"/>
    </row>
    <row r="176" spans="6:6" ht="15.75" customHeight="1" x14ac:dyDescent="0.3">
      <c r="F176" s="4"/>
    </row>
    <row r="177" spans="6:6" ht="15.75" customHeight="1" x14ac:dyDescent="0.3">
      <c r="F177" s="4"/>
    </row>
    <row r="178" spans="6:6" ht="15.75" customHeight="1" x14ac:dyDescent="0.3">
      <c r="F178" s="4"/>
    </row>
    <row r="179" spans="6:6" ht="15.75" customHeight="1" x14ac:dyDescent="0.3">
      <c r="F179" s="4"/>
    </row>
    <row r="180" spans="6:6" ht="15.75" customHeight="1" x14ac:dyDescent="0.3">
      <c r="F180" s="4"/>
    </row>
    <row r="181" spans="6:6" ht="15.75" customHeight="1" x14ac:dyDescent="0.3">
      <c r="F181" s="4"/>
    </row>
    <row r="182" spans="6:6" ht="15.75" customHeight="1" x14ac:dyDescent="0.3">
      <c r="F182" s="4"/>
    </row>
    <row r="183" spans="6:6" ht="15.75" customHeight="1" x14ac:dyDescent="0.3">
      <c r="F183" s="4"/>
    </row>
    <row r="184" spans="6:6" ht="15.75" customHeight="1" x14ac:dyDescent="0.3">
      <c r="F184" s="4"/>
    </row>
    <row r="185" spans="6:6" ht="15.75" customHeight="1" x14ac:dyDescent="0.3">
      <c r="F185" s="4"/>
    </row>
    <row r="186" spans="6:6" ht="15.75" customHeight="1" x14ac:dyDescent="0.3">
      <c r="F186" s="4"/>
    </row>
    <row r="187" spans="6:6" ht="15.75" customHeight="1" x14ac:dyDescent="0.3">
      <c r="F187" s="4"/>
    </row>
    <row r="188" spans="6:6" ht="15.75" customHeight="1" x14ac:dyDescent="0.3">
      <c r="F188" s="4"/>
    </row>
    <row r="189" spans="6:6" ht="15.75" customHeight="1" x14ac:dyDescent="0.3">
      <c r="F189" s="4"/>
    </row>
    <row r="190" spans="6:6" ht="15.75" customHeight="1" x14ac:dyDescent="0.3">
      <c r="F190" s="4"/>
    </row>
    <row r="191" spans="6:6" ht="15.75" customHeight="1" x14ac:dyDescent="0.3">
      <c r="F191" s="4"/>
    </row>
    <row r="192" spans="6:6" ht="15.75" customHeight="1" x14ac:dyDescent="0.3">
      <c r="F192" s="4"/>
    </row>
    <row r="193" spans="6:6" ht="15.75" customHeight="1" x14ac:dyDescent="0.3">
      <c r="F193" s="4"/>
    </row>
    <row r="194" spans="6:6" ht="15.75" customHeight="1" x14ac:dyDescent="0.3">
      <c r="F194" s="4"/>
    </row>
    <row r="195" spans="6:6" ht="15.75" customHeight="1" x14ac:dyDescent="0.3">
      <c r="F195" s="4"/>
    </row>
    <row r="196" spans="6:6" ht="15.75" customHeight="1" x14ac:dyDescent="0.3">
      <c r="F196" s="4"/>
    </row>
    <row r="197" spans="6:6" ht="15.75" customHeight="1" x14ac:dyDescent="0.3">
      <c r="F197" s="4"/>
    </row>
    <row r="198" spans="6:6" ht="15.75" customHeight="1" x14ac:dyDescent="0.3">
      <c r="F198" s="4"/>
    </row>
    <row r="199" spans="6:6" ht="15.75" customHeight="1" x14ac:dyDescent="0.3">
      <c r="F199" s="4"/>
    </row>
    <row r="200" spans="6:6" ht="15.75" customHeight="1" x14ac:dyDescent="0.3">
      <c r="F200" s="4"/>
    </row>
    <row r="201" spans="6:6" ht="15.75" customHeight="1" x14ac:dyDescent="0.3">
      <c r="F201" s="4"/>
    </row>
    <row r="202" spans="6:6" ht="15.75" customHeight="1" x14ac:dyDescent="0.3">
      <c r="F202" s="4"/>
    </row>
    <row r="203" spans="6:6" ht="15.75" customHeight="1" x14ac:dyDescent="0.3">
      <c r="F203" s="4"/>
    </row>
    <row r="204" spans="6:6" ht="15.75" customHeight="1" x14ac:dyDescent="0.3">
      <c r="F204" s="4"/>
    </row>
    <row r="205" spans="6:6" ht="15.75" customHeight="1" x14ac:dyDescent="0.3">
      <c r="F205" s="4"/>
    </row>
    <row r="206" spans="6:6" ht="15.75" customHeight="1" x14ac:dyDescent="0.3">
      <c r="F206" s="4"/>
    </row>
    <row r="207" spans="6:6" ht="15.75" customHeight="1" x14ac:dyDescent="0.3">
      <c r="F207" s="4"/>
    </row>
    <row r="208" spans="6:6" ht="15.75" customHeight="1" x14ac:dyDescent="0.3">
      <c r="F208" s="4"/>
    </row>
    <row r="209" spans="6:6" ht="15.75" customHeight="1" x14ac:dyDescent="0.3">
      <c r="F209" s="4"/>
    </row>
    <row r="210" spans="6:6" ht="15.75" customHeight="1" x14ac:dyDescent="0.3">
      <c r="F210" s="4"/>
    </row>
    <row r="211" spans="6:6" ht="15.75" customHeight="1" x14ac:dyDescent="0.3">
      <c r="F211" s="4"/>
    </row>
    <row r="212" spans="6:6" ht="15.75" customHeight="1" x14ac:dyDescent="0.3">
      <c r="F212" s="4"/>
    </row>
    <row r="213" spans="6:6" ht="15.75" customHeight="1" x14ac:dyDescent="0.3">
      <c r="F213" s="4"/>
    </row>
    <row r="214" spans="6:6" ht="15.75" customHeight="1" x14ac:dyDescent="0.3">
      <c r="F214" s="4"/>
    </row>
    <row r="215" spans="6:6" ht="15.75" customHeight="1" x14ac:dyDescent="0.3">
      <c r="F215" s="4"/>
    </row>
    <row r="216" spans="6:6" ht="15.75" customHeight="1" x14ac:dyDescent="0.3">
      <c r="F216" s="4"/>
    </row>
    <row r="217" spans="6:6" ht="15.75" customHeight="1" x14ac:dyDescent="0.3">
      <c r="F217" s="4"/>
    </row>
    <row r="218" spans="6:6" ht="15.75" customHeight="1" x14ac:dyDescent="0.3">
      <c r="F218" s="4"/>
    </row>
    <row r="219" spans="6:6" ht="15.75" customHeight="1" x14ac:dyDescent="0.3">
      <c r="F219" s="4"/>
    </row>
    <row r="220" spans="6:6" ht="15.75" customHeight="1" x14ac:dyDescent="0.3">
      <c r="F220" s="4"/>
    </row>
    <row r="221" spans="6:6" ht="15.75" customHeight="1" x14ac:dyDescent="0.3">
      <c r="F221" s="4"/>
    </row>
    <row r="222" spans="6:6" ht="15.75" customHeight="1" x14ac:dyDescent="0.3">
      <c r="F222" s="4"/>
    </row>
    <row r="223" spans="6:6" ht="15.75" customHeight="1" x14ac:dyDescent="0.3">
      <c r="F223" s="4"/>
    </row>
    <row r="224" spans="6:6" ht="15.75" customHeight="1" x14ac:dyDescent="0.3">
      <c r="F224" s="4"/>
    </row>
    <row r="225" spans="6:6" ht="15.75" customHeight="1" x14ac:dyDescent="0.3">
      <c r="F225" s="4"/>
    </row>
    <row r="226" spans="6:6" ht="15.75" customHeight="1" x14ac:dyDescent="0.3">
      <c r="F226" s="4"/>
    </row>
    <row r="227" spans="6:6" ht="15.75" customHeight="1" x14ac:dyDescent="0.3">
      <c r="F227" s="4"/>
    </row>
    <row r="228" spans="6:6" ht="15.75" customHeight="1" x14ac:dyDescent="0.3">
      <c r="F228" s="4"/>
    </row>
    <row r="229" spans="6:6" ht="15.75" customHeight="1" x14ac:dyDescent="0.3">
      <c r="F229" s="4"/>
    </row>
    <row r="230" spans="6:6" ht="15.75" customHeight="1" x14ac:dyDescent="0.3">
      <c r="F230" s="4"/>
    </row>
    <row r="231" spans="6:6" ht="15.75" customHeight="1" x14ac:dyDescent="0.3">
      <c r="F231" s="4"/>
    </row>
    <row r="232" spans="6:6" ht="15.75" customHeight="1" x14ac:dyDescent="0.3">
      <c r="F232" s="4"/>
    </row>
    <row r="233" spans="6:6" ht="15.75" customHeight="1" x14ac:dyDescent="0.3">
      <c r="F233" s="4"/>
    </row>
    <row r="234" spans="6:6" ht="15.75" customHeight="1" x14ac:dyDescent="0.3">
      <c r="F234" s="4"/>
    </row>
    <row r="235" spans="6:6" ht="15.75" customHeight="1" x14ac:dyDescent="0.3">
      <c r="F235" s="4"/>
    </row>
    <row r="236" spans="6:6" ht="15.75" customHeight="1" x14ac:dyDescent="0.3">
      <c r="F236" s="4"/>
    </row>
    <row r="237" spans="6:6" ht="15.75" customHeight="1" x14ac:dyDescent="0.3">
      <c r="F237" s="4"/>
    </row>
    <row r="238" spans="6:6" ht="15.75" customHeight="1" x14ac:dyDescent="0.3">
      <c r="F238" s="4"/>
    </row>
    <row r="239" spans="6:6" ht="15.75" customHeight="1" x14ac:dyDescent="0.3">
      <c r="F239" s="4"/>
    </row>
    <row r="240" spans="6:6" ht="15.75" customHeight="1" x14ac:dyDescent="0.3">
      <c r="F240" s="4"/>
    </row>
    <row r="241" spans="6:6" ht="15.75" customHeight="1" x14ac:dyDescent="0.3">
      <c r="F241" s="4"/>
    </row>
    <row r="242" spans="6:6" ht="15.75" customHeight="1" x14ac:dyDescent="0.3">
      <c r="F242" s="4"/>
    </row>
    <row r="243" spans="6:6" ht="15.75" customHeight="1" x14ac:dyDescent="0.3">
      <c r="F243" s="4"/>
    </row>
    <row r="244" spans="6:6" ht="15.75" customHeight="1" x14ac:dyDescent="0.3">
      <c r="F244" s="4"/>
    </row>
    <row r="245" spans="6:6" ht="15.75" customHeight="1" x14ac:dyDescent="0.3">
      <c r="F245" s="4"/>
    </row>
    <row r="246" spans="6:6" ht="15.75" customHeight="1" x14ac:dyDescent="0.3">
      <c r="F246" s="4"/>
    </row>
    <row r="247" spans="6:6" ht="15.75" customHeight="1" x14ac:dyDescent="0.3">
      <c r="F247" s="4"/>
    </row>
    <row r="248" spans="6:6" ht="15.75" customHeight="1" x14ac:dyDescent="0.3">
      <c r="F248" s="4"/>
    </row>
    <row r="249" spans="6:6" ht="15.75" customHeight="1" x14ac:dyDescent="0.3">
      <c r="F249" s="4"/>
    </row>
    <row r="250" spans="6:6" ht="15.75" customHeight="1" x14ac:dyDescent="0.3">
      <c r="F250" s="4"/>
    </row>
    <row r="251" spans="6:6" ht="15.75" customHeight="1" x14ac:dyDescent="0.3">
      <c r="F251" s="4"/>
    </row>
    <row r="252" spans="6:6" ht="15.75" customHeight="1" x14ac:dyDescent="0.3">
      <c r="F252" s="4"/>
    </row>
    <row r="253" spans="6:6" ht="15.75" customHeight="1" x14ac:dyDescent="0.3">
      <c r="F253" s="4"/>
    </row>
    <row r="254" spans="6:6" ht="15.75" customHeight="1" x14ac:dyDescent="0.3">
      <c r="F254" s="4"/>
    </row>
    <row r="255" spans="6:6" ht="15.75" customHeight="1" x14ac:dyDescent="0.3">
      <c r="F255" s="4"/>
    </row>
    <row r="256" spans="6:6" ht="15.75" customHeight="1" x14ac:dyDescent="0.3">
      <c r="F256" s="4"/>
    </row>
    <row r="257" spans="6:6" ht="15.75" customHeight="1" x14ac:dyDescent="0.3">
      <c r="F257" s="4"/>
    </row>
    <row r="258" spans="6:6" ht="15.75" customHeight="1" x14ac:dyDescent="0.3">
      <c r="F258" s="4"/>
    </row>
    <row r="259" spans="6:6" ht="15.75" customHeight="1" x14ac:dyDescent="0.3">
      <c r="F259" s="4"/>
    </row>
    <row r="260" spans="6:6" ht="15.75" customHeight="1" x14ac:dyDescent="0.3">
      <c r="F260" s="4"/>
    </row>
    <row r="261" spans="6:6" ht="15.75" customHeight="1" x14ac:dyDescent="0.3">
      <c r="F261" s="4"/>
    </row>
    <row r="262" spans="6:6" ht="15.75" customHeight="1" x14ac:dyDescent="0.3">
      <c r="F262" s="4"/>
    </row>
    <row r="263" spans="6:6" ht="15.75" customHeight="1" x14ac:dyDescent="0.3">
      <c r="F263" s="4"/>
    </row>
    <row r="264" spans="6:6" ht="15.75" customHeight="1" x14ac:dyDescent="0.3">
      <c r="F264" s="4"/>
    </row>
    <row r="265" spans="6:6" ht="15.75" customHeight="1" x14ac:dyDescent="0.3">
      <c r="F265" s="4"/>
    </row>
    <row r="266" spans="6:6" ht="15.75" customHeight="1" x14ac:dyDescent="0.3">
      <c r="F266" s="4"/>
    </row>
    <row r="267" spans="6:6" ht="15.75" customHeight="1" x14ac:dyDescent="0.3">
      <c r="F267" s="4"/>
    </row>
    <row r="268" spans="6:6" ht="15.75" customHeight="1" x14ac:dyDescent="0.3">
      <c r="F268" s="4"/>
    </row>
    <row r="269" spans="6:6" ht="15.75" customHeight="1" x14ac:dyDescent="0.3">
      <c r="F269" s="4"/>
    </row>
    <row r="270" spans="6:6" ht="15.75" customHeight="1" x14ac:dyDescent="0.3">
      <c r="F270" s="4"/>
    </row>
    <row r="271" spans="6:6" ht="15.75" customHeight="1" x14ac:dyDescent="0.3">
      <c r="F271" s="4"/>
    </row>
    <row r="272" spans="6:6" ht="15.75" customHeight="1" x14ac:dyDescent="0.3">
      <c r="F272" s="4"/>
    </row>
    <row r="273" spans="6:6" ht="15.75" customHeight="1" x14ac:dyDescent="0.3">
      <c r="F273" s="4"/>
    </row>
    <row r="274" spans="6:6" ht="15.75" customHeight="1" x14ac:dyDescent="0.3">
      <c r="F274" s="4"/>
    </row>
    <row r="275" spans="6:6" ht="15.75" customHeight="1" x14ac:dyDescent="0.3">
      <c r="F275" s="4"/>
    </row>
    <row r="276" spans="6:6" ht="15.75" customHeight="1" x14ac:dyDescent="0.3">
      <c r="F276" s="4"/>
    </row>
    <row r="277" spans="6:6" ht="15.75" customHeight="1" x14ac:dyDescent="0.3">
      <c r="F277" s="4"/>
    </row>
    <row r="278" spans="6:6" ht="15.75" customHeight="1" x14ac:dyDescent="0.3">
      <c r="F278" s="4"/>
    </row>
    <row r="279" spans="6:6" ht="15.75" customHeight="1" x14ac:dyDescent="0.3">
      <c r="F279" s="4"/>
    </row>
    <row r="280" spans="6:6" ht="15.75" customHeight="1" x14ac:dyDescent="0.3">
      <c r="F280" s="4"/>
    </row>
    <row r="281" spans="6:6" ht="15.75" customHeight="1" x14ac:dyDescent="0.3">
      <c r="F281" s="4"/>
    </row>
    <row r="282" spans="6:6" ht="15.75" customHeight="1" x14ac:dyDescent="0.3">
      <c r="F282" s="4"/>
    </row>
    <row r="283" spans="6:6" ht="15.75" customHeight="1" x14ac:dyDescent="0.3">
      <c r="F283" s="4"/>
    </row>
    <row r="284" spans="6:6" ht="15.75" customHeight="1" x14ac:dyDescent="0.3">
      <c r="F284" s="4"/>
    </row>
    <row r="285" spans="6:6" ht="15.75" customHeight="1" x14ac:dyDescent="0.3">
      <c r="F285" s="4"/>
    </row>
    <row r="286" spans="6:6" ht="15.75" customHeight="1" x14ac:dyDescent="0.3">
      <c r="F286" s="4"/>
    </row>
    <row r="287" spans="6:6" ht="15.75" customHeight="1" x14ac:dyDescent="0.3">
      <c r="F287" s="4"/>
    </row>
    <row r="288" spans="6:6" ht="15.75" customHeight="1" x14ac:dyDescent="0.3">
      <c r="F288" s="4"/>
    </row>
    <row r="289" spans="6:6" ht="15.75" customHeight="1" x14ac:dyDescent="0.3">
      <c r="F289" s="4"/>
    </row>
    <row r="290" spans="6:6" ht="15.75" customHeight="1" x14ac:dyDescent="0.3">
      <c r="F290" s="4"/>
    </row>
    <row r="291" spans="6:6" ht="15.75" customHeight="1" x14ac:dyDescent="0.3">
      <c r="F291" s="4"/>
    </row>
    <row r="292" spans="6:6" ht="15.75" customHeight="1" x14ac:dyDescent="0.3">
      <c r="F292" s="4"/>
    </row>
    <row r="293" spans="6:6" ht="15.75" customHeight="1" x14ac:dyDescent="0.3">
      <c r="F293" s="4"/>
    </row>
    <row r="294" spans="6:6" ht="15.75" customHeight="1" x14ac:dyDescent="0.3">
      <c r="F294" s="4"/>
    </row>
    <row r="295" spans="6:6" ht="15.75" customHeight="1" x14ac:dyDescent="0.3">
      <c r="F295" s="4"/>
    </row>
    <row r="296" spans="6:6" ht="15.75" customHeight="1" x14ac:dyDescent="0.3">
      <c r="F296" s="4"/>
    </row>
    <row r="297" spans="6:6" ht="15.75" customHeight="1" x14ac:dyDescent="0.3">
      <c r="F297" s="4"/>
    </row>
    <row r="298" spans="6:6" ht="15.75" customHeight="1" x14ac:dyDescent="0.3">
      <c r="F298" s="4"/>
    </row>
    <row r="299" spans="6:6" ht="15.75" customHeight="1" x14ac:dyDescent="0.3">
      <c r="F299" s="4"/>
    </row>
    <row r="300" spans="6:6" ht="15.75" customHeight="1" x14ac:dyDescent="0.3">
      <c r="F300" s="4"/>
    </row>
    <row r="301" spans="6:6" ht="15.75" customHeight="1" x14ac:dyDescent="0.3">
      <c r="F301" s="4"/>
    </row>
    <row r="302" spans="6:6" ht="15.75" customHeight="1" x14ac:dyDescent="0.3">
      <c r="F302" s="4"/>
    </row>
    <row r="303" spans="6:6" ht="15.75" customHeight="1" x14ac:dyDescent="0.3">
      <c r="F303" s="4"/>
    </row>
    <row r="304" spans="6:6" ht="15.75" customHeight="1" x14ac:dyDescent="0.3">
      <c r="F304" s="4"/>
    </row>
    <row r="305" spans="6:6" ht="15.75" customHeight="1" x14ac:dyDescent="0.3">
      <c r="F305" s="4"/>
    </row>
    <row r="306" spans="6:6" ht="15.75" customHeight="1" x14ac:dyDescent="0.3">
      <c r="F306" s="4"/>
    </row>
    <row r="307" spans="6:6" ht="15.75" customHeight="1" x14ac:dyDescent="0.3">
      <c r="F307" s="4"/>
    </row>
    <row r="308" spans="6:6" ht="15.75" customHeight="1" x14ac:dyDescent="0.3">
      <c r="F308" s="4"/>
    </row>
    <row r="309" spans="6:6" ht="15.75" customHeight="1" x14ac:dyDescent="0.3">
      <c r="F309" s="4"/>
    </row>
    <row r="310" spans="6:6" ht="15.75" customHeight="1" x14ac:dyDescent="0.3">
      <c r="F310" s="4"/>
    </row>
    <row r="311" spans="6:6" ht="15.75" customHeight="1" x14ac:dyDescent="0.3">
      <c r="F311" s="4"/>
    </row>
    <row r="312" spans="6:6" ht="15.75" customHeight="1" x14ac:dyDescent="0.3">
      <c r="F312" s="4"/>
    </row>
    <row r="313" spans="6:6" ht="15.75" customHeight="1" x14ac:dyDescent="0.3">
      <c r="F313" s="4"/>
    </row>
    <row r="314" spans="6:6" ht="15.75" customHeight="1" x14ac:dyDescent="0.3">
      <c r="F314" s="4"/>
    </row>
    <row r="315" spans="6:6" ht="15.75" customHeight="1" x14ac:dyDescent="0.3">
      <c r="F315" s="4"/>
    </row>
    <row r="316" spans="6:6" ht="15.75" customHeight="1" x14ac:dyDescent="0.3">
      <c r="F316" s="4"/>
    </row>
    <row r="317" spans="6:6" ht="15.75" customHeight="1" x14ac:dyDescent="0.3">
      <c r="F317" s="4"/>
    </row>
    <row r="318" spans="6:6" ht="15.75" customHeight="1" x14ac:dyDescent="0.3">
      <c r="F318" s="4"/>
    </row>
    <row r="319" spans="6:6" ht="15.75" customHeight="1" x14ac:dyDescent="0.3">
      <c r="F319" s="4"/>
    </row>
    <row r="320" spans="6:6" ht="15.75" customHeight="1" x14ac:dyDescent="0.3">
      <c r="F320" s="4"/>
    </row>
    <row r="321" spans="6:6" ht="15.75" customHeight="1" x14ac:dyDescent="0.3">
      <c r="F321" s="4"/>
    </row>
    <row r="322" spans="6:6" ht="15.75" customHeight="1" x14ac:dyDescent="0.3">
      <c r="F322" s="4"/>
    </row>
    <row r="323" spans="6:6" ht="15.75" customHeight="1" x14ac:dyDescent="0.3">
      <c r="F323" s="4"/>
    </row>
    <row r="324" spans="6:6" ht="15.75" customHeight="1" x14ac:dyDescent="0.3">
      <c r="F324" s="4"/>
    </row>
    <row r="325" spans="6:6" ht="15.75" customHeight="1" x14ac:dyDescent="0.3">
      <c r="F325" s="4"/>
    </row>
    <row r="326" spans="6:6" ht="15.75" customHeight="1" x14ac:dyDescent="0.3">
      <c r="F326" s="4"/>
    </row>
    <row r="327" spans="6:6" ht="15.75" customHeight="1" x14ac:dyDescent="0.3">
      <c r="F327" s="4"/>
    </row>
    <row r="328" spans="6:6" ht="15.75" customHeight="1" x14ac:dyDescent="0.3">
      <c r="F328" s="4"/>
    </row>
    <row r="329" spans="6:6" ht="15.75" customHeight="1" x14ac:dyDescent="0.3">
      <c r="F329" s="4"/>
    </row>
    <row r="330" spans="6:6" ht="15.75" customHeight="1" x14ac:dyDescent="0.3">
      <c r="F330" s="4"/>
    </row>
    <row r="331" spans="6:6" ht="15.75" customHeight="1" x14ac:dyDescent="0.3">
      <c r="F331" s="4"/>
    </row>
    <row r="332" spans="6:6" ht="15.75" customHeight="1" x14ac:dyDescent="0.3">
      <c r="F332" s="4"/>
    </row>
    <row r="333" spans="6:6" ht="15.75" customHeight="1" x14ac:dyDescent="0.3">
      <c r="F333" s="4"/>
    </row>
    <row r="334" spans="6:6" ht="15.75" customHeight="1" x14ac:dyDescent="0.3">
      <c r="F334" s="4"/>
    </row>
    <row r="335" spans="6:6" ht="15.75" customHeight="1" x14ac:dyDescent="0.3">
      <c r="F335" s="4"/>
    </row>
    <row r="336" spans="6:6" ht="15.75" customHeight="1" x14ac:dyDescent="0.3">
      <c r="F336" s="4"/>
    </row>
    <row r="337" spans="6:6" ht="15.75" customHeight="1" x14ac:dyDescent="0.3">
      <c r="F337" s="4"/>
    </row>
    <row r="338" spans="6:6" ht="15.75" customHeight="1" x14ac:dyDescent="0.3">
      <c r="F338" s="4"/>
    </row>
    <row r="339" spans="6:6" ht="15.75" customHeight="1" x14ac:dyDescent="0.3">
      <c r="F339" s="4"/>
    </row>
    <row r="340" spans="6:6" ht="15.75" customHeight="1" x14ac:dyDescent="0.3">
      <c r="F340" s="4"/>
    </row>
    <row r="341" spans="6:6" ht="15.75" customHeight="1" x14ac:dyDescent="0.3">
      <c r="F341" s="4"/>
    </row>
    <row r="342" spans="6:6" ht="15.75" customHeight="1" x14ac:dyDescent="0.3">
      <c r="F342" s="4"/>
    </row>
    <row r="343" spans="6:6" ht="15.75" customHeight="1" x14ac:dyDescent="0.3">
      <c r="F343" s="4"/>
    </row>
    <row r="344" spans="6:6" ht="15.75" customHeight="1" x14ac:dyDescent="0.3">
      <c r="F344" s="4"/>
    </row>
    <row r="345" spans="6:6" ht="15.75" customHeight="1" x14ac:dyDescent="0.3">
      <c r="F345" s="4"/>
    </row>
    <row r="346" spans="6:6" ht="15.75" customHeight="1" x14ac:dyDescent="0.3">
      <c r="F346" s="4"/>
    </row>
    <row r="347" spans="6:6" ht="15.75" customHeight="1" x14ac:dyDescent="0.3">
      <c r="F347" s="4"/>
    </row>
    <row r="348" spans="6:6" ht="15.75" customHeight="1" x14ac:dyDescent="0.3">
      <c r="F348" s="4"/>
    </row>
    <row r="349" spans="6:6" ht="15.75" customHeight="1" x14ac:dyDescent="0.3">
      <c r="F349" s="4"/>
    </row>
    <row r="350" spans="6:6" ht="15.75" customHeight="1" x14ac:dyDescent="0.3">
      <c r="F350" s="4"/>
    </row>
    <row r="351" spans="6:6" ht="15.75" customHeight="1" x14ac:dyDescent="0.3">
      <c r="F351" s="4"/>
    </row>
    <row r="352" spans="6:6" ht="15.75" customHeight="1" x14ac:dyDescent="0.3">
      <c r="F352" s="4"/>
    </row>
    <row r="353" spans="6:6" ht="15.75" customHeight="1" x14ac:dyDescent="0.3">
      <c r="F353" s="4"/>
    </row>
    <row r="354" spans="6:6" ht="15.75" customHeight="1" x14ac:dyDescent="0.3">
      <c r="F354" s="4"/>
    </row>
    <row r="355" spans="6:6" ht="15.75" customHeight="1" x14ac:dyDescent="0.3">
      <c r="F355" s="4"/>
    </row>
    <row r="356" spans="6:6" ht="15.75" customHeight="1" x14ac:dyDescent="0.3">
      <c r="F356" s="4"/>
    </row>
    <row r="357" spans="6:6" ht="15.75" customHeight="1" x14ac:dyDescent="0.3">
      <c r="F357" s="4"/>
    </row>
    <row r="358" spans="6:6" ht="15.75" customHeight="1" x14ac:dyDescent="0.3">
      <c r="F358" s="4"/>
    </row>
    <row r="359" spans="6:6" ht="15.75" customHeight="1" x14ac:dyDescent="0.3">
      <c r="F359" s="4"/>
    </row>
    <row r="360" spans="6:6" ht="15.75" customHeight="1" x14ac:dyDescent="0.3">
      <c r="F360" s="4"/>
    </row>
    <row r="361" spans="6:6" ht="15.75" customHeight="1" x14ac:dyDescent="0.3">
      <c r="F361" s="4"/>
    </row>
    <row r="362" spans="6:6" ht="15.75" customHeight="1" x14ac:dyDescent="0.3">
      <c r="F362" s="4"/>
    </row>
    <row r="363" spans="6:6" ht="15.75" customHeight="1" x14ac:dyDescent="0.3">
      <c r="F363" s="4"/>
    </row>
    <row r="364" spans="6:6" ht="15.75" customHeight="1" x14ac:dyDescent="0.3">
      <c r="F364" s="4"/>
    </row>
    <row r="365" spans="6:6" ht="15.75" customHeight="1" x14ac:dyDescent="0.3">
      <c r="F365" s="4"/>
    </row>
    <row r="366" spans="6:6" ht="15.75" customHeight="1" x14ac:dyDescent="0.3">
      <c r="F366" s="4"/>
    </row>
    <row r="367" spans="6:6" ht="15.75" customHeight="1" x14ac:dyDescent="0.3">
      <c r="F367" s="4"/>
    </row>
    <row r="368" spans="6:6" ht="15.75" customHeight="1" x14ac:dyDescent="0.3">
      <c r="F368" s="4"/>
    </row>
    <row r="369" spans="6:6" ht="15.75" customHeight="1" x14ac:dyDescent="0.3">
      <c r="F369" s="4"/>
    </row>
    <row r="370" spans="6:6" ht="15.75" customHeight="1" x14ac:dyDescent="0.3">
      <c r="F370" s="4"/>
    </row>
    <row r="371" spans="6:6" ht="15.75" customHeight="1" x14ac:dyDescent="0.3">
      <c r="F371" s="4"/>
    </row>
    <row r="372" spans="6:6" ht="15.75" customHeight="1" x14ac:dyDescent="0.3">
      <c r="F372" s="4"/>
    </row>
    <row r="373" spans="6:6" ht="15.75" customHeight="1" x14ac:dyDescent="0.3">
      <c r="F373" s="4"/>
    </row>
    <row r="374" spans="6:6" ht="15.75" customHeight="1" x14ac:dyDescent="0.3">
      <c r="F374" s="4"/>
    </row>
    <row r="375" spans="6:6" ht="15.75" customHeight="1" x14ac:dyDescent="0.3">
      <c r="F375" s="4"/>
    </row>
    <row r="376" spans="6:6" ht="15.75" customHeight="1" x14ac:dyDescent="0.3">
      <c r="F376" s="4"/>
    </row>
    <row r="377" spans="6:6" ht="15.75" customHeight="1" x14ac:dyDescent="0.3">
      <c r="F377" s="4"/>
    </row>
    <row r="378" spans="6:6" ht="15.75" customHeight="1" x14ac:dyDescent="0.3">
      <c r="F378" s="4"/>
    </row>
    <row r="379" spans="6:6" ht="15.75" customHeight="1" x14ac:dyDescent="0.3">
      <c r="F379" s="4"/>
    </row>
    <row r="380" spans="6:6" ht="15.75" customHeight="1" x14ac:dyDescent="0.3">
      <c r="F380" s="4"/>
    </row>
    <row r="381" spans="6:6" ht="15.75" customHeight="1" x14ac:dyDescent="0.3">
      <c r="F381" s="4"/>
    </row>
    <row r="382" spans="6:6" ht="15.75" customHeight="1" x14ac:dyDescent="0.3">
      <c r="F382" s="4"/>
    </row>
    <row r="383" spans="6:6" ht="15.75" customHeight="1" x14ac:dyDescent="0.3">
      <c r="F383" s="4"/>
    </row>
    <row r="384" spans="6:6" ht="15.75" customHeight="1" x14ac:dyDescent="0.3">
      <c r="F384" s="4"/>
    </row>
    <row r="385" spans="6:6" ht="15.75" customHeight="1" x14ac:dyDescent="0.3">
      <c r="F385" s="4"/>
    </row>
    <row r="386" spans="6:6" ht="15.75" customHeight="1" x14ac:dyDescent="0.3">
      <c r="F386" s="4"/>
    </row>
    <row r="387" spans="6:6" ht="15.75" customHeight="1" x14ac:dyDescent="0.3">
      <c r="F387" s="4"/>
    </row>
    <row r="388" spans="6:6" ht="15.75" customHeight="1" x14ac:dyDescent="0.3">
      <c r="F388" s="4"/>
    </row>
    <row r="389" spans="6:6" ht="15.75" customHeight="1" x14ac:dyDescent="0.3">
      <c r="F389" s="4"/>
    </row>
    <row r="390" spans="6:6" ht="15.75" customHeight="1" x14ac:dyDescent="0.3">
      <c r="F390" s="4"/>
    </row>
    <row r="391" spans="6:6" ht="15.75" customHeight="1" x14ac:dyDescent="0.3">
      <c r="F391" s="4"/>
    </row>
    <row r="392" spans="6:6" ht="15.75" customHeight="1" x14ac:dyDescent="0.3">
      <c r="F392" s="4"/>
    </row>
    <row r="393" spans="6:6" ht="15.75" customHeight="1" x14ac:dyDescent="0.3">
      <c r="F393" s="4"/>
    </row>
    <row r="394" spans="6:6" ht="15.75" customHeight="1" x14ac:dyDescent="0.3">
      <c r="F394" s="4"/>
    </row>
    <row r="395" spans="6:6" ht="15.75" customHeight="1" x14ac:dyDescent="0.3">
      <c r="F395" s="4"/>
    </row>
    <row r="396" spans="6:6" ht="15.75" customHeight="1" x14ac:dyDescent="0.3">
      <c r="F396" s="4"/>
    </row>
    <row r="397" spans="6:6" ht="15.75" customHeight="1" x14ac:dyDescent="0.3">
      <c r="F397" s="4"/>
    </row>
    <row r="398" spans="6:6" ht="15.75" customHeight="1" x14ac:dyDescent="0.3">
      <c r="F398" s="4"/>
    </row>
    <row r="399" spans="6:6" ht="15.75" customHeight="1" x14ac:dyDescent="0.3">
      <c r="F399" s="4"/>
    </row>
    <row r="400" spans="6:6" ht="15.75" customHeight="1" x14ac:dyDescent="0.3">
      <c r="F400" s="4"/>
    </row>
    <row r="401" spans="6:6" ht="15.75" customHeight="1" x14ac:dyDescent="0.3">
      <c r="F401" s="4"/>
    </row>
    <row r="402" spans="6:6" ht="15.75" customHeight="1" x14ac:dyDescent="0.3">
      <c r="F402" s="4"/>
    </row>
    <row r="403" spans="6:6" ht="15.75" customHeight="1" x14ac:dyDescent="0.3">
      <c r="F403" s="4"/>
    </row>
    <row r="404" spans="6:6" ht="15.75" customHeight="1" x14ac:dyDescent="0.3">
      <c r="F404" s="4"/>
    </row>
    <row r="405" spans="6:6" ht="15.75" customHeight="1" x14ac:dyDescent="0.3">
      <c r="F405" s="4"/>
    </row>
    <row r="406" spans="6:6" ht="15.75" customHeight="1" x14ac:dyDescent="0.3">
      <c r="F406" s="4"/>
    </row>
    <row r="407" spans="6:6" ht="15.75" customHeight="1" x14ac:dyDescent="0.3">
      <c r="F407" s="4"/>
    </row>
    <row r="408" spans="6:6" ht="15.75" customHeight="1" x14ac:dyDescent="0.3">
      <c r="F408" s="4"/>
    </row>
    <row r="409" spans="6:6" ht="15.75" customHeight="1" x14ac:dyDescent="0.3">
      <c r="F409" s="4"/>
    </row>
    <row r="410" spans="6:6" ht="15.75" customHeight="1" x14ac:dyDescent="0.3">
      <c r="F410" s="4"/>
    </row>
    <row r="411" spans="6:6" ht="15.75" customHeight="1" x14ac:dyDescent="0.3">
      <c r="F411" s="4"/>
    </row>
    <row r="412" spans="6:6" ht="15.75" customHeight="1" x14ac:dyDescent="0.3">
      <c r="F412" s="4"/>
    </row>
    <row r="413" spans="6:6" ht="15.75" customHeight="1" x14ac:dyDescent="0.3">
      <c r="F413" s="4"/>
    </row>
    <row r="414" spans="6:6" ht="15.75" customHeight="1" x14ac:dyDescent="0.3">
      <c r="F414" s="4"/>
    </row>
    <row r="415" spans="6:6" ht="15.75" customHeight="1" x14ac:dyDescent="0.3">
      <c r="F415" s="4"/>
    </row>
    <row r="416" spans="6:6" ht="15.75" customHeight="1" x14ac:dyDescent="0.3">
      <c r="F416" s="4"/>
    </row>
    <row r="417" spans="6:6" ht="15.75" customHeight="1" x14ac:dyDescent="0.3">
      <c r="F417" s="4"/>
    </row>
    <row r="418" spans="6:6" ht="15.75" customHeight="1" x14ac:dyDescent="0.3">
      <c r="F418" s="4"/>
    </row>
    <row r="419" spans="6:6" ht="15.75" customHeight="1" x14ac:dyDescent="0.3">
      <c r="F419" s="4"/>
    </row>
    <row r="420" spans="6:6" ht="15.75" customHeight="1" x14ac:dyDescent="0.3">
      <c r="F420" s="4"/>
    </row>
    <row r="421" spans="6:6" ht="15.75" customHeight="1" x14ac:dyDescent="0.3">
      <c r="F421" s="4"/>
    </row>
    <row r="422" spans="6:6" ht="15.75" customHeight="1" x14ac:dyDescent="0.3">
      <c r="F422" s="4"/>
    </row>
    <row r="423" spans="6:6" ht="15.75" customHeight="1" x14ac:dyDescent="0.3">
      <c r="F423" s="4"/>
    </row>
    <row r="424" spans="6:6" ht="15.75" customHeight="1" x14ac:dyDescent="0.3">
      <c r="F424" s="4"/>
    </row>
    <row r="425" spans="6:6" ht="15.75" customHeight="1" x14ac:dyDescent="0.3">
      <c r="F425" s="4"/>
    </row>
    <row r="426" spans="6:6" ht="15.75" customHeight="1" x14ac:dyDescent="0.3">
      <c r="F426" s="4"/>
    </row>
    <row r="427" spans="6:6" ht="15.75" customHeight="1" x14ac:dyDescent="0.3">
      <c r="F427" s="4"/>
    </row>
    <row r="428" spans="6:6" ht="15.75" customHeight="1" x14ac:dyDescent="0.3">
      <c r="F428" s="4"/>
    </row>
    <row r="429" spans="6:6" ht="15.75" customHeight="1" x14ac:dyDescent="0.3">
      <c r="F429" s="4"/>
    </row>
    <row r="430" spans="6:6" ht="15.75" customHeight="1" x14ac:dyDescent="0.3">
      <c r="F430" s="4"/>
    </row>
    <row r="431" spans="6:6" ht="15.75" customHeight="1" x14ac:dyDescent="0.3">
      <c r="F431" s="4"/>
    </row>
    <row r="432" spans="6:6" ht="15.75" customHeight="1" x14ac:dyDescent="0.3">
      <c r="F432" s="4"/>
    </row>
    <row r="433" spans="6:6" ht="15.75" customHeight="1" x14ac:dyDescent="0.3">
      <c r="F433" s="4"/>
    </row>
    <row r="434" spans="6:6" ht="15.75" customHeight="1" x14ac:dyDescent="0.3">
      <c r="F434" s="4"/>
    </row>
    <row r="435" spans="6:6" ht="15.75" customHeight="1" x14ac:dyDescent="0.3">
      <c r="F435" s="4"/>
    </row>
    <row r="436" spans="6:6" ht="15.75" customHeight="1" x14ac:dyDescent="0.3">
      <c r="F436" s="4"/>
    </row>
    <row r="437" spans="6:6" ht="15.75" customHeight="1" x14ac:dyDescent="0.3">
      <c r="F437" s="4"/>
    </row>
    <row r="438" spans="6:6" ht="15.75" customHeight="1" x14ac:dyDescent="0.3">
      <c r="F438" s="4"/>
    </row>
    <row r="439" spans="6:6" ht="15.75" customHeight="1" x14ac:dyDescent="0.3">
      <c r="F439" s="4"/>
    </row>
    <row r="440" spans="6:6" ht="15.75" customHeight="1" x14ac:dyDescent="0.3">
      <c r="F440" s="4"/>
    </row>
    <row r="441" spans="6:6" ht="15.75" customHeight="1" x14ac:dyDescent="0.3">
      <c r="F441" s="4"/>
    </row>
    <row r="442" spans="6:6" ht="15.75" customHeight="1" x14ac:dyDescent="0.3">
      <c r="F442" s="4"/>
    </row>
    <row r="443" spans="6:6" ht="15.75" customHeight="1" x14ac:dyDescent="0.3">
      <c r="F443" s="4"/>
    </row>
    <row r="444" spans="6:6" ht="15.75" customHeight="1" x14ac:dyDescent="0.3">
      <c r="F444" s="4"/>
    </row>
    <row r="445" spans="6:6" ht="15.75" customHeight="1" x14ac:dyDescent="0.3">
      <c r="F445" s="4"/>
    </row>
    <row r="446" spans="6:6" ht="15.75" customHeight="1" x14ac:dyDescent="0.3">
      <c r="F446" s="4"/>
    </row>
    <row r="447" spans="6:6" ht="15.75" customHeight="1" x14ac:dyDescent="0.3">
      <c r="F447" s="4"/>
    </row>
    <row r="448" spans="6:6" ht="15.75" customHeight="1" x14ac:dyDescent="0.3">
      <c r="F448" s="4"/>
    </row>
    <row r="449" spans="6:6" ht="15.75" customHeight="1" x14ac:dyDescent="0.3">
      <c r="F449" s="4"/>
    </row>
    <row r="450" spans="6:6" ht="15.75" customHeight="1" x14ac:dyDescent="0.3">
      <c r="F450" s="4"/>
    </row>
    <row r="451" spans="6:6" ht="15.75" customHeight="1" x14ac:dyDescent="0.3">
      <c r="F451" s="4"/>
    </row>
    <row r="452" spans="6:6" ht="15.75" customHeight="1" x14ac:dyDescent="0.3">
      <c r="F452" s="4"/>
    </row>
    <row r="453" spans="6:6" ht="15.75" customHeight="1" x14ac:dyDescent="0.3">
      <c r="F453" s="4"/>
    </row>
    <row r="454" spans="6:6" ht="15.75" customHeight="1" x14ac:dyDescent="0.3">
      <c r="F454" s="4"/>
    </row>
    <row r="455" spans="6:6" ht="15.75" customHeight="1" x14ac:dyDescent="0.3">
      <c r="F455" s="4"/>
    </row>
    <row r="456" spans="6:6" ht="15.75" customHeight="1" x14ac:dyDescent="0.3">
      <c r="F456" s="4"/>
    </row>
    <row r="457" spans="6:6" ht="15.75" customHeight="1" x14ac:dyDescent="0.3">
      <c r="F457" s="4"/>
    </row>
    <row r="458" spans="6:6" ht="15.75" customHeight="1" x14ac:dyDescent="0.3">
      <c r="F458" s="4"/>
    </row>
    <row r="459" spans="6:6" ht="15.75" customHeight="1" x14ac:dyDescent="0.3">
      <c r="F459" s="4"/>
    </row>
    <row r="460" spans="6:6" ht="15.75" customHeight="1" x14ac:dyDescent="0.3">
      <c r="F460" s="4"/>
    </row>
    <row r="461" spans="6:6" ht="15.75" customHeight="1" x14ac:dyDescent="0.3">
      <c r="F461" s="4"/>
    </row>
    <row r="462" spans="6:6" ht="15.75" customHeight="1" x14ac:dyDescent="0.3">
      <c r="F462" s="4"/>
    </row>
    <row r="463" spans="6:6" ht="15.75" customHeight="1" x14ac:dyDescent="0.3">
      <c r="F463" s="4"/>
    </row>
    <row r="464" spans="6:6" ht="15.75" customHeight="1" x14ac:dyDescent="0.3">
      <c r="F464" s="4"/>
    </row>
    <row r="465" spans="6:6" ht="15.75" customHeight="1" x14ac:dyDescent="0.3">
      <c r="F465" s="4"/>
    </row>
    <row r="466" spans="6:6" ht="15.75" customHeight="1" x14ac:dyDescent="0.3">
      <c r="F466" s="4"/>
    </row>
    <row r="467" spans="6:6" ht="15.75" customHeight="1" x14ac:dyDescent="0.3">
      <c r="F467" s="4"/>
    </row>
    <row r="468" spans="6:6" ht="15.75" customHeight="1" x14ac:dyDescent="0.3">
      <c r="F468" s="4"/>
    </row>
    <row r="469" spans="6:6" ht="15.75" customHeight="1" x14ac:dyDescent="0.3">
      <c r="F469" s="4"/>
    </row>
    <row r="470" spans="6:6" ht="15.75" customHeight="1" x14ac:dyDescent="0.3">
      <c r="F470" s="4"/>
    </row>
    <row r="471" spans="6:6" ht="15.75" customHeight="1" x14ac:dyDescent="0.3">
      <c r="F471" s="4"/>
    </row>
    <row r="472" spans="6:6" ht="15.75" customHeight="1" x14ac:dyDescent="0.3">
      <c r="F472" s="4"/>
    </row>
    <row r="473" spans="6:6" ht="15.75" customHeight="1" x14ac:dyDescent="0.3">
      <c r="F473" s="4"/>
    </row>
    <row r="474" spans="6:6" ht="15.75" customHeight="1" x14ac:dyDescent="0.3">
      <c r="F474" s="4"/>
    </row>
    <row r="475" spans="6:6" ht="15.75" customHeight="1" x14ac:dyDescent="0.3">
      <c r="F475" s="4"/>
    </row>
    <row r="476" spans="6:6" ht="15.75" customHeight="1" x14ac:dyDescent="0.3">
      <c r="F476" s="4"/>
    </row>
    <row r="477" spans="6:6" ht="15.75" customHeight="1" x14ac:dyDescent="0.3">
      <c r="F477" s="4"/>
    </row>
    <row r="478" spans="6:6" ht="15.75" customHeight="1" x14ac:dyDescent="0.3">
      <c r="F478" s="4"/>
    </row>
    <row r="479" spans="6:6" ht="15.75" customHeight="1" x14ac:dyDescent="0.3">
      <c r="F479" s="4"/>
    </row>
    <row r="480" spans="6:6" ht="15.75" customHeight="1" x14ac:dyDescent="0.3">
      <c r="F480" s="4"/>
    </row>
    <row r="481" spans="6:6" ht="15.75" customHeight="1" x14ac:dyDescent="0.3">
      <c r="F481" s="4"/>
    </row>
    <row r="482" spans="6:6" ht="15.75" customHeight="1" x14ac:dyDescent="0.3">
      <c r="F482" s="4"/>
    </row>
    <row r="483" spans="6:6" ht="15.75" customHeight="1" x14ac:dyDescent="0.3">
      <c r="F483" s="4"/>
    </row>
    <row r="484" spans="6:6" ht="15.75" customHeight="1" x14ac:dyDescent="0.3">
      <c r="F484" s="4"/>
    </row>
    <row r="485" spans="6:6" ht="15.75" customHeight="1" x14ac:dyDescent="0.3">
      <c r="F485" s="4"/>
    </row>
    <row r="486" spans="6:6" ht="15.75" customHeight="1" x14ac:dyDescent="0.3">
      <c r="F486" s="4"/>
    </row>
    <row r="487" spans="6:6" ht="15.75" customHeight="1" x14ac:dyDescent="0.3">
      <c r="F487" s="4"/>
    </row>
    <row r="488" spans="6:6" ht="15.75" customHeight="1" x14ac:dyDescent="0.3">
      <c r="F488" s="4"/>
    </row>
    <row r="489" spans="6:6" ht="15.75" customHeight="1" x14ac:dyDescent="0.3">
      <c r="F489" s="4"/>
    </row>
    <row r="490" spans="6:6" ht="15.75" customHeight="1" x14ac:dyDescent="0.3">
      <c r="F490" s="4"/>
    </row>
    <row r="491" spans="6:6" ht="15.75" customHeight="1" x14ac:dyDescent="0.3">
      <c r="F491" s="4"/>
    </row>
    <row r="492" spans="6:6" ht="15.75" customHeight="1" x14ac:dyDescent="0.3">
      <c r="F492" s="4"/>
    </row>
    <row r="493" spans="6:6" ht="15.75" customHeight="1" x14ac:dyDescent="0.3">
      <c r="F493" s="4"/>
    </row>
    <row r="494" spans="6:6" ht="15.75" customHeight="1" x14ac:dyDescent="0.3">
      <c r="F494" s="4"/>
    </row>
    <row r="495" spans="6:6" ht="15.75" customHeight="1" x14ac:dyDescent="0.3">
      <c r="F495" s="4"/>
    </row>
    <row r="496" spans="6:6" ht="15.75" customHeight="1" x14ac:dyDescent="0.3">
      <c r="F496" s="4"/>
    </row>
    <row r="497" spans="6:6" ht="15.75" customHeight="1" x14ac:dyDescent="0.3">
      <c r="F497" s="4"/>
    </row>
    <row r="498" spans="6:6" ht="15.75" customHeight="1" x14ac:dyDescent="0.3">
      <c r="F498" s="4"/>
    </row>
    <row r="499" spans="6:6" ht="15.75" customHeight="1" x14ac:dyDescent="0.3">
      <c r="F499" s="4"/>
    </row>
    <row r="500" spans="6:6" ht="15.75" customHeight="1" x14ac:dyDescent="0.3">
      <c r="F500" s="4"/>
    </row>
    <row r="501" spans="6:6" ht="15.75" customHeight="1" x14ac:dyDescent="0.3">
      <c r="F501" s="4"/>
    </row>
    <row r="502" spans="6:6" ht="15.75" customHeight="1" x14ac:dyDescent="0.3">
      <c r="F502" s="4"/>
    </row>
    <row r="503" spans="6:6" ht="15.75" customHeight="1" x14ac:dyDescent="0.3">
      <c r="F503" s="4"/>
    </row>
    <row r="504" spans="6:6" ht="15.75" customHeight="1" x14ac:dyDescent="0.3">
      <c r="F504" s="4"/>
    </row>
    <row r="505" spans="6:6" ht="15.75" customHeight="1" x14ac:dyDescent="0.3">
      <c r="F505" s="4"/>
    </row>
    <row r="506" spans="6:6" ht="15.75" customHeight="1" x14ac:dyDescent="0.3">
      <c r="F506" s="4"/>
    </row>
    <row r="507" spans="6:6" ht="15.75" customHeight="1" x14ac:dyDescent="0.3">
      <c r="F507" s="4"/>
    </row>
    <row r="508" spans="6:6" ht="15.75" customHeight="1" x14ac:dyDescent="0.3">
      <c r="F508" s="4"/>
    </row>
    <row r="509" spans="6:6" ht="15.75" customHeight="1" x14ac:dyDescent="0.3">
      <c r="F509" s="4"/>
    </row>
    <row r="510" spans="6:6" ht="15.75" customHeight="1" x14ac:dyDescent="0.3">
      <c r="F510" s="4"/>
    </row>
    <row r="511" spans="6:6" ht="15.75" customHeight="1" x14ac:dyDescent="0.3">
      <c r="F511" s="4"/>
    </row>
    <row r="512" spans="6:6" ht="15.75" customHeight="1" x14ac:dyDescent="0.3">
      <c r="F512" s="4"/>
    </row>
    <row r="513" spans="6:6" ht="15.75" customHeight="1" x14ac:dyDescent="0.3">
      <c r="F513" s="4"/>
    </row>
    <row r="514" spans="6:6" ht="15.75" customHeight="1" x14ac:dyDescent="0.3">
      <c r="F514" s="4"/>
    </row>
    <row r="515" spans="6:6" ht="15.75" customHeight="1" x14ac:dyDescent="0.3">
      <c r="F515" s="4"/>
    </row>
    <row r="516" spans="6:6" ht="15.75" customHeight="1" x14ac:dyDescent="0.3">
      <c r="F516" s="4"/>
    </row>
    <row r="517" spans="6:6" ht="15.75" customHeight="1" x14ac:dyDescent="0.3">
      <c r="F517" s="4"/>
    </row>
    <row r="518" spans="6:6" ht="15.75" customHeight="1" x14ac:dyDescent="0.3">
      <c r="F518" s="4"/>
    </row>
    <row r="519" spans="6:6" ht="15.75" customHeight="1" x14ac:dyDescent="0.3">
      <c r="F519" s="4"/>
    </row>
    <row r="520" spans="6:6" ht="15.75" customHeight="1" x14ac:dyDescent="0.3">
      <c r="F520" s="4"/>
    </row>
    <row r="521" spans="6:6" ht="15.75" customHeight="1" x14ac:dyDescent="0.3">
      <c r="F521" s="4"/>
    </row>
    <row r="522" spans="6:6" ht="15.75" customHeight="1" x14ac:dyDescent="0.3">
      <c r="F522" s="4"/>
    </row>
    <row r="523" spans="6:6" ht="15.75" customHeight="1" x14ac:dyDescent="0.3">
      <c r="F523" s="4"/>
    </row>
    <row r="524" spans="6:6" ht="15.75" customHeight="1" x14ac:dyDescent="0.3">
      <c r="F524" s="4"/>
    </row>
    <row r="525" spans="6:6" ht="15.75" customHeight="1" x14ac:dyDescent="0.3">
      <c r="F525" s="4"/>
    </row>
    <row r="526" spans="6:6" ht="15.75" customHeight="1" x14ac:dyDescent="0.3">
      <c r="F526" s="4"/>
    </row>
    <row r="527" spans="6:6" ht="15.75" customHeight="1" x14ac:dyDescent="0.3">
      <c r="F527" s="4"/>
    </row>
    <row r="528" spans="6:6" ht="15.75" customHeight="1" x14ac:dyDescent="0.3">
      <c r="F528" s="4"/>
    </row>
    <row r="529" spans="6:6" ht="15.75" customHeight="1" x14ac:dyDescent="0.3">
      <c r="F529" s="4"/>
    </row>
    <row r="530" spans="6:6" ht="15.75" customHeight="1" x14ac:dyDescent="0.3">
      <c r="F530" s="4"/>
    </row>
    <row r="531" spans="6:6" ht="15.75" customHeight="1" x14ac:dyDescent="0.3">
      <c r="F531" s="4"/>
    </row>
    <row r="532" spans="6:6" ht="15.75" customHeight="1" x14ac:dyDescent="0.3">
      <c r="F532" s="4"/>
    </row>
    <row r="533" spans="6:6" ht="15.75" customHeight="1" x14ac:dyDescent="0.3">
      <c r="F533" s="4"/>
    </row>
    <row r="534" spans="6:6" ht="15.75" customHeight="1" x14ac:dyDescent="0.3">
      <c r="F534" s="4"/>
    </row>
    <row r="535" spans="6:6" ht="15.75" customHeight="1" x14ac:dyDescent="0.3">
      <c r="F535" s="4"/>
    </row>
    <row r="536" spans="6:6" ht="15.75" customHeight="1" x14ac:dyDescent="0.3">
      <c r="F536" s="4"/>
    </row>
    <row r="537" spans="6:6" ht="15.75" customHeight="1" x14ac:dyDescent="0.3">
      <c r="F537" s="4"/>
    </row>
    <row r="538" spans="6:6" ht="15.75" customHeight="1" x14ac:dyDescent="0.3">
      <c r="F538" s="4"/>
    </row>
    <row r="539" spans="6:6" ht="15.75" customHeight="1" x14ac:dyDescent="0.3">
      <c r="F539" s="4"/>
    </row>
    <row r="540" spans="6:6" ht="15.75" customHeight="1" x14ac:dyDescent="0.3">
      <c r="F540" s="4"/>
    </row>
    <row r="541" spans="6:6" ht="15.75" customHeight="1" x14ac:dyDescent="0.3">
      <c r="F541" s="4"/>
    </row>
    <row r="542" spans="6:6" ht="15.75" customHeight="1" x14ac:dyDescent="0.3">
      <c r="F542" s="4"/>
    </row>
    <row r="543" spans="6:6" ht="15.75" customHeight="1" x14ac:dyDescent="0.3">
      <c r="F543" s="4"/>
    </row>
    <row r="544" spans="6:6" ht="15.75" customHeight="1" x14ac:dyDescent="0.3">
      <c r="F544" s="4"/>
    </row>
    <row r="545" spans="6:6" ht="15.75" customHeight="1" x14ac:dyDescent="0.3">
      <c r="F545" s="4"/>
    </row>
    <row r="546" spans="6:6" ht="15.75" customHeight="1" x14ac:dyDescent="0.3">
      <c r="F546" s="4"/>
    </row>
    <row r="547" spans="6:6" ht="15.75" customHeight="1" x14ac:dyDescent="0.3">
      <c r="F547" s="4"/>
    </row>
    <row r="548" spans="6:6" ht="15.75" customHeight="1" x14ac:dyDescent="0.3">
      <c r="F548" s="4"/>
    </row>
    <row r="549" spans="6:6" ht="15.75" customHeight="1" x14ac:dyDescent="0.3">
      <c r="F549" s="4"/>
    </row>
    <row r="550" spans="6:6" ht="15.75" customHeight="1" x14ac:dyDescent="0.3">
      <c r="F550" s="4"/>
    </row>
    <row r="551" spans="6:6" ht="15.75" customHeight="1" x14ac:dyDescent="0.3">
      <c r="F551" s="4"/>
    </row>
    <row r="552" spans="6:6" ht="15.75" customHeight="1" x14ac:dyDescent="0.3">
      <c r="F552" s="4"/>
    </row>
    <row r="553" spans="6:6" ht="15.75" customHeight="1" x14ac:dyDescent="0.3">
      <c r="F553" s="4"/>
    </row>
    <row r="554" spans="6:6" ht="15.75" customHeight="1" x14ac:dyDescent="0.3">
      <c r="F554" s="4"/>
    </row>
    <row r="555" spans="6:6" ht="15.75" customHeight="1" x14ac:dyDescent="0.3">
      <c r="F555" s="4"/>
    </row>
    <row r="556" spans="6:6" ht="15.75" customHeight="1" x14ac:dyDescent="0.3">
      <c r="F556" s="4"/>
    </row>
    <row r="557" spans="6:6" ht="15.75" customHeight="1" x14ac:dyDescent="0.3">
      <c r="F557" s="4"/>
    </row>
    <row r="558" spans="6:6" ht="15.75" customHeight="1" x14ac:dyDescent="0.3">
      <c r="F558" s="4"/>
    </row>
    <row r="559" spans="6:6" ht="15.75" customHeight="1" x14ac:dyDescent="0.3">
      <c r="F559" s="4"/>
    </row>
    <row r="560" spans="6:6" ht="15.75" customHeight="1" x14ac:dyDescent="0.3">
      <c r="F560" s="4"/>
    </row>
    <row r="561" spans="6:6" ht="15.75" customHeight="1" x14ac:dyDescent="0.3">
      <c r="F561" s="4"/>
    </row>
    <row r="562" spans="6:6" ht="15.75" customHeight="1" x14ac:dyDescent="0.3">
      <c r="F562" s="4"/>
    </row>
    <row r="563" spans="6:6" ht="15.75" customHeight="1" x14ac:dyDescent="0.3">
      <c r="F563" s="4"/>
    </row>
    <row r="564" spans="6:6" ht="15.75" customHeight="1" x14ac:dyDescent="0.3">
      <c r="F564" s="4"/>
    </row>
    <row r="565" spans="6:6" ht="15.75" customHeight="1" x14ac:dyDescent="0.3">
      <c r="F565" s="4"/>
    </row>
    <row r="566" spans="6:6" ht="15.75" customHeight="1" x14ac:dyDescent="0.3">
      <c r="F566" s="4"/>
    </row>
    <row r="567" spans="6:6" ht="15.75" customHeight="1" x14ac:dyDescent="0.3">
      <c r="F567" s="4"/>
    </row>
    <row r="568" spans="6:6" ht="15.75" customHeight="1" x14ac:dyDescent="0.3">
      <c r="F568" s="4"/>
    </row>
    <row r="569" spans="6:6" ht="15.75" customHeight="1" x14ac:dyDescent="0.3">
      <c r="F569" s="4"/>
    </row>
    <row r="570" spans="6:6" ht="15.75" customHeight="1" x14ac:dyDescent="0.3">
      <c r="F570" s="4"/>
    </row>
    <row r="571" spans="6:6" ht="15.75" customHeight="1" x14ac:dyDescent="0.3">
      <c r="F571" s="4"/>
    </row>
    <row r="572" spans="6:6" ht="15.75" customHeight="1" x14ac:dyDescent="0.3">
      <c r="F572" s="4"/>
    </row>
    <row r="573" spans="6:6" ht="15.75" customHeight="1" x14ac:dyDescent="0.3">
      <c r="F573" s="4"/>
    </row>
    <row r="574" spans="6:6" ht="15.75" customHeight="1" x14ac:dyDescent="0.3">
      <c r="F574" s="4"/>
    </row>
    <row r="575" spans="6:6" ht="15.75" customHeight="1" x14ac:dyDescent="0.3">
      <c r="F575" s="4"/>
    </row>
    <row r="576" spans="6:6" ht="15.75" customHeight="1" x14ac:dyDescent="0.3">
      <c r="F576" s="4"/>
    </row>
    <row r="577" spans="6:6" ht="15.75" customHeight="1" x14ac:dyDescent="0.3">
      <c r="F577" s="4"/>
    </row>
    <row r="578" spans="6:6" ht="15.75" customHeight="1" x14ac:dyDescent="0.3">
      <c r="F578" s="4"/>
    </row>
    <row r="579" spans="6:6" ht="15.75" customHeight="1" x14ac:dyDescent="0.3">
      <c r="F579" s="4"/>
    </row>
    <row r="580" spans="6:6" ht="15.75" customHeight="1" x14ac:dyDescent="0.3">
      <c r="F580" s="4"/>
    </row>
    <row r="581" spans="6:6" ht="15.75" customHeight="1" x14ac:dyDescent="0.3">
      <c r="F581" s="4"/>
    </row>
    <row r="582" spans="6:6" ht="15.75" customHeight="1" x14ac:dyDescent="0.3">
      <c r="F582" s="4"/>
    </row>
    <row r="583" spans="6:6" ht="15.75" customHeight="1" x14ac:dyDescent="0.3">
      <c r="F583" s="4"/>
    </row>
    <row r="584" spans="6:6" ht="15.75" customHeight="1" x14ac:dyDescent="0.3">
      <c r="F584" s="4"/>
    </row>
    <row r="585" spans="6:6" ht="15.75" customHeight="1" x14ac:dyDescent="0.3">
      <c r="F585" s="4"/>
    </row>
    <row r="586" spans="6:6" ht="15.75" customHeight="1" x14ac:dyDescent="0.3">
      <c r="F586" s="4"/>
    </row>
    <row r="587" spans="6:6" ht="15.75" customHeight="1" x14ac:dyDescent="0.3">
      <c r="F587" s="4"/>
    </row>
    <row r="588" spans="6:6" ht="15.75" customHeight="1" x14ac:dyDescent="0.3">
      <c r="F588" s="4"/>
    </row>
    <row r="589" spans="6:6" ht="15.75" customHeight="1" x14ac:dyDescent="0.3">
      <c r="F589" s="4"/>
    </row>
    <row r="590" spans="6:6" ht="15.75" customHeight="1" x14ac:dyDescent="0.3">
      <c r="F590" s="4"/>
    </row>
    <row r="591" spans="6:6" ht="15.75" customHeight="1" x14ac:dyDescent="0.3">
      <c r="F591" s="4"/>
    </row>
    <row r="592" spans="6:6" ht="15.75" customHeight="1" x14ac:dyDescent="0.3">
      <c r="F592" s="4"/>
    </row>
    <row r="593" spans="6:6" ht="15.75" customHeight="1" x14ac:dyDescent="0.3">
      <c r="F593" s="4"/>
    </row>
    <row r="594" spans="6:6" ht="15.75" customHeight="1" x14ac:dyDescent="0.3">
      <c r="F594" s="4"/>
    </row>
    <row r="595" spans="6:6" ht="15.75" customHeight="1" x14ac:dyDescent="0.3">
      <c r="F595" s="4"/>
    </row>
    <row r="596" spans="6:6" ht="15.75" customHeight="1" x14ac:dyDescent="0.3">
      <c r="F596" s="4"/>
    </row>
    <row r="597" spans="6:6" ht="15.75" customHeight="1" x14ac:dyDescent="0.3">
      <c r="F597" s="4"/>
    </row>
    <row r="598" spans="6:6" ht="15.75" customHeight="1" x14ac:dyDescent="0.3">
      <c r="F598" s="4"/>
    </row>
    <row r="599" spans="6:6" ht="15.75" customHeight="1" x14ac:dyDescent="0.3">
      <c r="F599" s="4"/>
    </row>
    <row r="600" spans="6:6" ht="15.75" customHeight="1" x14ac:dyDescent="0.3">
      <c r="F600" s="4"/>
    </row>
    <row r="601" spans="6:6" ht="15.75" customHeight="1" x14ac:dyDescent="0.3">
      <c r="F601" s="4"/>
    </row>
    <row r="602" spans="6:6" ht="15.75" customHeight="1" x14ac:dyDescent="0.3">
      <c r="F602" s="4"/>
    </row>
    <row r="603" spans="6:6" ht="15.75" customHeight="1" x14ac:dyDescent="0.3">
      <c r="F603" s="4"/>
    </row>
    <row r="604" spans="6:6" ht="15.75" customHeight="1" x14ac:dyDescent="0.3">
      <c r="F604" s="4"/>
    </row>
    <row r="605" spans="6:6" ht="15.75" customHeight="1" x14ac:dyDescent="0.3">
      <c r="F605" s="4"/>
    </row>
    <row r="606" spans="6:6" ht="15.75" customHeight="1" x14ac:dyDescent="0.3">
      <c r="F606" s="4"/>
    </row>
    <row r="607" spans="6:6" ht="15.75" customHeight="1" x14ac:dyDescent="0.3">
      <c r="F607" s="4"/>
    </row>
    <row r="608" spans="6:6" ht="15.75" customHeight="1" x14ac:dyDescent="0.3">
      <c r="F608" s="4"/>
    </row>
    <row r="609" spans="6:6" ht="15.75" customHeight="1" x14ac:dyDescent="0.3">
      <c r="F609" s="4"/>
    </row>
    <row r="610" spans="6:6" ht="15.75" customHeight="1" x14ac:dyDescent="0.3">
      <c r="F610" s="4"/>
    </row>
    <row r="611" spans="6:6" ht="15.75" customHeight="1" x14ac:dyDescent="0.3">
      <c r="F611" s="4"/>
    </row>
    <row r="612" spans="6:6" ht="15.75" customHeight="1" x14ac:dyDescent="0.3">
      <c r="F612" s="4"/>
    </row>
    <row r="613" spans="6:6" ht="15.75" customHeight="1" x14ac:dyDescent="0.3">
      <c r="F613" s="4"/>
    </row>
    <row r="614" spans="6:6" ht="15.75" customHeight="1" x14ac:dyDescent="0.3">
      <c r="F614" s="4"/>
    </row>
    <row r="615" spans="6:6" ht="15.75" customHeight="1" x14ac:dyDescent="0.3">
      <c r="F615" s="4"/>
    </row>
    <row r="616" spans="6:6" ht="15.75" customHeight="1" x14ac:dyDescent="0.3">
      <c r="F616" s="4"/>
    </row>
    <row r="617" spans="6:6" ht="15.75" customHeight="1" x14ac:dyDescent="0.3">
      <c r="F617" s="4"/>
    </row>
    <row r="618" spans="6:6" ht="15.75" customHeight="1" x14ac:dyDescent="0.3">
      <c r="F618" s="4"/>
    </row>
    <row r="619" spans="6:6" ht="15.75" customHeight="1" x14ac:dyDescent="0.3">
      <c r="F619" s="4"/>
    </row>
    <row r="620" spans="6:6" ht="15.75" customHeight="1" x14ac:dyDescent="0.3">
      <c r="F620" s="4"/>
    </row>
    <row r="621" spans="6:6" ht="15.75" customHeight="1" x14ac:dyDescent="0.3">
      <c r="F621" s="4"/>
    </row>
    <row r="622" spans="6:6" ht="15.75" customHeight="1" x14ac:dyDescent="0.3">
      <c r="F622" s="4"/>
    </row>
    <row r="623" spans="6:6" ht="15.75" customHeight="1" x14ac:dyDescent="0.3">
      <c r="F623" s="4"/>
    </row>
    <row r="624" spans="6:6" ht="15.75" customHeight="1" x14ac:dyDescent="0.3">
      <c r="F624" s="4"/>
    </row>
    <row r="625" spans="6:6" ht="15.75" customHeight="1" x14ac:dyDescent="0.3">
      <c r="F625" s="4"/>
    </row>
    <row r="626" spans="6:6" ht="15.75" customHeight="1" x14ac:dyDescent="0.3">
      <c r="F626" s="4"/>
    </row>
    <row r="627" spans="6:6" ht="15.75" customHeight="1" x14ac:dyDescent="0.3">
      <c r="F627" s="4"/>
    </row>
    <row r="628" spans="6:6" ht="15.75" customHeight="1" x14ac:dyDescent="0.3">
      <c r="F628" s="4"/>
    </row>
    <row r="629" spans="6:6" ht="15.75" customHeight="1" x14ac:dyDescent="0.3">
      <c r="F629" s="4"/>
    </row>
    <row r="630" spans="6:6" ht="15.75" customHeight="1" x14ac:dyDescent="0.3">
      <c r="F630" s="4"/>
    </row>
    <row r="631" spans="6:6" ht="15.75" customHeight="1" x14ac:dyDescent="0.3">
      <c r="F631" s="4"/>
    </row>
    <row r="632" spans="6:6" ht="15.75" customHeight="1" x14ac:dyDescent="0.3">
      <c r="F632" s="4"/>
    </row>
    <row r="633" spans="6:6" ht="15.75" customHeight="1" x14ac:dyDescent="0.3">
      <c r="F633" s="4"/>
    </row>
    <row r="634" spans="6:6" ht="15.75" customHeight="1" x14ac:dyDescent="0.3">
      <c r="F634" s="4"/>
    </row>
    <row r="635" spans="6:6" ht="15.75" customHeight="1" x14ac:dyDescent="0.3">
      <c r="F635" s="4"/>
    </row>
    <row r="636" spans="6:6" ht="15.75" customHeight="1" x14ac:dyDescent="0.3">
      <c r="F636" s="4"/>
    </row>
    <row r="637" spans="6:6" ht="15.75" customHeight="1" x14ac:dyDescent="0.3">
      <c r="F637" s="4"/>
    </row>
    <row r="638" spans="6:6" ht="15.75" customHeight="1" x14ac:dyDescent="0.3">
      <c r="F638" s="4"/>
    </row>
    <row r="639" spans="6:6" ht="15.75" customHeight="1" x14ac:dyDescent="0.3">
      <c r="F639" s="4"/>
    </row>
    <row r="640" spans="6:6" ht="15.75" customHeight="1" x14ac:dyDescent="0.3">
      <c r="F640" s="4"/>
    </row>
    <row r="641" spans="6:6" ht="15.75" customHeight="1" x14ac:dyDescent="0.3">
      <c r="F641" s="4"/>
    </row>
    <row r="642" spans="6:6" ht="15.75" customHeight="1" x14ac:dyDescent="0.3">
      <c r="F642" s="4"/>
    </row>
    <row r="643" spans="6:6" ht="15.75" customHeight="1" x14ac:dyDescent="0.3">
      <c r="F643" s="4"/>
    </row>
    <row r="644" spans="6:6" ht="15.75" customHeight="1" x14ac:dyDescent="0.3">
      <c r="F644" s="4"/>
    </row>
    <row r="645" spans="6:6" ht="15.75" customHeight="1" x14ac:dyDescent="0.3">
      <c r="F645" s="4"/>
    </row>
    <row r="646" spans="6:6" ht="15.75" customHeight="1" x14ac:dyDescent="0.3">
      <c r="F646" s="4"/>
    </row>
    <row r="647" spans="6:6" ht="15.75" customHeight="1" x14ac:dyDescent="0.3">
      <c r="F647" s="4"/>
    </row>
    <row r="648" spans="6:6" ht="15.75" customHeight="1" x14ac:dyDescent="0.3">
      <c r="F648" s="4"/>
    </row>
    <row r="649" spans="6:6" ht="15.75" customHeight="1" x14ac:dyDescent="0.3">
      <c r="F649" s="4"/>
    </row>
    <row r="650" spans="6:6" ht="15.75" customHeight="1" x14ac:dyDescent="0.3">
      <c r="F650" s="4"/>
    </row>
    <row r="651" spans="6:6" ht="15.75" customHeight="1" x14ac:dyDescent="0.3">
      <c r="F651" s="4"/>
    </row>
    <row r="652" spans="6:6" ht="15.75" customHeight="1" x14ac:dyDescent="0.3">
      <c r="F652" s="4"/>
    </row>
    <row r="653" spans="6:6" ht="15.75" customHeight="1" x14ac:dyDescent="0.3">
      <c r="F653" s="4"/>
    </row>
    <row r="654" spans="6:6" ht="15.75" customHeight="1" x14ac:dyDescent="0.3">
      <c r="F654" s="4"/>
    </row>
    <row r="655" spans="6:6" ht="15.75" customHeight="1" x14ac:dyDescent="0.3">
      <c r="F655" s="4"/>
    </row>
    <row r="656" spans="6:6" ht="15.75" customHeight="1" x14ac:dyDescent="0.3">
      <c r="F656" s="4"/>
    </row>
    <row r="657" spans="6:6" ht="15.75" customHeight="1" x14ac:dyDescent="0.3">
      <c r="F657" s="4"/>
    </row>
    <row r="658" spans="6:6" ht="15.75" customHeight="1" x14ac:dyDescent="0.3">
      <c r="F658" s="4"/>
    </row>
    <row r="659" spans="6:6" ht="15.75" customHeight="1" x14ac:dyDescent="0.3">
      <c r="F659" s="4"/>
    </row>
    <row r="660" spans="6:6" ht="15.75" customHeight="1" x14ac:dyDescent="0.3">
      <c r="F660" s="4"/>
    </row>
    <row r="661" spans="6:6" ht="15.75" customHeight="1" x14ac:dyDescent="0.3">
      <c r="F661" s="4"/>
    </row>
    <row r="662" spans="6:6" ht="15.75" customHeight="1" x14ac:dyDescent="0.3">
      <c r="F662" s="4"/>
    </row>
    <row r="663" spans="6:6" ht="15.75" customHeight="1" x14ac:dyDescent="0.3">
      <c r="F663" s="4"/>
    </row>
    <row r="664" spans="6:6" ht="15.75" customHeight="1" x14ac:dyDescent="0.3">
      <c r="F664" s="4"/>
    </row>
    <row r="665" spans="6:6" ht="15.75" customHeight="1" x14ac:dyDescent="0.3">
      <c r="F665" s="4"/>
    </row>
    <row r="666" spans="6:6" ht="15.75" customHeight="1" x14ac:dyDescent="0.3">
      <c r="F666" s="4"/>
    </row>
    <row r="667" spans="6:6" ht="15.75" customHeight="1" x14ac:dyDescent="0.3">
      <c r="F667" s="4"/>
    </row>
    <row r="668" spans="6:6" ht="15.75" customHeight="1" x14ac:dyDescent="0.3">
      <c r="F668" s="4"/>
    </row>
    <row r="669" spans="6:6" ht="15.75" customHeight="1" x14ac:dyDescent="0.3">
      <c r="F669" s="4"/>
    </row>
    <row r="670" spans="6:6" ht="15.75" customHeight="1" x14ac:dyDescent="0.3">
      <c r="F670" s="4"/>
    </row>
    <row r="671" spans="6:6" ht="15.75" customHeight="1" x14ac:dyDescent="0.3">
      <c r="F671" s="4"/>
    </row>
    <row r="672" spans="6:6" ht="15.75" customHeight="1" x14ac:dyDescent="0.3">
      <c r="F672" s="4"/>
    </row>
    <row r="673" spans="6:6" ht="15.75" customHeight="1" x14ac:dyDescent="0.3">
      <c r="F673" s="4"/>
    </row>
    <row r="674" spans="6:6" ht="15.75" customHeight="1" x14ac:dyDescent="0.3">
      <c r="F674" s="4"/>
    </row>
    <row r="675" spans="6:6" ht="15.75" customHeight="1" x14ac:dyDescent="0.3">
      <c r="F675" s="4"/>
    </row>
    <row r="676" spans="6:6" ht="15.75" customHeight="1" x14ac:dyDescent="0.3">
      <c r="F676" s="4"/>
    </row>
    <row r="677" spans="6:6" ht="15.75" customHeight="1" x14ac:dyDescent="0.3">
      <c r="F677" s="4"/>
    </row>
    <row r="678" spans="6:6" ht="15.75" customHeight="1" x14ac:dyDescent="0.3">
      <c r="F678" s="4"/>
    </row>
    <row r="679" spans="6:6" ht="15.75" customHeight="1" x14ac:dyDescent="0.3">
      <c r="F679" s="4"/>
    </row>
    <row r="680" spans="6:6" ht="15.75" customHeight="1" x14ac:dyDescent="0.3">
      <c r="F680" s="4"/>
    </row>
    <row r="681" spans="6:6" ht="15.75" customHeight="1" x14ac:dyDescent="0.3">
      <c r="F681" s="4"/>
    </row>
    <row r="682" spans="6:6" ht="15.75" customHeight="1" x14ac:dyDescent="0.3">
      <c r="F682" s="4"/>
    </row>
    <row r="683" spans="6:6" ht="15.75" customHeight="1" x14ac:dyDescent="0.3">
      <c r="F683" s="4"/>
    </row>
    <row r="684" spans="6:6" ht="15.75" customHeight="1" x14ac:dyDescent="0.3">
      <c r="F684" s="4"/>
    </row>
    <row r="685" spans="6:6" ht="15.75" customHeight="1" x14ac:dyDescent="0.3">
      <c r="F685" s="4"/>
    </row>
    <row r="686" spans="6:6" ht="15.75" customHeight="1" x14ac:dyDescent="0.3">
      <c r="F686" s="4"/>
    </row>
    <row r="687" spans="6:6" ht="15.75" customHeight="1" x14ac:dyDescent="0.3">
      <c r="F687" s="4"/>
    </row>
    <row r="688" spans="6:6" ht="15.75" customHeight="1" x14ac:dyDescent="0.3">
      <c r="F688" s="4"/>
    </row>
    <row r="689" spans="6:6" ht="15.75" customHeight="1" x14ac:dyDescent="0.3">
      <c r="F689" s="4"/>
    </row>
    <row r="690" spans="6:6" ht="15.75" customHeight="1" x14ac:dyDescent="0.3">
      <c r="F690" s="4"/>
    </row>
    <row r="691" spans="6:6" ht="15.75" customHeight="1" x14ac:dyDescent="0.3">
      <c r="F691" s="4"/>
    </row>
    <row r="692" spans="6:6" ht="15.75" customHeight="1" x14ac:dyDescent="0.3">
      <c r="F692" s="4"/>
    </row>
    <row r="693" spans="6:6" ht="15.75" customHeight="1" x14ac:dyDescent="0.3">
      <c r="F693" s="4"/>
    </row>
    <row r="694" spans="6:6" ht="15.75" customHeight="1" x14ac:dyDescent="0.3">
      <c r="F694" s="4"/>
    </row>
    <row r="695" spans="6:6" ht="15.75" customHeight="1" x14ac:dyDescent="0.3">
      <c r="F695" s="4"/>
    </row>
    <row r="696" spans="6:6" ht="15.75" customHeight="1" x14ac:dyDescent="0.3">
      <c r="F696" s="4"/>
    </row>
    <row r="697" spans="6:6" ht="15.75" customHeight="1" x14ac:dyDescent="0.3">
      <c r="F697" s="4"/>
    </row>
    <row r="698" spans="6:6" ht="15.75" customHeight="1" x14ac:dyDescent="0.3">
      <c r="F698" s="4"/>
    </row>
    <row r="699" spans="6:6" ht="15.75" customHeight="1" x14ac:dyDescent="0.3">
      <c r="F699" s="4"/>
    </row>
    <row r="700" spans="6:6" ht="15.75" customHeight="1" x14ac:dyDescent="0.3">
      <c r="F700" s="4"/>
    </row>
    <row r="701" spans="6:6" ht="15.75" customHeight="1" x14ac:dyDescent="0.3">
      <c r="F701" s="4"/>
    </row>
    <row r="702" spans="6:6" ht="15.75" customHeight="1" x14ac:dyDescent="0.3">
      <c r="F702" s="4"/>
    </row>
    <row r="703" spans="6:6" ht="15.75" customHeight="1" x14ac:dyDescent="0.3">
      <c r="F703" s="4"/>
    </row>
    <row r="704" spans="6:6" ht="15.75" customHeight="1" x14ac:dyDescent="0.3">
      <c r="F704" s="4"/>
    </row>
    <row r="705" spans="6:6" ht="15.75" customHeight="1" x14ac:dyDescent="0.3">
      <c r="F705" s="4"/>
    </row>
    <row r="706" spans="6:6" ht="15.75" customHeight="1" x14ac:dyDescent="0.3">
      <c r="F706" s="4"/>
    </row>
    <row r="707" spans="6:6" ht="15.75" customHeight="1" x14ac:dyDescent="0.3">
      <c r="F707" s="4"/>
    </row>
    <row r="708" spans="6:6" ht="15.75" customHeight="1" x14ac:dyDescent="0.3">
      <c r="F708" s="4"/>
    </row>
    <row r="709" spans="6:6" ht="15.75" customHeight="1" x14ac:dyDescent="0.3">
      <c r="F709" s="4"/>
    </row>
    <row r="710" spans="6:6" ht="15.75" customHeight="1" x14ac:dyDescent="0.3">
      <c r="F710" s="4"/>
    </row>
    <row r="711" spans="6:6" ht="15.75" customHeight="1" x14ac:dyDescent="0.3">
      <c r="F711" s="4"/>
    </row>
    <row r="712" spans="6:6" ht="15.75" customHeight="1" x14ac:dyDescent="0.3">
      <c r="F712" s="4"/>
    </row>
    <row r="713" spans="6:6" ht="15.75" customHeight="1" x14ac:dyDescent="0.3">
      <c r="F713" s="4"/>
    </row>
    <row r="714" spans="6:6" ht="15.75" customHeight="1" x14ac:dyDescent="0.3">
      <c r="F714" s="4"/>
    </row>
    <row r="715" spans="6:6" ht="15.75" customHeight="1" x14ac:dyDescent="0.3">
      <c r="F715" s="4"/>
    </row>
    <row r="716" spans="6:6" ht="15.75" customHeight="1" x14ac:dyDescent="0.3">
      <c r="F716" s="4"/>
    </row>
    <row r="717" spans="6:6" ht="15.75" customHeight="1" x14ac:dyDescent="0.3">
      <c r="F717" s="4"/>
    </row>
    <row r="718" spans="6:6" ht="15.75" customHeight="1" x14ac:dyDescent="0.3">
      <c r="F718" s="4"/>
    </row>
    <row r="719" spans="6:6" ht="15.75" customHeight="1" x14ac:dyDescent="0.3">
      <c r="F719" s="4"/>
    </row>
    <row r="720" spans="6:6" ht="15.75" customHeight="1" x14ac:dyDescent="0.3">
      <c r="F720" s="4"/>
    </row>
    <row r="721" spans="6:6" ht="15.75" customHeight="1" x14ac:dyDescent="0.3">
      <c r="F721" s="4"/>
    </row>
    <row r="722" spans="6:6" ht="15.75" customHeight="1" x14ac:dyDescent="0.3">
      <c r="F722" s="4"/>
    </row>
    <row r="723" spans="6:6" ht="15.75" customHeight="1" x14ac:dyDescent="0.3">
      <c r="F723" s="4"/>
    </row>
    <row r="724" spans="6:6" ht="15.75" customHeight="1" x14ac:dyDescent="0.3">
      <c r="F724" s="4"/>
    </row>
    <row r="725" spans="6:6" ht="15.75" customHeight="1" x14ac:dyDescent="0.3">
      <c r="F725" s="4"/>
    </row>
    <row r="726" spans="6:6" ht="15.75" customHeight="1" x14ac:dyDescent="0.3">
      <c r="F726" s="4"/>
    </row>
    <row r="727" spans="6:6" ht="15.75" customHeight="1" x14ac:dyDescent="0.3">
      <c r="F727" s="4"/>
    </row>
    <row r="728" spans="6:6" ht="15.75" customHeight="1" x14ac:dyDescent="0.3">
      <c r="F728" s="4"/>
    </row>
    <row r="729" spans="6:6" ht="15.75" customHeight="1" x14ac:dyDescent="0.3">
      <c r="F729" s="4"/>
    </row>
    <row r="730" spans="6:6" ht="15.75" customHeight="1" x14ac:dyDescent="0.3">
      <c r="F730" s="4"/>
    </row>
    <row r="731" spans="6:6" ht="15.75" customHeight="1" x14ac:dyDescent="0.3">
      <c r="F731" s="4"/>
    </row>
    <row r="732" spans="6:6" ht="15.75" customHeight="1" x14ac:dyDescent="0.3">
      <c r="F732" s="4"/>
    </row>
    <row r="733" spans="6:6" ht="15.75" customHeight="1" x14ac:dyDescent="0.3">
      <c r="F733" s="4"/>
    </row>
    <row r="734" spans="6:6" ht="15.75" customHeight="1" x14ac:dyDescent="0.3">
      <c r="F734" s="4"/>
    </row>
    <row r="735" spans="6:6" ht="15.75" customHeight="1" x14ac:dyDescent="0.3">
      <c r="F735" s="4"/>
    </row>
    <row r="736" spans="6:6" ht="15.75" customHeight="1" x14ac:dyDescent="0.3">
      <c r="F736" s="4"/>
    </row>
    <row r="737" spans="6:6" ht="15.75" customHeight="1" x14ac:dyDescent="0.3">
      <c r="F737" s="4"/>
    </row>
    <row r="738" spans="6:6" ht="15.75" customHeight="1" x14ac:dyDescent="0.3">
      <c r="F738" s="4"/>
    </row>
    <row r="739" spans="6:6" ht="15.75" customHeight="1" x14ac:dyDescent="0.3">
      <c r="F739" s="4"/>
    </row>
    <row r="740" spans="6:6" ht="15.75" customHeight="1" x14ac:dyDescent="0.3">
      <c r="F740" s="4"/>
    </row>
    <row r="741" spans="6:6" ht="15.75" customHeight="1" x14ac:dyDescent="0.3">
      <c r="F741" s="4"/>
    </row>
    <row r="742" spans="6:6" ht="15.75" customHeight="1" x14ac:dyDescent="0.3">
      <c r="F742" s="4"/>
    </row>
    <row r="743" spans="6:6" ht="15.75" customHeight="1" x14ac:dyDescent="0.3">
      <c r="F743" s="4"/>
    </row>
    <row r="744" spans="6:6" ht="15.75" customHeight="1" x14ac:dyDescent="0.3">
      <c r="F744" s="4"/>
    </row>
    <row r="745" spans="6:6" ht="15.75" customHeight="1" x14ac:dyDescent="0.3">
      <c r="F745" s="4"/>
    </row>
    <row r="746" spans="6:6" ht="15.75" customHeight="1" x14ac:dyDescent="0.3">
      <c r="F746" s="4"/>
    </row>
    <row r="747" spans="6:6" ht="15.75" customHeight="1" x14ac:dyDescent="0.3">
      <c r="F747" s="4"/>
    </row>
    <row r="748" spans="6:6" ht="15.75" customHeight="1" x14ac:dyDescent="0.3">
      <c r="F748" s="4"/>
    </row>
    <row r="749" spans="6:6" ht="15.75" customHeight="1" x14ac:dyDescent="0.3">
      <c r="F749" s="4"/>
    </row>
    <row r="750" spans="6:6" ht="15.75" customHeight="1" x14ac:dyDescent="0.3">
      <c r="F750" s="4"/>
    </row>
    <row r="751" spans="6:6" ht="15.75" customHeight="1" x14ac:dyDescent="0.3">
      <c r="F751" s="4"/>
    </row>
    <row r="752" spans="6:6" ht="15.75" customHeight="1" x14ac:dyDescent="0.3">
      <c r="F752" s="4"/>
    </row>
    <row r="753" spans="6:6" ht="15.75" customHeight="1" x14ac:dyDescent="0.3">
      <c r="F753" s="4"/>
    </row>
    <row r="754" spans="6:6" ht="15.75" customHeight="1" x14ac:dyDescent="0.3">
      <c r="F754" s="4"/>
    </row>
    <row r="755" spans="6:6" ht="15.75" customHeight="1" x14ac:dyDescent="0.3">
      <c r="F755" s="4"/>
    </row>
    <row r="756" spans="6:6" ht="15.75" customHeight="1" x14ac:dyDescent="0.3">
      <c r="F756" s="4"/>
    </row>
    <row r="757" spans="6:6" ht="15.75" customHeight="1" x14ac:dyDescent="0.3">
      <c r="F757" s="4"/>
    </row>
    <row r="758" spans="6:6" ht="15.75" customHeight="1" x14ac:dyDescent="0.3">
      <c r="F758" s="4"/>
    </row>
    <row r="759" spans="6:6" ht="15.75" customHeight="1" x14ac:dyDescent="0.3">
      <c r="F759" s="4"/>
    </row>
    <row r="760" spans="6:6" ht="15.75" customHeight="1" x14ac:dyDescent="0.3">
      <c r="F760" s="4"/>
    </row>
    <row r="761" spans="6:6" ht="15.75" customHeight="1" x14ac:dyDescent="0.3">
      <c r="F761" s="4"/>
    </row>
    <row r="762" spans="6:6" ht="15.75" customHeight="1" x14ac:dyDescent="0.3">
      <c r="F762" s="4"/>
    </row>
    <row r="763" spans="6:6" ht="15.75" customHeight="1" x14ac:dyDescent="0.3">
      <c r="F763" s="4"/>
    </row>
    <row r="764" spans="6:6" ht="15.75" customHeight="1" x14ac:dyDescent="0.3">
      <c r="F764" s="4"/>
    </row>
    <row r="765" spans="6:6" ht="15.75" customHeight="1" x14ac:dyDescent="0.3">
      <c r="F765" s="4"/>
    </row>
    <row r="766" spans="6:6" ht="15.75" customHeight="1" x14ac:dyDescent="0.3">
      <c r="F766" s="4"/>
    </row>
    <row r="767" spans="6:6" ht="15.75" customHeight="1" x14ac:dyDescent="0.3">
      <c r="F767" s="4"/>
    </row>
    <row r="768" spans="6:6" ht="15.75" customHeight="1" x14ac:dyDescent="0.3">
      <c r="F768" s="4"/>
    </row>
    <row r="769" spans="6:6" ht="15.75" customHeight="1" x14ac:dyDescent="0.3">
      <c r="F769" s="4"/>
    </row>
    <row r="770" spans="6:6" ht="15.75" customHeight="1" x14ac:dyDescent="0.3">
      <c r="F770" s="4"/>
    </row>
    <row r="771" spans="6:6" ht="15.75" customHeight="1" x14ac:dyDescent="0.3">
      <c r="F771" s="4"/>
    </row>
    <row r="772" spans="6:6" ht="15.75" customHeight="1" x14ac:dyDescent="0.3">
      <c r="F772" s="4"/>
    </row>
    <row r="773" spans="6:6" ht="15.75" customHeight="1" x14ac:dyDescent="0.3">
      <c r="F773" s="4"/>
    </row>
    <row r="774" spans="6:6" ht="15.75" customHeight="1" x14ac:dyDescent="0.3">
      <c r="F774" s="4"/>
    </row>
    <row r="775" spans="6:6" ht="15.75" customHeight="1" x14ac:dyDescent="0.3">
      <c r="F775" s="4"/>
    </row>
    <row r="776" spans="6:6" ht="15.75" customHeight="1" x14ac:dyDescent="0.3">
      <c r="F776" s="4"/>
    </row>
    <row r="777" spans="6:6" ht="15.75" customHeight="1" x14ac:dyDescent="0.3">
      <c r="F777" s="4"/>
    </row>
    <row r="778" spans="6:6" ht="15.75" customHeight="1" x14ac:dyDescent="0.3">
      <c r="F778" s="4"/>
    </row>
    <row r="779" spans="6:6" ht="15.75" customHeight="1" x14ac:dyDescent="0.3">
      <c r="F779" s="4"/>
    </row>
    <row r="780" spans="6:6" ht="15.75" customHeight="1" x14ac:dyDescent="0.3">
      <c r="F780" s="4"/>
    </row>
    <row r="781" spans="6:6" ht="15.75" customHeight="1" x14ac:dyDescent="0.3">
      <c r="F781" s="4"/>
    </row>
    <row r="782" spans="6:6" ht="15.75" customHeight="1" x14ac:dyDescent="0.3">
      <c r="F782" s="4"/>
    </row>
    <row r="783" spans="6:6" ht="15.75" customHeight="1" x14ac:dyDescent="0.3">
      <c r="F783" s="4"/>
    </row>
    <row r="784" spans="6:6" ht="15.75" customHeight="1" x14ac:dyDescent="0.3">
      <c r="F784" s="4"/>
    </row>
    <row r="785" spans="6:6" ht="15.75" customHeight="1" x14ac:dyDescent="0.3">
      <c r="F785" s="4"/>
    </row>
    <row r="786" spans="6:6" ht="15.75" customHeight="1" x14ac:dyDescent="0.3">
      <c r="F786" s="4"/>
    </row>
    <row r="787" spans="6:6" ht="15.75" customHeight="1" x14ac:dyDescent="0.3">
      <c r="F787" s="4"/>
    </row>
    <row r="788" spans="6:6" ht="15.75" customHeight="1" x14ac:dyDescent="0.3">
      <c r="F788" s="4"/>
    </row>
    <row r="789" spans="6:6" ht="15.75" customHeight="1" x14ac:dyDescent="0.3">
      <c r="F789" s="4"/>
    </row>
    <row r="790" spans="6:6" ht="15.75" customHeight="1" x14ac:dyDescent="0.3">
      <c r="F790" s="4"/>
    </row>
    <row r="791" spans="6:6" ht="15.75" customHeight="1" x14ac:dyDescent="0.3">
      <c r="F791" s="4"/>
    </row>
    <row r="792" spans="6:6" ht="15.75" customHeight="1" x14ac:dyDescent="0.3">
      <c r="F792" s="4"/>
    </row>
    <row r="793" spans="6:6" ht="15.75" customHeight="1" x14ac:dyDescent="0.3">
      <c r="F793" s="4"/>
    </row>
    <row r="794" spans="6:6" ht="15.75" customHeight="1" x14ac:dyDescent="0.3">
      <c r="F794" s="4"/>
    </row>
    <row r="795" spans="6:6" ht="15.75" customHeight="1" x14ac:dyDescent="0.3">
      <c r="F795" s="4"/>
    </row>
    <row r="796" spans="6:6" ht="15.75" customHeight="1" x14ac:dyDescent="0.3">
      <c r="F796" s="4"/>
    </row>
    <row r="797" spans="6:6" ht="15.75" customHeight="1" x14ac:dyDescent="0.3">
      <c r="F797" s="4"/>
    </row>
    <row r="798" spans="6:6" ht="15.75" customHeight="1" x14ac:dyDescent="0.3">
      <c r="F798" s="4"/>
    </row>
    <row r="799" spans="6:6" ht="15.75" customHeight="1" x14ac:dyDescent="0.3">
      <c r="F799" s="4"/>
    </row>
    <row r="800" spans="6:6" ht="15.75" customHeight="1" x14ac:dyDescent="0.3">
      <c r="F800" s="4"/>
    </row>
    <row r="801" spans="6:6" ht="15.75" customHeight="1" x14ac:dyDescent="0.3">
      <c r="F801" s="4"/>
    </row>
    <row r="802" spans="6:6" ht="15.75" customHeight="1" x14ac:dyDescent="0.3">
      <c r="F802" s="4"/>
    </row>
    <row r="803" spans="6:6" ht="15.75" customHeight="1" x14ac:dyDescent="0.3">
      <c r="F803" s="4"/>
    </row>
    <row r="804" spans="6:6" ht="15.75" customHeight="1" x14ac:dyDescent="0.3">
      <c r="F804" s="4"/>
    </row>
    <row r="805" spans="6:6" ht="15.75" customHeight="1" x14ac:dyDescent="0.3">
      <c r="F805" s="4"/>
    </row>
    <row r="806" spans="6:6" ht="15.75" customHeight="1" x14ac:dyDescent="0.3">
      <c r="F806" s="4"/>
    </row>
    <row r="807" spans="6:6" ht="15.75" customHeight="1" x14ac:dyDescent="0.3">
      <c r="F807" s="4"/>
    </row>
    <row r="808" spans="6:6" ht="15.75" customHeight="1" x14ac:dyDescent="0.3">
      <c r="F808" s="4"/>
    </row>
    <row r="809" spans="6:6" ht="15.75" customHeight="1" x14ac:dyDescent="0.3">
      <c r="F809" s="4"/>
    </row>
    <row r="810" spans="6:6" ht="15.75" customHeight="1" x14ac:dyDescent="0.3">
      <c r="F810" s="4"/>
    </row>
    <row r="811" spans="6:6" ht="15.75" customHeight="1" x14ac:dyDescent="0.3">
      <c r="F811" s="4"/>
    </row>
    <row r="812" spans="6:6" ht="15.75" customHeight="1" x14ac:dyDescent="0.3">
      <c r="F812" s="4"/>
    </row>
    <row r="813" spans="6:6" ht="15.75" customHeight="1" x14ac:dyDescent="0.3">
      <c r="F813" s="4"/>
    </row>
    <row r="814" spans="6:6" ht="15.75" customHeight="1" x14ac:dyDescent="0.3">
      <c r="F814" s="4"/>
    </row>
    <row r="815" spans="6:6" ht="15.75" customHeight="1" x14ac:dyDescent="0.3">
      <c r="F815" s="4"/>
    </row>
    <row r="816" spans="6:6" ht="15.75" customHeight="1" x14ac:dyDescent="0.3">
      <c r="F816" s="4"/>
    </row>
    <row r="817" spans="6:6" ht="15.75" customHeight="1" x14ac:dyDescent="0.3">
      <c r="F817" s="4"/>
    </row>
    <row r="818" spans="6:6" ht="15.75" customHeight="1" x14ac:dyDescent="0.3">
      <c r="F818" s="4"/>
    </row>
    <row r="819" spans="6:6" ht="15.75" customHeight="1" x14ac:dyDescent="0.3">
      <c r="F819" s="4"/>
    </row>
    <row r="820" spans="6:6" ht="15.75" customHeight="1" x14ac:dyDescent="0.3">
      <c r="F820" s="4"/>
    </row>
    <row r="821" spans="6:6" ht="15.75" customHeight="1" x14ac:dyDescent="0.3">
      <c r="F821" s="4"/>
    </row>
    <row r="822" spans="6:6" ht="15.75" customHeight="1" x14ac:dyDescent="0.3">
      <c r="F822" s="4"/>
    </row>
    <row r="823" spans="6:6" ht="15.75" customHeight="1" x14ac:dyDescent="0.3">
      <c r="F823" s="4"/>
    </row>
    <row r="824" spans="6:6" ht="15.75" customHeight="1" x14ac:dyDescent="0.3">
      <c r="F824" s="4"/>
    </row>
    <row r="825" spans="6:6" ht="15.75" customHeight="1" x14ac:dyDescent="0.3">
      <c r="F825" s="4"/>
    </row>
    <row r="826" spans="6:6" ht="15.75" customHeight="1" x14ac:dyDescent="0.3">
      <c r="F826" s="4"/>
    </row>
    <row r="827" spans="6:6" ht="15.75" customHeight="1" x14ac:dyDescent="0.3">
      <c r="F827" s="4"/>
    </row>
    <row r="828" spans="6:6" ht="15.75" customHeight="1" x14ac:dyDescent="0.3">
      <c r="F828" s="4"/>
    </row>
    <row r="829" spans="6:6" ht="15.75" customHeight="1" x14ac:dyDescent="0.3">
      <c r="F829" s="4"/>
    </row>
    <row r="830" spans="6:6" ht="15.75" customHeight="1" x14ac:dyDescent="0.3">
      <c r="F830" s="4"/>
    </row>
    <row r="831" spans="6:6" ht="15.75" customHeight="1" x14ac:dyDescent="0.3">
      <c r="F831" s="4"/>
    </row>
    <row r="832" spans="6:6" ht="15.75" customHeight="1" x14ac:dyDescent="0.3">
      <c r="F832" s="4"/>
    </row>
    <row r="833" spans="6:6" ht="15.75" customHeight="1" x14ac:dyDescent="0.3">
      <c r="F833" s="4"/>
    </row>
    <row r="834" spans="6:6" ht="15.75" customHeight="1" x14ac:dyDescent="0.3">
      <c r="F834" s="4"/>
    </row>
    <row r="835" spans="6:6" ht="15.75" customHeight="1" x14ac:dyDescent="0.3">
      <c r="F835" s="4"/>
    </row>
    <row r="836" spans="6:6" ht="15.75" customHeight="1" x14ac:dyDescent="0.3">
      <c r="F836" s="4"/>
    </row>
    <row r="837" spans="6:6" ht="15.75" customHeight="1" x14ac:dyDescent="0.3">
      <c r="F837" s="4"/>
    </row>
    <row r="838" spans="6:6" ht="15.75" customHeight="1" x14ac:dyDescent="0.3">
      <c r="F838" s="4"/>
    </row>
    <row r="839" spans="6:6" ht="15.75" customHeight="1" x14ac:dyDescent="0.3">
      <c r="F839" s="4"/>
    </row>
    <row r="840" spans="6:6" ht="15.75" customHeight="1" x14ac:dyDescent="0.3">
      <c r="F840" s="4"/>
    </row>
    <row r="841" spans="6:6" ht="15.75" customHeight="1" x14ac:dyDescent="0.3">
      <c r="F841" s="4"/>
    </row>
    <row r="842" spans="6:6" ht="15.75" customHeight="1" x14ac:dyDescent="0.3">
      <c r="F842" s="4"/>
    </row>
    <row r="843" spans="6:6" ht="15.75" customHeight="1" x14ac:dyDescent="0.3">
      <c r="F843" s="4"/>
    </row>
    <row r="844" spans="6:6" ht="15.75" customHeight="1" x14ac:dyDescent="0.3">
      <c r="F844" s="4"/>
    </row>
    <row r="845" spans="6:6" ht="15.75" customHeight="1" x14ac:dyDescent="0.3">
      <c r="F845" s="4"/>
    </row>
    <row r="846" spans="6:6" ht="15.75" customHeight="1" x14ac:dyDescent="0.3">
      <c r="F846" s="4"/>
    </row>
    <row r="847" spans="6:6" ht="15.75" customHeight="1" x14ac:dyDescent="0.3">
      <c r="F847" s="4"/>
    </row>
    <row r="848" spans="6:6" ht="15.75" customHeight="1" x14ac:dyDescent="0.3">
      <c r="F848" s="4"/>
    </row>
    <row r="849" spans="6:6" ht="15.75" customHeight="1" x14ac:dyDescent="0.3">
      <c r="F849" s="4"/>
    </row>
    <row r="850" spans="6:6" ht="15.75" customHeight="1" x14ac:dyDescent="0.3">
      <c r="F850" s="4"/>
    </row>
    <row r="851" spans="6:6" ht="15.75" customHeight="1" x14ac:dyDescent="0.3">
      <c r="F851" s="4"/>
    </row>
    <row r="852" spans="6:6" ht="15.75" customHeight="1" x14ac:dyDescent="0.3">
      <c r="F852" s="4"/>
    </row>
    <row r="853" spans="6:6" ht="15.75" customHeight="1" x14ac:dyDescent="0.3">
      <c r="F853" s="4"/>
    </row>
    <row r="854" spans="6:6" ht="15.75" customHeight="1" x14ac:dyDescent="0.3">
      <c r="F854" s="4"/>
    </row>
    <row r="855" spans="6:6" ht="15.75" customHeight="1" x14ac:dyDescent="0.3">
      <c r="F855" s="4"/>
    </row>
    <row r="856" spans="6:6" ht="15.75" customHeight="1" x14ac:dyDescent="0.3">
      <c r="F856" s="4"/>
    </row>
    <row r="857" spans="6:6" ht="15.75" customHeight="1" x14ac:dyDescent="0.3">
      <c r="F857" s="4"/>
    </row>
    <row r="858" spans="6:6" ht="15.75" customHeight="1" x14ac:dyDescent="0.3">
      <c r="F858" s="4"/>
    </row>
    <row r="859" spans="6:6" ht="15.75" customHeight="1" x14ac:dyDescent="0.3">
      <c r="F859" s="4"/>
    </row>
    <row r="860" spans="6:6" ht="15.75" customHeight="1" x14ac:dyDescent="0.3">
      <c r="F860" s="4"/>
    </row>
    <row r="861" spans="6:6" ht="15.75" customHeight="1" x14ac:dyDescent="0.3">
      <c r="F861" s="4"/>
    </row>
    <row r="862" spans="6:6" ht="15.75" customHeight="1" x14ac:dyDescent="0.3">
      <c r="F862" s="4"/>
    </row>
    <row r="863" spans="6:6" ht="15.75" customHeight="1" x14ac:dyDescent="0.3">
      <c r="F863" s="4"/>
    </row>
    <row r="864" spans="6:6" ht="15.75" customHeight="1" x14ac:dyDescent="0.3">
      <c r="F864" s="4"/>
    </row>
    <row r="865" spans="6:6" ht="15.75" customHeight="1" x14ac:dyDescent="0.3">
      <c r="F865" s="4"/>
    </row>
    <row r="866" spans="6:6" ht="15.75" customHeight="1" x14ac:dyDescent="0.3">
      <c r="F866" s="4"/>
    </row>
    <row r="867" spans="6:6" ht="15.75" customHeight="1" x14ac:dyDescent="0.3">
      <c r="F867" s="4"/>
    </row>
    <row r="868" spans="6:6" ht="15.75" customHeight="1" x14ac:dyDescent="0.3">
      <c r="F868" s="4"/>
    </row>
    <row r="869" spans="6:6" ht="15.75" customHeight="1" x14ac:dyDescent="0.3">
      <c r="F869" s="4"/>
    </row>
    <row r="870" spans="6:6" ht="15.75" customHeight="1" x14ac:dyDescent="0.3">
      <c r="F870" s="4"/>
    </row>
    <row r="871" spans="6:6" ht="15.75" customHeight="1" x14ac:dyDescent="0.3">
      <c r="F871" s="4"/>
    </row>
    <row r="872" spans="6:6" ht="15.75" customHeight="1" x14ac:dyDescent="0.3">
      <c r="F872" s="4"/>
    </row>
    <row r="873" spans="6:6" ht="15.75" customHeight="1" x14ac:dyDescent="0.3">
      <c r="F873" s="4"/>
    </row>
    <row r="874" spans="6:6" ht="15.75" customHeight="1" x14ac:dyDescent="0.3">
      <c r="F874" s="4"/>
    </row>
    <row r="875" spans="6:6" ht="15.75" customHeight="1" x14ac:dyDescent="0.3">
      <c r="F875" s="4"/>
    </row>
    <row r="876" spans="6:6" ht="15.75" customHeight="1" x14ac:dyDescent="0.3">
      <c r="F876" s="4"/>
    </row>
    <row r="877" spans="6:6" ht="15.75" customHeight="1" x14ac:dyDescent="0.3">
      <c r="F877" s="4"/>
    </row>
    <row r="878" spans="6:6" ht="15.75" customHeight="1" x14ac:dyDescent="0.3">
      <c r="F878" s="4"/>
    </row>
    <row r="879" spans="6:6" ht="15.75" customHeight="1" x14ac:dyDescent="0.3">
      <c r="F879" s="4"/>
    </row>
    <row r="880" spans="6:6" ht="15.75" customHeight="1" x14ac:dyDescent="0.3">
      <c r="F880" s="4"/>
    </row>
    <row r="881" spans="6:6" ht="15.75" customHeight="1" x14ac:dyDescent="0.3">
      <c r="F881" s="4"/>
    </row>
    <row r="882" spans="6:6" ht="15.75" customHeight="1" x14ac:dyDescent="0.3">
      <c r="F882" s="4"/>
    </row>
    <row r="883" spans="6:6" ht="15.75" customHeight="1" x14ac:dyDescent="0.3">
      <c r="F883" s="4"/>
    </row>
    <row r="884" spans="6:6" ht="15.75" customHeight="1" x14ac:dyDescent="0.3">
      <c r="F884" s="4"/>
    </row>
    <row r="885" spans="6:6" ht="15.75" customHeight="1" x14ac:dyDescent="0.3">
      <c r="F885" s="4"/>
    </row>
    <row r="886" spans="6:6" ht="15.75" customHeight="1" x14ac:dyDescent="0.3">
      <c r="F886" s="4"/>
    </row>
    <row r="887" spans="6:6" ht="15.75" customHeight="1" x14ac:dyDescent="0.3">
      <c r="F887" s="4"/>
    </row>
    <row r="888" spans="6:6" ht="15.75" customHeight="1" x14ac:dyDescent="0.3">
      <c r="F888" s="4"/>
    </row>
    <row r="889" spans="6:6" ht="15.75" customHeight="1" x14ac:dyDescent="0.3">
      <c r="F889" s="4"/>
    </row>
    <row r="890" spans="6:6" ht="15.75" customHeight="1" x14ac:dyDescent="0.3">
      <c r="F890" s="4"/>
    </row>
    <row r="891" spans="6:6" ht="15.75" customHeight="1" x14ac:dyDescent="0.3">
      <c r="F891" s="4"/>
    </row>
    <row r="892" spans="6:6" ht="15.75" customHeight="1" x14ac:dyDescent="0.3">
      <c r="F892" s="4"/>
    </row>
    <row r="893" spans="6:6" ht="15.75" customHeight="1" x14ac:dyDescent="0.3">
      <c r="F893" s="4"/>
    </row>
    <row r="894" spans="6:6" ht="15.75" customHeight="1" x14ac:dyDescent="0.3">
      <c r="F894" s="4"/>
    </row>
    <row r="895" spans="6:6" ht="15.75" customHeight="1" x14ac:dyDescent="0.3">
      <c r="F895" s="4"/>
    </row>
    <row r="896" spans="6:6" ht="15.75" customHeight="1" x14ac:dyDescent="0.3">
      <c r="F896" s="4"/>
    </row>
    <row r="897" spans="6:6" ht="15.75" customHeight="1" x14ac:dyDescent="0.3">
      <c r="F897" s="4"/>
    </row>
    <row r="898" spans="6:6" ht="15.75" customHeight="1" x14ac:dyDescent="0.3">
      <c r="F898" s="4"/>
    </row>
    <row r="899" spans="6:6" ht="15.75" customHeight="1" x14ac:dyDescent="0.3">
      <c r="F899" s="4"/>
    </row>
    <row r="900" spans="6:6" ht="15.75" customHeight="1" x14ac:dyDescent="0.3">
      <c r="F900" s="4"/>
    </row>
    <row r="901" spans="6:6" ht="15.75" customHeight="1" x14ac:dyDescent="0.3">
      <c r="F901" s="4"/>
    </row>
    <row r="902" spans="6:6" ht="15.75" customHeight="1" x14ac:dyDescent="0.3">
      <c r="F902" s="4"/>
    </row>
    <row r="903" spans="6:6" ht="15.75" customHeight="1" x14ac:dyDescent="0.3">
      <c r="F903" s="4"/>
    </row>
    <row r="904" spans="6:6" ht="15.75" customHeight="1" x14ac:dyDescent="0.3">
      <c r="F904" s="4"/>
    </row>
    <row r="905" spans="6:6" ht="15.75" customHeight="1" x14ac:dyDescent="0.3">
      <c r="F905" s="4"/>
    </row>
    <row r="906" spans="6:6" ht="15.75" customHeight="1" x14ac:dyDescent="0.3">
      <c r="F906" s="4"/>
    </row>
    <row r="907" spans="6:6" ht="15.75" customHeight="1" x14ac:dyDescent="0.3">
      <c r="F907" s="4"/>
    </row>
    <row r="908" spans="6:6" ht="15.75" customHeight="1" x14ac:dyDescent="0.3">
      <c r="F908" s="4"/>
    </row>
    <row r="909" spans="6:6" ht="15.75" customHeight="1" x14ac:dyDescent="0.3">
      <c r="F909" s="4"/>
    </row>
    <row r="910" spans="6:6" ht="15.75" customHeight="1" x14ac:dyDescent="0.3">
      <c r="F910" s="4"/>
    </row>
    <row r="911" spans="6:6" ht="15.75" customHeight="1" x14ac:dyDescent="0.3">
      <c r="F911" s="4"/>
    </row>
    <row r="912" spans="6:6" ht="15.75" customHeight="1" x14ac:dyDescent="0.3">
      <c r="F912" s="4"/>
    </row>
    <row r="913" spans="6:6" ht="15.75" customHeight="1" x14ac:dyDescent="0.3">
      <c r="F913" s="4"/>
    </row>
    <row r="914" spans="6:6" ht="15.75" customHeight="1" x14ac:dyDescent="0.3">
      <c r="F914" s="4"/>
    </row>
    <row r="915" spans="6:6" ht="15.75" customHeight="1" x14ac:dyDescent="0.3">
      <c r="F915" s="4"/>
    </row>
    <row r="916" spans="6:6" ht="15.75" customHeight="1" x14ac:dyDescent="0.3">
      <c r="F916" s="4"/>
    </row>
    <row r="917" spans="6:6" ht="15.75" customHeight="1" x14ac:dyDescent="0.3">
      <c r="F917" s="4"/>
    </row>
    <row r="918" spans="6:6" ht="15.75" customHeight="1" x14ac:dyDescent="0.3">
      <c r="F918" s="4"/>
    </row>
    <row r="919" spans="6:6" ht="15.75" customHeight="1" x14ac:dyDescent="0.3">
      <c r="F919" s="4"/>
    </row>
    <row r="920" spans="6:6" ht="15.75" customHeight="1" x14ac:dyDescent="0.3">
      <c r="F920" s="4"/>
    </row>
    <row r="921" spans="6:6" ht="15.75" customHeight="1" x14ac:dyDescent="0.3">
      <c r="F921" s="4"/>
    </row>
    <row r="922" spans="6:6" ht="15.75" customHeight="1" x14ac:dyDescent="0.3">
      <c r="F922" s="4"/>
    </row>
    <row r="923" spans="6:6" ht="15.75" customHeight="1" x14ac:dyDescent="0.3">
      <c r="F923" s="4"/>
    </row>
    <row r="924" spans="6:6" ht="15.75" customHeight="1" x14ac:dyDescent="0.3">
      <c r="F924" s="4"/>
    </row>
    <row r="925" spans="6:6" ht="15.75" customHeight="1" x14ac:dyDescent="0.3">
      <c r="F925" s="4"/>
    </row>
    <row r="926" spans="6:6" ht="15.75" customHeight="1" x14ac:dyDescent="0.3">
      <c r="F926" s="4"/>
    </row>
    <row r="927" spans="6:6" ht="15.75" customHeight="1" x14ac:dyDescent="0.3">
      <c r="F927" s="4"/>
    </row>
    <row r="928" spans="6:6" ht="15.75" customHeight="1" x14ac:dyDescent="0.3">
      <c r="F928" s="4"/>
    </row>
    <row r="929" spans="6:6" ht="15.75" customHeight="1" x14ac:dyDescent="0.3">
      <c r="F929" s="4"/>
    </row>
    <row r="930" spans="6:6" ht="15.75" customHeight="1" x14ac:dyDescent="0.3">
      <c r="F930" s="4"/>
    </row>
    <row r="931" spans="6:6" ht="15.75" customHeight="1" x14ac:dyDescent="0.3">
      <c r="F931" s="4"/>
    </row>
    <row r="932" spans="6:6" ht="15.75" customHeight="1" x14ac:dyDescent="0.3">
      <c r="F932" s="4"/>
    </row>
    <row r="933" spans="6:6" ht="15.75" customHeight="1" x14ac:dyDescent="0.3">
      <c r="F933" s="4"/>
    </row>
    <row r="934" spans="6:6" ht="15.75" customHeight="1" x14ac:dyDescent="0.3">
      <c r="F934" s="4"/>
    </row>
    <row r="935" spans="6:6" ht="15.75" customHeight="1" x14ac:dyDescent="0.3">
      <c r="F935" s="4"/>
    </row>
    <row r="936" spans="6:6" ht="15.75" customHeight="1" x14ac:dyDescent="0.3">
      <c r="F936" s="4"/>
    </row>
    <row r="937" spans="6:6" ht="15.75" customHeight="1" x14ac:dyDescent="0.3">
      <c r="F937" s="4"/>
    </row>
    <row r="938" spans="6:6" ht="15.75" customHeight="1" x14ac:dyDescent="0.3">
      <c r="F938" s="4"/>
    </row>
    <row r="939" spans="6:6" ht="15.75" customHeight="1" x14ac:dyDescent="0.3">
      <c r="F939" s="4"/>
    </row>
    <row r="940" spans="6:6" ht="15.75" customHeight="1" x14ac:dyDescent="0.3">
      <c r="F940" s="4"/>
    </row>
    <row r="941" spans="6:6" ht="15.75" customHeight="1" x14ac:dyDescent="0.3">
      <c r="F941" s="4"/>
    </row>
    <row r="942" spans="6:6" ht="15.75" customHeight="1" x14ac:dyDescent="0.3">
      <c r="F942" s="4"/>
    </row>
    <row r="943" spans="6:6" ht="15.75" customHeight="1" x14ac:dyDescent="0.3">
      <c r="F943" s="4"/>
    </row>
    <row r="944" spans="6:6" ht="15.75" customHeight="1" x14ac:dyDescent="0.3">
      <c r="F944" s="4"/>
    </row>
    <row r="945" spans="6:6" ht="15.75" customHeight="1" x14ac:dyDescent="0.3">
      <c r="F945" s="4"/>
    </row>
    <row r="946" spans="6:6" ht="15.75" customHeight="1" x14ac:dyDescent="0.3">
      <c r="F946" s="4"/>
    </row>
    <row r="947" spans="6:6" ht="15.75" customHeight="1" x14ac:dyDescent="0.3">
      <c r="F947" s="4"/>
    </row>
    <row r="948" spans="6:6" ht="15.75" customHeight="1" x14ac:dyDescent="0.3">
      <c r="F948" s="4"/>
    </row>
    <row r="949" spans="6:6" ht="15.75" customHeight="1" x14ac:dyDescent="0.3">
      <c r="F949" s="4"/>
    </row>
    <row r="950" spans="6:6" ht="15.75" customHeight="1" x14ac:dyDescent="0.3">
      <c r="F950" s="4"/>
    </row>
    <row r="951" spans="6:6" ht="15.75" customHeight="1" x14ac:dyDescent="0.3">
      <c r="F951" s="4"/>
    </row>
    <row r="952" spans="6:6" ht="15.75" customHeight="1" x14ac:dyDescent="0.3">
      <c r="F952" s="4"/>
    </row>
    <row r="953" spans="6:6" ht="15.75" customHeight="1" x14ac:dyDescent="0.3">
      <c r="F953" s="4"/>
    </row>
    <row r="954" spans="6:6" ht="15.75" customHeight="1" x14ac:dyDescent="0.3">
      <c r="F954" s="4"/>
    </row>
    <row r="955" spans="6:6" ht="15.75" customHeight="1" x14ac:dyDescent="0.3">
      <c r="F955" s="4"/>
    </row>
    <row r="956" spans="6:6" ht="15.75" customHeight="1" x14ac:dyDescent="0.3">
      <c r="F956" s="4"/>
    </row>
    <row r="957" spans="6:6" ht="15.75" customHeight="1" x14ac:dyDescent="0.3">
      <c r="F957" s="4"/>
    </row>
    <row r="958" spans="6:6" ht="15.75" customHeight="1" x14ac:dyDescent="0.3">
      <c r="F958" s="4"/>
    </row>
    <row r="959" spans="6:6" ht="15.75" customHeight="1" x14ac:dyDescent="0.3">
      <c r="F959" s="4"/>
    </row>
    <row r="960" spans="6:6" ht="15.75" customHeight="1" x14ac:dyDescent="0.3">
      <c r="F960" s="4"/>
    </row>
    <row r="961" spans="6:6" ht="15.75" customHeight="1" x14ac:dyDescent="0.3">
      <c r="F961" s="4"/>
    </row>
    <row r="962" spans="6:6" ht="15.75" customHeight="1" x14ac:dyDescent="0.3">
      <c r="F962" s="4"/>
    </row>
    <row r="963" spans="6:6" ht="15.75" customHeight="1" x14ac:dyDescent="0.3">
      <c r="F963" s="4"/>
    </row>
    <row r="964" spans="6:6" ht="15.75" customHeight="1" x14ac:dyDescent="0.3">
      <c r="F964" s="4"/>
    </row>
    <row r="965" spans="6:6" ht="15.75" customHeight="1" x14ac:dyDescent="0.3">
      <c r="F965" s="4"/>
    </row>
    <row r="966" spans="6:6" ht="15.75" customHeight="1" x14ac:dyDescent="0.3">
      <c r="F966" s="4"/>
    </row>
    <row r="967" spans="6:6" ht="15.75" customHeight="1" x14ac:dyDescent="0.3">
      <c r="F967" s="4"/>
    </row>
    <row r="968" spans="6:6" ht="15.75" customHeight="1" x14ac:dyDescent="0.3">
      <c r="F968" s="4"/>
    </row>
    <row r="969" spans="6:6" ht="15.75" customHeight="1" x14ac:dyDescent="0.3">
      <c r="F969" s="4"/>
    </row>
    <row r="970" spans="6:6" ht="15.75" customHeight="1" x14ac:dyDescent="0.3">
      <c r="F970" s="4"/>
    </row>
    <row r="971" spans="6:6" ht="15.75" customHeight="1" x14ac:dyDescent="0.3">
      <c r="F971" s="4"/>
    </row>
    <row r="972" spans="6:6" ht="15.75" customHeight="1" x14ac:dyDescent="0.3">
      <c r="F972" s="4"/>
    </row>
    <row r="973" spans="6:6" ht="15.75" customHeight="1" x14ac:dyDescent="0.3">
      <c r="F973" s="4"/>
    </row>
    <row r="974" spans="6:6" ht="15.75" customHeight="1" x14ac:dyDescent="0.3">
      <c r="F974" s="4"/>
    </row>
    <row r="975" spans="6:6" ht="15.75" customHeight="1" x14ac:dyDescent="0.3">
      <c r="F975" s="4"/>
    </row>
    <row r="976" spans="6:6" ht="15.75" customHeight="1" x14ac:dyDescent="0.3">
      <c r="F976" s="4"/>
    </row>
    <row r="977" spans="6:6" ht="15.75" customHeight="1" x14ac:dyDescent="0.3">
      <c r="F977" s="4"/>
    </row>
    <row r="978" spans="6:6" ht="15.75" customHeight="1" x14ac:dyDescent="0.3">
      <c r="F978" s="4"/>
    </row>
    <row r="979" spans="6:6" ht="15.75" customHeight="1" x14ac:dyDescent="0.3">
      <c r="F979" s="4"/>
    </row>
    <row r="980" spans="6:6" ht="15.75" customHeight="1" x14ac:dyDescent="0.3">
      <c r="F980" s="4"/>
    </row>
    <row r="981" spans="6:6" ht="15.75" customHeight="1" x14ac:dyDescent="0.3">
      <c r="F981" s="4"/>
    </row>
    <row r="982" spans="6:6" ht="15.75" customHeight="1" x14ac:dyDescent="0.3">
      <c r="F982" s="4"/>
    </row>
    <row r="983" spans="6:6" ht="15.75" customHeight="1" x14ac:dyDescent="0.3">
      <c r="F983" s="4"/>
    </row>
    <row r="984" spans="6:6" ht="15.75" customHeight="1" x14ac:dyDescent="0.3">
      <c r="F984" s="4"/>
    </row>
    <row r="985" spans="6:6" ht="15.75" customHeight="1" x14ac:dyDescent="0.3">
      <c r="F985" s="4"/>
    </row>
    <row r="986" spans="6:6" ht="15.75" customHeight="1" x14ac:dyDescent="0.3">
      <c r="F986" s="4"/>
    </row>
    <row r="987" spans="6:6" ht="15.75" customHeight="1" x14ac:dyDescent="0.3">
      <c r="F987" s="4"/>
    </row>
    <row r="988" spans="6:6" ht="15.75" customHeight="1" x14ac:dyDescent="0.3">
      <c r="F988" s="4"/>
    </row>
    <row r="989" spans="6:6" ht="15.75" customHeight="1" x14ac:dyDescent="0.3">
      <c r="F989" s="4"/>
    </row>
    <row r="990" spans="6:6" ht="15.75" customHeight="1" x14ac:dyDescent="0.3">
      <c r="F990" s="4"/>
    </row>
    <row r="991" spans="6:6" ht="15.75" customHeight="1" x14ac:dyDescent="0.3">
      <c r="F991" s="4"/>
    </row>
    <row r="992" spans="6:6" ht="15.75" customHeight="1" x14ac:dyDescent="0.3">
      <c r="F992" s="4"/>
    </row>
    <row r="993" spans="6:6" ht="15.75" customHeight="1" x14ac:dyDescent="0.3">
      <c r="F993" s="4"/>
    </row>
    <row r="994" spans="6:6" ht="15.75" customHeight="1" x14ac:dyDescent="0.3">
      <c r="F994" s="4"/>
    </row>
    <row r="995" spans="6:6" ht="15.75" customHeight="1" x14ac:dyDescent="0.3">
      <c r="F995" s="4"/>
    </row>
    <row r="996" spans="6:6" ht="15.75" customHeight="1" x14ac:dyDescent="0.3">
      <c r="F996" s="4"/>
    </row>
    <row r="997" spans="6:6" ht="15.75" customHeight="1" x14ac:dyDescent="0.3">
      <c r="F997" s="4"/>
    </row>
    <row r="998" spans="6:6" ht="15.75" customHeight="1" x14ac:dyDescent="0.3">
      <c r="F998" s="4"/>
    </row>
    <row r="999" spans="6:6" ht="15.75" customHeight="1" x14ac:dyDescent="0.3">
      <c r="F999" s="4"/>
    </row>
    <row r="1000" spans="6:6" ht="15.75" customHeight="1" x14ac:dyDescent="0.3">
      <c r="F1000" s="4"/>
    </row>
  </sheetData>
  <mergeCells count="118">
    <mergeCell ref="P50:Q50"/>
    <mergeCell ref="P51:Q51"/>
    <mergeCell ref="P52:Q52"/>
    <mergeCell ref="P53:Q53"/>
    <mergeCell ref="P54:Q54"/>
    <mergeCell ref="P55:Q55"/>
    <mergeCell ref="E49:G49"/>
    <mergeCell ref="E50:G50"/>
    <mergeCell ref="H50:I50"/>
    <mergeCell ref="J50:K50"/>
    <mergeCell ref="M50:N50"/>
    <mergeCell ref="E51:G51"/>
    <mergeCell ref="M51:N51"/>
    <mergeCell ref="M54:N54"/>
    <mergeCell ref="M55:N55"/>
    <mergeCell ref="E52:G52"/>
    <mergeCell ref="H52:I52"/>
    <mergeCell ref="J52:K52"/>
    <mergeCell ref="M52:N52"/>
    <mergeCell ref="H51:I51"/>
    <mergeCell ref="J51:K51"/>
    <mergeCell ref="P47:Q47"/>
    <mergeCell ref="M48:N48"/>
    <mergeCell ref="P48:Q48"/>
    <mergeCell ref="S48:T48"/>
    <mergeCell ref="M49:N49"/>
    <mergeCell ref="P49:Q49"/>
    <mergeCell ref="D41:E41"/>
    <mergeCell ref="D42:E42"/>
    <mergeCell ref="O42:P42"/>
    <mergeCell ref="O43:P43"/>
    <mergeCell ref="C45:K45"/>
    <mergeCell ref="M45:Q45"/>
    <mergeCell ref="E47:G47"/>
    <mergeCell ref="H47:I47"/>
    <mergeCell ref="J47:K47"/>
    <mergeCell ref="E48:G48"/>
    <mergeCell ref="H48:I48"/>
    <mergeCell ref="J48:K48"/>
    <mergeCell ref="H49:I49"/>
    <mergeCell ref="J49:K49"/>
    <mergeCell ref="C43:E43"/>
    <mergeCell ref="M47:O47"/>
    <mergeCell ref="P56:Q56"/>
    <mergeCell ref="J57:K57"/>
    <mergeCell ref="C58:I58"/>
    <mergeCell ref="J58:K58"/>
    <mergeCell ref="E53:G53"/>
    <mergeCell ref="E54:G54"/>
    <mergeCell ref="H54:I54"/>
    <mergeCell ref="J54:K54"/>
    <mergeCell ref="E55:G55"/>
    <mergeCell ref="H55:I55"/>
    <mergeCell ref="J55:K55"/>
    <mergeCell ref="H53:I53"/>
    <mergeCell ref="J53:K53"/>
    <mergeCell ref="M53:N53"/>
    <mergeCell ref="E56:G56"/>
    <mergeCell ref="H56:I56"/>
    <mergeCell ref="J56:K56"/>
    <mergeCell ref="M56:N56"/>
    <mergeCell ref="D33:E33"/>
    <mergeCell ref="D34:E34"/>
    <mergeCell ref="C29:C30"/>
    <mergeCell ref="D29:E29"/>
    <mergeCell ref="D30:E30"/>
    <mergeCell ref="C31:C32"/>
    <mergeCell ref="D31:E31"/>
    <mergeCell ref="D32:E32"/>
    <mergeCell ref="C33:C34"/>
    <mergeCell ref="C2:W2"/>
    <mergeCell ref="C4:C5"/>
    <mergeCell ref="D4:E4"/>
    <mergeCell ref="G4:N4"/>
    <mergeCell ref="P4:W4"/>
    <mergeCell ref="C19:X19"/>
    <mergeCell ref="C21:C22"/>
    <mergeCell ref="D27:E27"/>
    <mergeCell ref="D28:E28"/>
    <mergeCell ref="D21:E22"/>
    <mergeCell ref="G21:X21"/>
    <mergeCell ref="O22:P22"/>
    <mergeCell ref="O23:P23"/>
    <mergeCell ref="O24:P24"/>
    <mergeCell ref="O25:P25"/>
    <mergeCell ref="O26:P26"/>
    <mergeCell ref="C23:C24"/>
    <mergeCell ref="D23:E23"/>
    <mergeCell ref="D24:E24"/>
    <mergeCell ref="C25:C26"/>
    <mergeCell ref="D25:E25"/>
    <mergeCell ref="D26:E26"/>
    <mergeCell ref="C27:C28"/>
    <mergeCell ref="O40:P40"/>
    <mergeCell ref="O41:P41"/>
    <mergeCell ref="C35:C36"/>
    <mergeCell ref="D35:E35"/>
    <mergeCell ref="D36:E36"/>
    <mergeCell ref="O36:P36"/>
    <mergeCell ref="O37:P37"/>
    <mergeCell ref="O38:P38"/>
    <mergeCell ref="O39:P39"/>
    <mergeCell ref="C37:C38"/>
    <mergeCell ref="D37:E37"/>
    <mergeCell ref="D38:E38"/>
    <mergeCell ref="C39:C40"/>
    <mergeCell ref="D39:E39"/>
    <mergeCell ref="D40:E40"/>
    <mergeCell ref="C41:C42"/>
    <mergeCell ref="O34:P34"/>
    <mergeCell ref="O35:P35"/>
    <mergeCell ref="O27:P27"/>
    <mergeCell ref="O28:P28"/>
    <mergeCell ref="O29:P29"/>
    <mergeCell ref="O30:P30"/>
    <mergeCell ref="O31:P31"/>
    <mergeCell ref="O32:P32"/>
    <mergeCell ref="O33:P33"/>
  </mergeCells>
  <hyperlinks>
    <hyperlink ref="P47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C2:M1000"/>
  <sheetViews>
    <sheetView showGridLines="0" tabSelected="1" topLeftCell="A38" workbookViewId="0">
      <selection activeCell="Q40" sqref="Q40"/>
    </sheetView>
  </sheetViews>
  <sheetFormatPr baseColWidth="10" defaultColWidth="14.44140625" defaultRowHeight="15" customHeight="1" x14ac:dyDescent="0.3"/>
  <cols>
    <col min="1" max="2" width="11.44140625" customWidth="1"/>
    <col min="3" max="3" width="41.77734375" bestFit="1" customWidth="1"/>
    <col min="4" max="4" width="20" bestFit="1" customWidth="1"/>
    <col min="5" max="9" width="13.6640625" customWidth="1"/>
    <col min="10" max="10" width="4.5546875" customWidth="1"/>
    <col min="11" max="11" width="10" hidden="1" customWidth="1"/>
    <col min="12" max="12" width="12.33203125" hidden="1" customWidth="1"/>
    <col min="13" max="13" width="14.88671875" hidden="1" customWidth="1"/>
    <col min="14" max="26" width="10" customWidth="1"/>
  </cols>
  <sheetData>
    <row r="2" spans="3:13" ht="26.25" customHeight="1" x14ac:dyDescent="0.3">
      <c r="C2" s="465">
        <f>Técnico!C2</f>
        <v>0</v>
      </c>
      <c r="D2" s="394"/>
      <c r="E2" s="394"/>
      <c r="F2" s="394"/>
      <c r="G2" s="394"/>
      <c r="H2" s="394"/>
      <c r="I2" s="395"/>
      <c r="J2" s="205"/>
      <c r="K2" s="322"/>
      <c r="L2" s="322"/>
    </row>
    <row r="3" spans="3:13" ht="15.75" customHeight="1" x14ac:dyDescent="0.3">
      <c r="C3" s="450" t="s">
        <v>433</v>
      </c>
      <c r="D3" s="394"/>
      <c r="E3" s="394"/>
      <c r="F3" s="394"/>
      <c r="G3" s="394"/>
      <c r="H3" s="394"/>
      <c r="I3" s="395"/>
      <c r="J3" s="109"/>
      <c r="K3" s="78"/>
      <c r="L3" s="78"/>
    </row>
    <row r="4" spans="3:13" ht="15.75" customHeight="1" x14ac:dyDescent="0.3">
      <c r="C4" s="9" t="s">
        <v>434</v>
      </c>
      <c r="D4" s="9">
        <v>0</v>
      </c>
      <c r="E4" s="9">
        <v>1</v>
      </c>
      <c r="F4" s="9">
        <v>2</v>
      </c>
      <c r="G4" s="9">
        <v>3</v>
      </c>
      <c r="H4" s="9">
        <v>4</v>
      </c>
      <c r="I4" s="9">
        <v>5</v>
      </c>
      <c r="J4" s="8"/>
    </row>
    <row r="5" spans="3:13" ht="15.75" customHeight="1" x14ac:dyDescent="0.3">
      <c r="C5" s="499" t="s">
        <v>435</v>
      </c>
      <c r="D5" s="391"/>
      <c r="E5" s="391"/>
      <c r="F5" s="391"/>
      <c r="G5" s="391"/>
      <c r="H5" s="391"/>
      <c r="I5" s="391"/>
      <c r="J5" s="349"/>
    </row>
    <row r="6" spans="3:13" ht="14.4" x14ac:dyDescent="0.3">
      <c r="C6" s="302" t="s">
        <v>436</v>
      </c>
      <c r="D6" s="350"/>
      <c r="E6" s="350">
        <f>'P&amp;G'!D17</f>
        <v>-161837844.32320297</v>
      </c>
      <c r="F6" s="350">
        <f>'P&amp;G'!E17</f>
        <v>67383812.425447404</v>
      </c>
      <c r="G6" s="350">
        <f>'P&amp;G'!F17</f>
        <v>101449621.22230777</v>
      </c>
      <c r="H6" s="350">
        <f>'P&amp;G'!G17</f>
        <v>145563035.18007687</v>
      </c>
      <c r="I6" s="350">
        <f>'P&amp;G'!H17</f>
        <v>189288026.2399925</v>
      </c>
      <c r="J6" s="351"/>
    </row>
    <row r="7" spans="3:13" ht="14.4" x14ac:dyDescent="0.3">
      <c r="C7" s="302" t="s">
        <v>437</v>
      </c>
      <c r="D7" s="350"/>
      <c r="E7" s="350">
        <f>'P&amp;G'!D9</f>
        <v>8447760</v>
      </c>
      <c r="F7" s="350">
        <f>'P&amp;G'!E9</f>
        <v>8447760</v>
      </c>
      <c r="G7" s="350">
        <f>'P&amp;G'!F9</f>
        <v>8447760</v>
      </c>
      <c r="H7" s="350">
        <f>'P&amp;G'!G9</f>
        <v>2972360</v>
      </c>
      <c r="I7" s="350">
        <f>'P&amp;G'!H9</f>
        <v>2972360</v>
      </c>
      <c r="J7" s="351"/>
    </row>
    <row r="8" spans="3:13" ht="14.4" x14ac:dyDescent="0.3">
      <c r="C8" s="302" t="s">
        <v>419</v>
      </c>
      <c r="D8" s="350"/>
      <c r="E8" s="350">
        <f>'P&amp;G'!D16</f>
        <v>199433996</v>
      </c>
      <c r="F8" s="350">
        <v>0</v>
      </c>
      <c r="G8" s="350">
        <v>0</v>
      </c>
      <c r="H8" s="350">
        <v>0</v>
      </c>
      <c r="I8" s="350">
        <v>0</v>
      </c>
      <c r="J8" s="351"/>
      <c r="K8" s="352"/>
      <c r="L8" s="352"/>
      <c r="M8" s="352"/>
    </row>
    <row r="9" spans="3:13" ht="14.4" x14ac:dyDescent="0.3">
      <c r="C9" s="302" t="s">
        <v>418</v>
      </c>
      <c r="D9" s="350"/>
      <c r="E9" s="350">
        <v>0</v>
      </c>
      <c r="F9" s="350">
        <v>0</v>
      </c>
      <c r="G9" s="350">
        <v>0</v>
      </c>
      <c r="H9" s="350">
        <v>0</v>
      </c>
      <c r="I9" s="350">
        <v>0</v>
      </c>
      <c r="J9" s="351"/>
    </row>
    <row r="10" spans="3:13" ht="14.4" x14ac:dyDescent="0.3">
      <c r="C10" s="302" t="s">
        <v>438</v>
      </c>
      <c r="D10" s="350"/>
      <c r="E10" s="350">
        <v>0</v>
      </c>
      <c r="F10" s="350">
        <f>'P&amp;G'!E28</f>
        <v>23584334.348906592</v>
      </c>
      <c r="G10" s="350">
        <f>'P&amp;G'!F28</f>
        <v>35507367.427807719</v>
      </c>
      <c r="H10" s="350">
        <f>'P&amp;G'!G28</f>
        <v>50947062.313026898</v>
      </c>
      <c r="I10" s="350">
        <f>'P&amp;G'!H28</f>
        <v>66250809.18399737</v>
      </c>
      <c r="J10" s="351"/>
    </row>
    <row r="11" spans="3:13" ht="15.75" customHeight="1" x14ac:dyDescent="0.3">
      <c r="C11" s="335" t="s">
        <v>439</v>
      </c>
      <c r="D11" s="335"/>
      <c r="E11" s="353">
        <f t="shared" ref="E11:I11" si="0">SUM(E6:E10)</f>
        <v>46043911.676797032</v>
      </c>
      <c r="F11" s="353">
        <f t="shared" si="0"/>
        <v>99415906.774353996</v>
      </c>
      <c r="G11" s="353">
        <f t="shared" si="0"/>
        <v>145404748.65011549</v>
      </c>
      <c r="H11" s="353">
        <f t="shared" si="0"/>
        <v>199482457.49310377</v>
      </c>
      <c r="I11" s="353">
        <f t="shared" si="0"/>
        <v>258511195.42398986</v>
      </c>
      <c r="J11" s="337"/>
    </row>
    <row r="12" spans="3:13" ht="15.75" customHeight="1" x14ac:dyDescent="0.3">
      <c r="C12" s="499" t="s">
        <v>440</v>
      </c>
      <c r="D12" s="391"/>
      <c r="E12" s="391"/>
      <c r="F12" s="391"/>
      <c r="G12" s="391"/>
      <c r="H12" s="391"/>
      <c r="I12" s="391"/>
      <c r="J12" s="349"/>
    </row>
    <row r="13" spans="3:13" ht="14.4" x14ac:dyDescent="0.3">
      <c r="C13" s="302" t="s">
        <v>441</v>
      </c>
      <c r="D13" s="350">
        <v>0</v>
      </c>
      <c r="E13" s="350">
        <v>0</v>
      </c>
      <c r="F13" s="350">
        <v>0</v>
      </c>
      <c r="G13" s="350">
        <v>0</v>
      </c>
      <c r="H13" s="350">
        <v>0</v>
      </c>
      <c r="I13" s="350">
        <v>0</v>
      </c>
      <c r="J13" s="351"/>
    </row>
    <row r="14" spans="3:13" ht="14.4" x14ac:dyDescent="0.3">
      <c r="C14" s="302" t="s">
        <v>442</v>
      </c>
      <c r="D14" s="350">
        <v>0</v>
      </c>
      <c r="E14" s="350">
        <v>0</v>
      </c>
      <c r="F14" s="350">
        <v>0</v>
      </c>
      <c r="G14" s="350">
        <v>0</v>
      </c>
      <c r="H14" s="350">
        <v>0</v>
      </c>
      <c r="I14" s="350">
        <v>0</v>
      </c>
      <c r="J14" s="351"/>
    </row>
    <row r="15" spans="3:13" ht="14.4" x14ac:dyDescent="0.3">
      <c r="C15" s="302" t="s">
        <v>443</v>
      </c>
      <c r="D15" s="350">
        <v>0</v>
      </c>
      <c r="E15" s="350">
        <v>0</v>
      </c>
      <c r="F15" s="350">
        <v>0</v>
      </c>
      <c r="G15" s="350">
        <v>0</v>
      </c>
      <c r="H15" s="350">
        <v>0</v>
      </c>
      <c r="I15" s="350">
        <v>0</v>
      </c>
      <c r="J15" s="351"/>
    </row>
    <row r="16" spans="3:13" ht="14.4" x14ac:dyDescent="0.3">
      <c r="C16" s="302" t="s">
        <v>444</v>
      </c>
      <c r="D16" s="350">
        <v>0</v>
      </c>
      <c r="E16" s="350">
        <v>0</v>
      </c>
      <c r="F16" s="350">
        <v>0</v>
      </c>
      <c r="G16" s="350">
        <v>0</v>
      </c>
      <c r="H16" s="350">
        <v>0</v>
      </c>
      <c r="I16" s="350">
        <v>0</v>
      </c>
      <c r="J16" s="351"/>
    </row>
    <row r="17" spans="3:10" ht="14.4" x14ac:dyDescent="0.3">
      <c r="C17" s="302" t="s">
        <v>445</v>
      </c>
      <c r="D17" s="350"/>
      <c r="E17" s="350">
        <v>0</v>
      </c>
      <c r="F17" s="350">
        <v>0</v>
      </c>
      <c r="G17" s="350">
        <v>0</v>
      </c>
      <c r="H17" s="350">
        <v>0</v>
      </c>
      <c r="I17" s="350">
        <v>0</v>
      </c>
      <c r="J17" s="351"/>
    </row>
    <row r="18" spans="3:10" ht="14.4" x14ac:dyDescent="0.3">
      <c r="C18" s="302" t="s">
        <v>446</v>
      </c>
      <c r="D18" s="350">
        <v>0</v>
      </c>
      <c r="E18" s="350">
        <v>0</v>
      </c>
      <c r="F18" s="350">
        <v>0</v>
      </c>
      <c r="G18" s="350">
        <v>0</v>
      </c>
      <c r="H18" s="350">
        <v>0</v>
      </c>
      <c r="I18" s="350">
        <v>0</v>
      </c>
      <c r="J18" s="351"/>
    </row>
    <row r="19" spans="3:10" ht="14.4" x14ac:dyDescent="0.3">
      <c r="C19" s="302" t="s">
        <v>447</v>
      </c>
      <c r="D19" s="350"/>
      <c r="E19" s="350">
        <v>0</v>
      </c>
      <c r="F19" s="350">
        <v>0</v>
      </c>
      <c r="G19" s="350">
        <v>0</v>
      </c>
      <c r="H19" s="350">
        <v>0</v>
      </c>
      <c r="I19" s="350">
        <v>0</v>
      </c>
      <c r="J19" s="351"/>
    </row>
    <row r="20" spans="3:10" ht="14.4" x14ac:dyDescent="0.3">
      <c r="C20" s="302" t="s">
        <v>448</v>
      </c>
      <c r="D20" s="350"/>
      <c r="E20" s="350">
        <v>0</v>
      </c>
      <c r="F20" s="350">
        <v>0</v>
      </c>
      <c r="G20" s="350">
        <v>0</v>
      </c>
      <c r="H20" s="350">
        <v>0</v>
      </c>
      <c r="I20" s="350">
        <v>0</v>
      </c>
      <c r="J20" s="351"/>
    </row>
    <row r="21" spans="3:10" ht="15.75" customHeight="1" x14ac:dyDescent="0.3">
      <c r="C21" s="302" t="s">
        <v>449</v>
      </c>
      <c r="D21" s="350">
        <v>0</v>
      </c>
      <c r="E21" s="350">
        <v>0</v>
      </c>
      <c r="F21" s="350">
        <v>0</v>
      </c>
      <c r="G21" s="350">
        <v>0</v>
      </c>
      <c r="H21" s="350">
        <v>0</v>
      </c>
      <c r="I21" s="350">
        <v>0</v>
      </c>
      <c r="J21" s="351"/>
    </row>
    <row r="22" spans="3:10" ht="15.75" customHeight="1" x14ac:dyDescent="0.3">
      <c r="C22" s="302" t="s">
        <v>450</v>
      </c>
      <c r="D22" s="350">
        <f>'Inversiones Fijas y Diferida'!H6</f>
        <v>0</v>
      </c>
      <c r="E22" s="350">
        <v>0</v>
      </c>
      <c r="F22" s="350">
        <v>0</v>
      </c>
      <c r="G22" s="350">
        <v>0</v>
      </c>
      <c r="H22" s="350">
        <v>0</v>
      </c>
      <c r="I22" s="350">
        <v>0</v>
      </c>
      <c r="J22" s="351"/>
    </row>
    <row r="23" spans="3:10" ht="15.75" customHeight="1" x14ac:dyDescent="0.3">
      <c r="C23" s="302" t="s">
        <v>451</v>
      </c>
      <c r="D23" s="350">
        <f>'Inversiones Fijas y Diferida'!H7</f>
        <v>0</v>
      </c>
      <c r="E23" s="350">
        <v>0</v>
      </c>
      <c r="F23" s="350">
        <v>0</v>
      </c>
      <c r="G23" s="350">
        <v>0</v>
      </c>
      <c r="H23" s="350">
        <v>0</v>
      </c>
      <c r="I23" s="350">
        <v>0</v>
      </c>
      <c r="J23" s="351"/>
    </row>
    <row r="24" spans="3:10" ht="15.75" customHeight="1" x14ac:dyDescent="0.3">
      <c r="C24" s="302" t="s">
        <v>452</v>
      </c>
      <c r="D24" s="350">
        <f>'Inversiones Fijas y Diferida'!H8</f>
        <v>4000000</v>
      </c>
      <c r="E24" s="350">
        <v>0</v>
      </c>
      <c r="F24" s="350">
        <v>0</v>
      </c>
      <c r="G24" s="350">
        <v>0</v>
      </c>
      <c r="H24" s="350">
        <v>0</v>
      </c>
      <c r="I24" s="350">
        <v>0</v>
      </c>
      <c r="J24" s="351"/>
    </row>
    <row r="25" spans="3:10" ht="15.75" customHeight="1" x14ac:dyDescent="0.3">
      <c r="C25" s="302" t="s">
        <v>453</v>
      </c>
      <c r="D25" s="350">
        <f>'Inversiones Fijas y Diferida'!H24</f>
        <v>9900000</v>
      </c>
      <c r="E25" s="350">
        <v>0</v>
      </c>
      <c r="F25" s="350">
        <v>0</v>
      </c>
      <c r="G25" s="350">
        <v>0</v>
      </c>
      <c r="H25" s="350">
        <v>0</v>
      </c>
      <c r="I25" s="350">
        <v>0</v>
      </c>
      <c r="J25" s="351"/>
    </row>
    <row r="26" spans="3:10" ht="15.75" customHeight="1" x14ac:dyDescent="0.3">
      <c r="C26" s="302" t="s">
        <v>454</v>
      </c>
      <c r="D26" s="350">
        <f>'Inversiones Fijas y Diferida'!H38</f>
        <v>11470000</v>
      </c>
      <c r="E26" s="350">
        <v>0</v>
      </c>
      <c r="F26" s="350">
        <v>0</v>
      </c>
      <c r="G26" s="350">
        <v>0</v>
      </c>
      <c r="H26" s="350">
        <v>0</v>
      </c>
      <c r="I26" s="350">
        <v>0</v>
      </c>
      <c r="J26" s="351"/>
    </row>
    <row r="27" spans="3:10" ht="15.75" customHeight="1" x14ac:dyDescent="0.3">
      <c r="C27" s="302" t="s">
        <v>455</v>
      </c>
      <c r="D27" s="350">
        <f>'Inversiones Fijas y Diferida'!H46</f>
        <v>0</v>
      </c>
      <c r="E27" s="350">
        <v>0</v>
      </c>
      <c r="F27" s="350">
        <v>0</v>
      </c>
      <c r="G27" s="350">
        <v>0</v>
      </c>
      <c r="H27" s="350">
        <v>0</v>
      </c>
      <c r="I27" s="350">
        <v>0</v>
      </c>
      <c r="J27" s="351"/>
    </row>
    <row r="28" spans="3:10" ht="15.75" customHeight="1" x14ac:dyDescent="0.3">
      <c r="C28" s="302" t="s">
        <v>456</v>
      </c>
      <c r="D28" s="350">
        <f>'Inversiones Fijas y Diferida'!H58</f>
        <v>5918000</v>
      </c>
      <c r="E28" s="350">
        <v>0</v>
      </c>
      <c r="F28" s="350">
        <v>0</v>
      </c>
      <c r="G28" s="350">
        <v>0</v>
      </c>
      <c r="H28" s="350">
        <v>0</v>
      </c>
      <c r="I28" s="350">
        <v>0</v>
      </c>
      <c r="J28" s="351"/>
    </row>
    <row r="29" spans="3:10" ht="15.75" customHeight="1" x14ac:dyDescent="0.3">
      <c r="C29" s="302" t="s">
        <v>457</v>
      </c>
      <c r="D29" s="350">
        <v>0</v>
      </c>
      <c r="E29" s="350">
        <v>0</v>
      </c>
      <c r="F29" s="350">
        <v>0</v>
      </c>
      <c r="G29" s="350">
        <v>0</v>
      </c>
      <c r="H29" s="350">
        <v>0</v>
      </c>
      <c r="I29" s="350">
        <v>0</v>
      </c>
      <c r="J29" s="351"/>
    </row>
    <row r="30" spans="3:10" ht="15.75" customHeight="1" x14ac:dyDescent="0.3">
      <c r="C30" s="302" t="s">
        <v>458</v>
      </c>
      <c r="D30" s="350">
        <v>0</v>
      </c>
      <c r="E30" s="350">
        <v>0</v>
      </c>
      <c r="F30" s="350">
        <v>0</v>
      </c>
      <c r="G30" s="350">
        <v>0</v>
      </c>
      <c r="H30" s="350">
        <v>0</v>
      </c>
      <c r="I30" s="350">
        <v>0</v>
      </c>
      <c r="J30" s="351"/>
    </row>
    <row r="31" spans="3:10" ht="15.75" customHeight="1" x14ac:dyDescent="0.3">
      <c r="C31" s="302" t="s">
        <v>459</v>
      </c>
      <c r="D31" s="350">
        <f>'Inversiones Fijas y Diferida'!H74</f>
        <v>199433996</v>
      </c>
      <c r="E31" s="350">
        <v>0</v>
      </c>
      <c r="F31" s="350">
        <v>0</v>
      </c>
      <c r="G31" s="350">
        <v>0</v>
      </c>
      <c r="H31" s="350">
        <v>0</v>
      </c>
      <c r="I31" s="350">
        <v>0</v>
      </c>
      <c r="J31" s="351"/>
    </row>
    <row r="32" spans="3:10" ht="15.75" customHeight="1" x14ac:dyDescent="0.3">
      <c r="C32" s="335" t="s">
        <v>460</v>
      </c>
      <c r="D32" s="353">
        <f>SUM(D29:D31)</f>
        <v>199433996</v>
      </c>
      <c r="E32" s="353">
        <v>0</v>
      </c>
      <c r="F32" s="353">
        <v>0</v>
      </c>
      <c r="G32" s="353">
        <v>0</v>
      </c>
      <c r="H32" s="353">
        <v>0</v>
      </c>
      <c r="I32" s="353">
        <v>0</v>
      </c>
      <c r="J32" s="337"/>
    </row>
    <row r="33" spans="3:13" ht="15.75" customHeight="1" x14ac:dyDescent="0.3">
      <c r="C33" s="499" t="s">
        <v>461</v>
      </c>
      <c r="D33" s="391"/>
      <c r="E33" s="391"/>
      <c r="F33" s="391"/>
      <c r="G33" s="391"/>
      <c r="H33" s="391"/>
      <c r="I33" s="391"/>
      <c r="J33" s="349"/>
    </row>
    <row r="34" spans="3:13" ht="15.75" customHeight="1" x14ac:dyDescent="0.3">
      <c r="C34" s="302" t="s">
        <v>462</v>
      </c>
      <c r="D34" s="350">
        <v>0</v>
      </c>
      <c r="E34" s="350">
        <v>0</v>
      </c>
      <c r="F34" s="350">
        <v>0</v>
      </c>
      <c r="G34" s="350">
        <v>0</v>
      </c>
      <c r="H34" s="350">
        <v>0</v>
      </c>
      <c r="I34" s="350">
        <v>0</v>
      </c>
      <c r="J34" s="351"/>
    </row>
    <row r="35" spans="3:13" ht="15.75" customHeight="1" x14ac:dyDescent="0.3">
      <c r="C35" s="302" t="s">
        <v>463</v>
      </c>
      <c r="D35" s="350"/>
      <c r="E35" s="350">
        <v>0</v>
      </c>
      <c r="F35" s="350">
        <v>0</v>
      </c>
      <c r="G35" s="350">
        <v>0</v>
      </c>
      <c r="H35" s="350">
        <v>0</v>
      </c>
      <c r="I35" s="350">
        <v>0</v>
      </c>
      <c r="J35" s="351"/>
    </row>
    <row r="36" spans="3:13" ht="15.75" customHeight="1" x14ac:dyDescent="0.3">
      <c r="C36" s="302" t="s">
        <v>464</v>
      </c>
      <c r="D36" s="350"/>
      <c r="E36" s="350">
        <v>0</v>
      </c>
      <c r="F36" s="350">
        <v>0</v>
      </c>
      <c r="G36" s="350">
        <v>0</v>
      </c>
      <c r="H36" s="350">
        <v>0</v>
      </c>
      <c r="I36" s="350">
        <v>0</v>
      </c>
      <c r="J36" s="351"/>
    </row>
    <row r="37" spans="3:13" ht="15.75" customHeight="1" x14ac:dyDescent="0.3">
      <c r="C37" s="302" t="s">
        <v>465</v>
      </c>
      <c r="D37" s="350"/>
      <c r="E37" s="350">
        <v>0</v>
      </c>
      <c r="F37" s="350">
        <v>0</v>
      </c>
      <c r="G37" s="350">
        <v>0</v>
      </c>
      <c r="H37" s="350">
        <v>0</v>
      </c>
      <c r="I37" s="350">
        <v>0</v>
      </c>
      <c r="J37" s="351"/>
    </row>
    <row r="38" spans="3:13" ht="15.75" customHeight="1" x14ac:dyDescent="0.3">
      <c r="C38" s="302" t="s">
        <v>466</v>
      </c>
      <c r="D38" s="350">
        <f>-('Inversiones Fijas y Diferida'!H91)+'Inversiones Fijas y Diferida'!H89</f>
        <v>-230721996</v>
      </c>
      <c r="E38" s="350">
        <v>0</v>
      </c>
      <c r="F38" s="350">
        <v>0</v>
      </c>
      <c r="G38" s="350">
        <v>0</v>
      </c>
      <c r="H38" s="350">
        <v>0</v>
      </c>
      <c r="I38" s="350">
        <v>0</v>
      </c>
      <c r="J38" s="351"/>
    </row>
    <row r="39" spans="3:13" ht="15.75" customHeight="1" x14ac:dyDescent="0.3">
      <c r="C39" s="302" t="s">
        <v>467</v>
      </c>
      <c r="D39" s="350"/>
      <c r="E39" s="350">
        <v>0</v>
      </c>
      <c r="F39" s="350">
        <v>0</v>
      </c>
      <c r="G39" s="350">
        <v>0</v>
      </c>
      <c r="H39" s="350">
        <v>0</v>
      </c>
      <c r="I39" s="350">
        <v>0</v>
      </c>
      <c r="J39" s="351"/>
    </row>
    <row r="40" spans="3:13" ht="15.75" customHeight="1" x14ac:dyDescent="0.3">
      <c r="C40" s="335" t="s">
        <v>468</v>
      </c>
      <c r="D40" s="353">
        <f>(SUM(D34:D39))</f>
        <v>-230721996</v>
      </c>
      <c r="E40" s="335">
        <v>0</v>
      </c>
      <c r="F40" s="335">
        <v>0</v>
      </c>
      <c r="G40" s="335">
        <v>0</v>
      </c>
      <c r="H40" s="335">
        <v>0</v>
      </c>
      <c r="I40" s="335">
        <v>0</v>
      </c>
      <c r="J40" s="354"/>
    </row>
    <row r="41" spans="3:13" ht="15.75" customHeight="1" x14ac:dyDescent="0.3">
      <c r="C41" s="302"/>
      <c r="D41" s="350"/>
      <c r="E41" s="350"/>
      <c r="F41" s="350"/>
      <c r="G41" s="350"/>
      <c r="H41" s="350"/>
      <c r="I41" s="350"/>
      <c r="J41" s="351"/>
    </row>
    <row r="42" spans="3:13" ht="15.75" customHeight="1" x14ac:dyDescent="0.3">
      <c r="C42" s="355" t="s">
        <v>469</v>
      </c>
      <c r="D42" s="356">
        <v>0</v>
      </c>
      <c r="E42" s="353">
        <f t="shared" ref="E42:I42" si="1">E11</f>
        <v>46043911.676797032</v>
      </c>
      <c r="F42" s="353">
        <f t="shared" si="1"/>
        <v>99415906.774353996</v>
      </c>
      <c r="G42" s="353">
        <f t="shared" si="1"/>
        <v>145404748.65011549</v>
      </c>
      <c r="H42" s="353">
        <f t="shared" si="1"/>
        <v>199482457.49310377</v>
      </c>
      <c r="I42" s="353">
        <f t="shared" si="1"/>
        <v>258511195.42398986</v>
      </c>
      <c r="J42" s="337"/>
    </row>
    <row r="43" spans="3:13" ht="15.75" customHeight="1" x14ac:dyDescent="0.3">
      <c r="C43" s="355" t="s">
        <v>470</v>
      </c>
      <c r="D43" s="353"/>
      <c r="E43" s="356">
        <v>0</v>
      </c>
      <c r="F43" s="356">
        <f>E42</f>
        <v>46043911.676797032</v>
      </c>
      <c r="G43" s="353">
        <f t="shared" ref="G43:I43" si="2">SUM(F42:F43)</f>
        <v>145459818.45115101</v>
      </c>
      <c r="H43" s="353">
        <f t="shared" si="2"/>
        <v>290864567.1012665</v>
      </c>
      <c r="I43" s="353">
        <f t="shared" si="2"/>
        <v>490347024.59437025</v>
      </c>
      <c r="J43" s="337"/>
    </row>
    <row r="44" spans="3:13" ht="15.75" customHeight="1" x14ac:dyDescent="0.3">
      <c r="C44" s="355" t="s">
        <v>471</v>
      </c>
      <c r="D44" s="353">
        <f>D40</f>
        <v>-230721996</v>
      </c>
      <c r="E44" s="356">
        <f t="shared" ref="E44:I44" si="3">SUM(E42:E43)</f>
        <v>46043911.676797032</v>
      </c>
      <c r="F44" s="356">
        <f t="shared" si="3"/>
        <v>145459818.45115101</v>
      </c>
      <c r="G44" s="356">
        <f t="shared" si="3"/>
        <v>290864567.1012665</v>
      </c>
      <c r="H44" s="356">
        <f t="shared" si="3"/>
        <v>490347024.59437025</v>
      </c>
      <c r="I44" s="356">
        <f t="shared" si="3"/>
        <v>748858220.01836014</v>
      </c>
      <c r="J44" s="357"/>
    </row>
    <row r="45" spans="3:13" ht="15.75" customHeight="1" x14ac:dyDescent="0.3">
      <c r="C45" s="358"/>
      <c r="D45" s="337"/>
      <c r="E45" s="357"/>
      <c r="F45" s="357"/>
      <c r="G45" s="357"/>
      <c r="H45" s="357"/>
      <c r="I45" s="357"/>
      <c r="J45" s="357"/>
      <c r="K45" s="3"/>
      <c r="L45" s="3"/>
      <c r="M45" s="3"/>
    </row>
    <row r="46" spans="3:13" ht="18.75" customHeight="1" x14ac:dyDescent="0.35">
      <c r="C46" s="497" t="s">
        <v>472</v>
      </c>
      <c r="D46" s="395"/>
      <c r="E46" s="357"/>
      <c r="F46" s="357"/>
      <c r="G46" s="357"/>
      <c r="H46" s="357"/>
      <c r="I46" s="357"/>
      <c r="J46" s="357"/>
      <c r="K46" s="3"/>
      <c r="L46" s="3"/>
      <c r="M46" s="498" t="s">
        <v>473</v>
      </c>
    </row>
    <row r="47" spans="3:13" ht="15.75" customHeight="1" x14ac:dyDescent="0.3">
      <c r="C47" s="302"/>
      <c r="D47" s="302"/>
      <c r="E47" s="302"/>
      <c r="F47" s="302"/>
      <c r="G47" s="302"/>
      <c r="H47" s="302"/>
      <c r="I47" s="302"/>
      <c r="J47" s="42"/>
      <c r="K47" s="59" t="s">
        <v>40</v>
      </c>
      <c r="L47" s="59" t="s">
        <v>474</v>
      </c>
      <c r="M47" s="391"/>
    </row>
    <row r="48" spans="3:13" ht="21" customHeight="1" x14ac:dyDescent="0.4">
      <c r="C48" s="355" t="s">
        <v>475</v>
      </c>
      <c r="D48" s="359">
        <v>0.2</v>
      </c>
      <c r="E48" s="302"/>
      <c r="F48" s="302"/>
      <c r="G48" s="302"/>
      <c r="H48" s="302"/>
      <c r="I48" s="302"/>
      <c r="J48" s="42"/>
      <c r="K48" s="360">
        <v>0</v>
      </c>
      <c r="L48" s="361">
        <f>D40</f>
        <v>-230721996</v>
      </c>
      <c r="M48" s="361">
        <f>L48</f>
        <v>-230721996</v>
      </c>
    </row>
    <row r="49" spans="3:13" ht="21" customHeight="1" x14ac:dyDescent="0.4">
      <c r="C49" s="358"/>
      <c r="D49" s="362"/>
      <c r="E49" s="42"/>
      <c r="F49" s="42"/>
      <c r="G49" s="42"/>
      <c r="H49" s="42"/>
      <c r="I49" s="42"/>
      <c r="J49" s="42"/>
      <c r="K49" s="3"/>
      <c r="L49" s="363"/>
      <c r="M49" s="363"/>
    </row>
    <row r="50" spans="3:13" ht="21" customHeight="1" x14ac:dyDescent="0.4">
      <c r="C50" s="355" t="s">
        <v>476</v>
      </c>
      <c r="D50" s="364">
        <f t="array" ref="D50">NPV(D48,E44:I44)+D44</f>
        <v>614406784.74123251</v>
      </c>
      <c r="E50" s="302"/>
      <c r="F50" s="302"/>
      <c r="G50" s="302"/>
      <c r="H50" s="302"/>
      <c r="I50" s="302"/>
      <c r="J50" s="42"/>
      <c r="K50" s="360">
        <v>1</v>
      </c>
      <c r="L50" s="361">
        <f>E44</f>
        <v>46043911.676797032</v>
      </c>
      <c r="M50" s="361">
        <f>M48+L50</f>
        <v>-184678084.32320297</v>
      </c>
    </row>
    <row r="51" spans="3:13" ht="21" customHeight="1" x14ac:dyDescent="0.4">
      <c r="C51" s="358"/>
      <c r="D51" s="365"/>
      <c r="E51" s="42"/>
      <c r="F51" s="42"/>
      <c r="G51" s="42"/>
      <c r="H51" s="42"/>
      <c r="I51" s="42"/>
      <c r="J51" s="42"/>
      <c r="K51" s="3"/>
      <c r="L51" s="363"/>
      <c r="M51" s="363"/>
    </row>
    <row r="52" spans="3:13" ht="21" customHeight="1" x14ac:dyDescent="0.3">
      <c r="C52" s="355" t="s">
        <v>477</v>
      </c>
      <c r="D52" s="366">
        <f>IRR(D44:I44)</f>
        <v>0.73868939220251773</v>
      </c>
      <c r="E52" s="302"/>
      <c r="F52" s="302"/>
      <c r="G52" s="302"/>
      <c r="H52" s="302"/>
      <c r="I52" s="302"/>
      <c r="J52" s="42"/>
      <c r="K52" s="360">
        <v>2</v>
      </c>
      <c r="L52" s="367">
        <f>F44</f>
        <v>145459818.45115101</v>
      </c>
      <c r="M52" s="361">
        <f>M50+L52</f>
        <v>-39218265.872051954</v>
      </c>
    </row>
    <row r="53" spans="3:13" ht="21" customHeight="1" x14ac:dyDescent="0.3">
      <c r="C53" s="358"/>
      <c r="D53" s="368"/>
      <c r="E53" s="42"/>
      <c r="F53" s="42"/>
      <c r="G53" s="42"/>
      <c r="H53" s="42"/>
      <c r="I53" s="42"/>
      <c r="J53" s="42"/>
      <c r="K53" s="3"/>
      <c r="L53" s="369"/>
      <c r="M53" s="363"/>
    </row>
    <row r="54" spans="3:13" ht="21" customHeight="1" x14ac:dyDescent="0.3">
      <c r="C54" s="355" t="s">
        <v>478</v>
      </c>
      <c r="D54" s="370">
        <f>K52+ABS(M52)/L54</f>
        <v>2.1348334252703864</v>
      </c>
      <c r="E54" s="83" t="s">
        <v>479</v>
      </c>
      <c r="F54" s="302"/>
      <c r="G54" s="302"/>
      <c r="H54" s="302"/>
      <c r="I54" s="302"/>
      <c r="J54" s="42"/>
      <c r="K54" s="360">
        <v>3</v>
      </c>
      <c r="L54" s="367">
        <f>G44</f>
        <v>290864567.1012665</v>
      </c>
      <c r="M54" s="367">
        <f>M52+L54</f>
        <v>251646301.22921455</v>
      </c>
    </row>
    <row r="55" spans="3:13" ht="21" customHeight="1" x14ac:dyDescent="0.3">
      <c r="C55" s="358"/>
      <c r="D55" s="371"/>
      <c r="E55" s="85"/>
      <c r="F55" s="42"/>
      <c r="G55" s="42"/>
      <c r="H55" s="42"/>
      <c r="I55" s="42"/>
      <c r="J55" s="42"/>
      <c r="K55" s="3"/>
      <c r="L55" s="369"/>
      <c r="M55" s="369"/>
    </row>
    <row r="56" spans="3:13" ht="21" hidden="1" customHeight="1" x14ac:dyDescent="0.3">
      <c r="C56" s="372"/>
      <c r="D56" s="373"/>
      <c r="E56" s="85"/>
      <c r="F56" s="302"/>
      <c r="G56" s="302"/>
      <c r="H56" s="302"/>
      <c r="I56" s="302"/>
      <c r="J56" s="42"/>
      <c r="K56" s="360">
        <v>4</v>
      </c>
      <c r="L56" s="367">
        <f>H44</f>
        <v>490347024.59437025</v>
      </c>
      <c r="M56" s="367">
        <f>M54+L56</f>
        <v>741993325.82358479</v>
      </c>
    </row>
    <row r="57" spans="3:13" ht="15.75" hidden="1" customHeight="1" x14ac:dyDescent="0.3">
      <c r="J57" s="3"/>
      <c r="K57" s="360">
        <v>5</v>
      </c>
      <c r="L57" s="367">
        <f>I44</f>
        <v>748858220.01836014</v>
      </c>
      <c r="M57" s="367">
        <f>M56+L57</f>
        <v>1490851545.8419449</v>
      </c>
    </row>
    <row r="58" spans="3:13" ht="15.75" customHeight="1" x14ac:dyDescent="0.3"/>
    <row r="59" spans="3:13" ht="15.75" customHeight="1" x14ac:dyDescent="0.3"/>
    <row r="60" spans="3:13" ht="15.75" customHeight="1" x14ac:dyDescent="0.3"/>
    <row r="61" spans="3:13" ht="15.75" customHeight="1" x14ac:dyDescent="0.3"/>
    <row r="62" spans="3:13" ht="15.75" customHeight="1" x14ac:dyDescent="0.3"/>
    <row r="63" spans="3:13" ht="15.75" customHeight="1" x14ac:dyDescent="0.3"/>
    <row r="64" spans="3:1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C46:D46"/>
    <mergeCell ref="M46:M47"/>
    <mergeCell ref="C2:I2"/>
    <mergeCell ref="C3:I3"/>
    <mergeCell ref="C5:I5"/>
    <mergeCell ref="C12:I12"/>
    <mergeCell ref="C33:I3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99"/>
  </sheetPr>
  <dimension ref="A1:Z1000"/>
  <sheetViews>
    <sheetView showGridLines="0" topLeftCell="A10" workbookViewId="0">
      <selection activeCell="C16" sqref="C16:I16"/>
    </sheetView>
  </sheetViews>
  <sheetFormatPr baseColWidth="10" defaultColWidth="14.44140625" defaultRowHeight="15" customHeight="1" x14ac:dyDescent="0.3"/>
  <cols>
    <col min="1" max="1" width="8.6640625" customWidth="1"/>
    <col min="2" max="2" width="12.109375" customWidth="1"/>
    <col min="3" max="5" width="15.6640625" customWidth="1"/>
    <col min="6" max="7" width="8.33203125" customWidth="1"/>
    <col min="8" max="8" width="15.6640625" customWidth="1"/>
    <col min="9" max="9" width="60" customWidth="1"/>
    <col min="10" max="10" width="1.109375" customWidth="1"/>
    <col min="11" max="12" width="15.6640625" customWidth="1"/>
    <col min="13" max="26" width="10" customWidth="1"/>
  </cols>
  <sheetData>
    <row r="1" spans="1:26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4"/>
      <c r="B2" s="4"/>
      <c r="C2" s="419" t="s">
        <v>42</v>
      </c>
      <c r="D2" s="394"/>
      <c r="E2" s="394"/>
      <c r="F2" s="394"/>
      <c r="G2" s="394"/>
      <c r="H2" s="394"/>
      <c r="I2" s="394"/>
      <c r="J2" s="394"/>
      <c r="K2" s="39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 x14ac:dyDescent="0.3">
      <c r="A3" s="4"/>
      <c r="B3" s="4"/>
      <c r="C3" s="4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">
      <c r="A4" s="4"/>
      <c r="B4" s="4"/>
      <c r="C4" s="416" t="s">
        <v>43</v>
      </c>
      <c r="D4" s="395"/>
      <c r="E4" s="9" t="s">
        <v>44</v>
      </c>
      <c r="F4" s="416" t="s">
        <v>45</v>
      </c>
      <c r="G4" s="394"/>
      <c r="H4" s="395"/>
      <c r="I4" s="45" t="s">
        <v>46</v>
      </c>
      <c r="J4" s="45"/>
      <c r="K4" s="4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4.5" customHeight="1" x14ac:dyDescent="0.3">
      <c r="A5" s="4"/>
      <c r="B5" s="4"/>
      <c r="C5" s="420" t="s">
        <v>47</v>
      </c>
      <c r="D5" s="395"/>
      <c r="E5" s="46" t="s">
        <v>48</v>
      </c>
      <c r="F5" s="421" t="s">
        <v>49</v>
      </c>
      <c r="G5" s="394"/>
      <c r="H5" s="395"/>
      <c r="I5" s="47" t="s">
        <v>50</v>
      </c>
      <c r="J5" s="47"/>
      <c r="K5" s="4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4.5" customHeight="1" x14ac:dyDescent="0.3">
      <c r="A6" s="4"/>
      <c r="B6" s="4"/>
      <c r="C6" s="420" t="s">
        <v>51</v>
      </c>
      <c r="D6" s="395"/>
      <c r="E6" s="48">
        <v>1</v>
      </c>
      <c r="F6" s="421" t="s">
        <v>52</v>
      </c>
      <c r="G6" s="394"/>
      <c r="H6" s="395"/>
      <c r="I6" s="47" t="s">
        <v>53</v>
      </c>
      <c r="J6" s="47"/>
      <c r="K6" s="4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4.5" customHeight="1" x14ac:dyDescent="0.3">
      <c r="A7" s="4"/>
      <c r="B7" s="4"/>
      <c r="C7" s="426" t="s">
        <v>54</v>
      </c>
      <c r="D7" s="395"/>
      <c r="E7" s="49">
        <v>1</v>
      </c>
      <c r="F7" s="421" t="s">
        <v>52</v>
      </c>
      <c r="G7" s="394"/>
      <c r="H7" s="395"/>
      <c r="I7" s="47" t="s">
        <v>55</v>
      </c>
      <c r="J7" s="47"/>
      <c r="K7" s="4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4.5" customHeight="1" x14ac:dyDescent="0.3">
      <c r="A8" s="4"/>
      <c r="B8" s="4"/>
      <c r="C8" s="426" t="s">
        <v>56</v>
      </c>
      <c r="D8" s="395"/>
      <c r="E8" s="20">
        <f>Población!J58</f>
        <v>219041.51540407055</v>
      </c>
      <c r="F8" s="428" t="s">
        <v>57</v>
      </c>
      <c r="G8" s="391"/>
      <c r="H8" s="391"/>
      <c r="I8" s="50" t="s">
        <v>58</v>
      </c>
      <c r="J8" s="50"/>
      <c r="K8" s="5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4.5" customHeight="1" x14ac:dyDescent="0.3">
      <c r="A9" s="4"/>
      <c r="B9" s="4"/>
      <c r="C9" s="423" t="s">
        <v>59</v>
      </c>
      <c r="D9" s="395"/>
      <c r="E9" s="51">
        <f>SUM(Población!G43:X43)</f>
        <v>0.34675</v>
      </c>
      <c r="F9" s="429" t="s">
        <v>60</v>
      </c>
      <c r="G9" s="394"/>
      <c r="H9" s="395"/>
      <c r="I9" s="52" t="s">
        <v>61</v>
      </c>
      <c r="J9" s="52"/>
      <c r="K9" s="5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64.5" customHeight="1" x14ac:dyDescent="0.3">
      <c r="A10" s="4"/>
      <c r="B10" s="4"/>
      <c r="C10" s="426" t="s">
        <v>62</v>
      </c>
      <c r="D10" s="395"/>
      <c r="E10" s="53">
        <v>1</v>
      </c>
      <c r="F10" s="421" t="s">
        <v>49</v>
      </c>
      <c r="G10" s="394"/>
      <c r="H10" s="395"/>
      <c r="I10" s="50" t="s">
        <v>63</v>
      </c>
      <c r="J10" s="50"/>
      <c r="K10" s="5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64.5" customHeight="1" x14ac:dyDescent="0.3">
      <c r="A11" s="4"/>
      <c r="B11" s="4"/>
      <c r="C11" s="434" t="s">
        <v>64</v>
      </c>
      <c r="D11" s="395"/>
      <c r="E11" s="54">
        <f>E8*E9</f>
        <v>75952.645466361471</v>
      </c>
      <c r="F11" s="430" t="s">
        <v>65</v>
      </c>
      <c r="G11" s="394"/>
      <c r="H11" s="395"/>
      <c r="I11" s="55" t="s">
        <v>66</v>
      </c>
      <c r="J11" s="55"/>
      <c r="K11" s="5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64.5" customHeight="1" x14ac:dyDescent="0.3">
      <c r="A12" s="4"/>
      <c r="B12" s="4"/>
      <c r="C12" s="422" t="s">
        <v>67</v>
      </c>
      <c r="D12" s="395"/>
      <c r="E12" s="54">
        <f>E11*E10</f>
        <v>75952.645466361471</v>
      </c>
      <c r="F12" s="430" t="s">
        <v>65</v>
      </c>
      <c r="G12" s="394"/>
      <c r="H12" s="395"/>
      <c r="I12" s="55" t="s">
        <v>68</v>
      </c>
      <c r="J12" s="55"/>
      <c r="K12" s="5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64.5" customHeight="1" x14ac:dyDescent="0.3">
      <c r="A13" s="4"/>
      <c r="B13" s="4"/>
      <c r="C13" s="423" t="s">
        <v>69</v>
      </c>
      <c r="D13" s="395"/>
      <c r="E13" s="56">
        <v>0.24</v>
      </c>
      <c r="F13" s="421" t="s">
        <v>65</v>
      </c>
      <c r="G13" s="394"/>
      <c r="H13" s="395"/>
      <c r="I13" s="57" t="s">
        <v>70</v>
      </c>
      <c r="J13" s="57"/>
      <c r="K13" s="5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60" customHeight="1" x14ac:dyDescent="0.3">
      <c r="A14" s="4"/>
      <c r="B14" s="4"/>
      <c r="C14" s="424" t="s">
        <v>71</v>
      </c>
      <c r="D14" s="395"/>
      <c r="E14" s="54">
        <f>E12*E13</f>
        <v>18228.634911926751</v>
      </c>
      <c r="F14" s="430" t="s">
        <v>65</v>
      </c>
      <c r="G14" s="394"/>
      <c r="H14" s="395"/>
      <c r="I14" s="55" t="s">
        <v>72</v>
      </c>
      <c r="J14" s="55"/>
      <c r="K14" s="55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64.5" customHeight="1" x14ac:dyDescent="0.3">
      <c r="A15" s="4"/>
      <c r="B15" s="4"/>
      <c r="C15" s="425" t="s">
        <v>73</v>
      </c>
      <c r="D15" s="395"/>
      <c r="E15" s="54">
        <f>(E14/1000)*E6*E7</f>
        <v>18.228634911926751</v>
      </c>
      <c r="F15" s="430" t="s">
        <v>65</v>
      </c>
      <c r="G15" s="394"/>
      <c r="H15" s="395"/>
      <c r="I15" s="55" t="s">
        <v>74</v>
      </c>
      <c r="J15" s="55"/>
      <c r="K15" s="5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25" customHeight="1" x14ac:dyDescent="0.3">
      <c r="A16" s="4"/>
      <c r="B16" s="4"/>
      <c r="C16" s="433"/>
      <c r="D16" s="391"/>
      <c r="E16" s="391"/>
      <c r="F16" s="391"/>
      <c r="G16" s="391"/>
      <c r="H16" s="391"/>
      <c r="I16" s="391"/>
      <c r="J16" s="58"/>
      <c r="K16" s="58"/>
      <c r="L16" s="5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.25" customHeight="1" x14ac:dyDescent="0.3">
      <c r="A17" s="4"/>
      <c r="B17" s="4"/>
      <c r="C17" s="431" t="s">
        <v>75</v>
      </c>
      <c r="D17" s="400"/>
      <c r="E17" s="432">
        <v>0.05</v>
      </c>
      <c r="F17" s="58"/>
      <c r="G17" s="58"/>
      <c r="H17" s="58"/>
      <c r="I17" s="58"/>
      <c r="J17" s="58"/>
      <c r="K17" s="58"/>
      <c r="L17" s="5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25" customHeight="1" x14ac:dyDescent="0.3">
      <c r="A18" s="4"/>
      <c r="B18" s="4"/>
      <c r="C18" s="401"/>
      <c r="D18" s="402"/>
      <c r="E18" s="389"/>
      <c r="F18" s="58"/>
      <c r="G18" s="58"/>
      <c r="H18" s="58"/>
      <c r="I18" s="58"/>
      <c r="J18" s="58"/>
      <c r="K18" s="58"/>
      <c r="L18" s="5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4.5" customHeight="1" x14ac:dyDescent="0.3">
      <c r="A19" s="4"/>
      <c r="B19" s="4"/>
      <c r="C19" s="60"/>
      <c r="D19" s="60"/>
      <c r="E19" s="61"/>
      <c r="F19" s="58"/>
      <c r="G19" s="58"/>
      <c r="H19" s="58"/>
      <c r="I19" s="58"/>
      <c r="J19" s="58"/>
      <c r="K19" s="58"/>
      <c r="L19" s="59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27" t="s">
        <v>76</v>
      </c>
      <c r="D20" s="394"/>
      <c r="E20" s="394"/>
      <c r="F20" s="394"/>
      <c r="G20" s="394"/>
      <c r="H20" s="394"/>
      <c r="I20" s="394"/>
      <c r="J20" s="394"/>
      <c r="K20" s="395"/>
      <c r="L20" s="6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"/>
      <c r="D21" s="4"/>
      <c r="E21" s="63"/>
      <c r="F21" s="4"/>
      <c r="G21" s="4"/>
      <c r="H21" s="4"/>
      <c r="I21" s="4"/>
      <c r="J21" s="4"/>
      <c r="K21" s="4"/>
      <c r="L21" s="6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"/>
      <c r="D22" s="4"/>
      <c r="E22" s="4"/>
      <c r="F22" s="4"/>
      <c r="G22" s="4"/>
      <c r="H22" s="4"/>
      <c r="I22" s="64"/>
      <c r="J22" s="6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hidden="1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hidden="1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hidden="1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48" hidden="1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48" hidden="1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64.5" hidden="1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64.5" hidden="1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64.5" hidden="1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64.5" hidden="1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64.5" hidden="1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9">
    <mergeCell ref="C20:K20"/>
    <mergeCell ref="C8:D8"/>
    <mergeCell ref="F8:H8"/>
    <mergeCell ref="C9:D9"/>
    <mergeCell ref="F9:H9"/>
    <mergeCell ref="C10:D10"/>
    <mergeCell ref="F10:H10"/>
    <mergeCell ref="F11:H11"/>
    <mergeCell ref="C17:D18"/>
    <mergeCell ref="E17:E18"/>
    <mergeCell ref="F12:H12"/>
    <mergeCell ref="F13:H13"/>
    <mergeCell ref="F14:H14"/>
    <mergeCell ref="F15:H15"/>
    <mergeCell ref="C16:I16"/>
    <mergeCell ref="C11:D11"/>
    <mergeCell ref="C12:D12"/>
    <mergeCell ref="C13:D13"/>
    <mergeCell ref="C14:D14"/>
    <mergeCell ref="C15:D15"/>
    <mergeCell ref="F6:H6"/>
    <mergeCell ref="F7:H7"/>
    <mergeCell ref="C6:D6"/>
    <mergeCell ref="C7:D7"/>
    <mergeCell ref="C2:K2"/>
    <mergeCell ref="C4:D4"/>
    <mergeCell ref="F4:H4"/>
    <mergeCell ref="C5:D5"/>
    <mergeCell ref="F5:H5"/>
  </mergeCells>
  <hyperlinks>
    <hyperlink ref="I9" r:id="rId1" xr:uid="{00000000-0004-0000-0200-000000000000}"/>
  </hyperlinks>
  <pageMargins left="0.7" right="0.7" top="0.75" bottom="0.75" header="0" footer="0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80"/>
  </sheetPr>
  <dimension ref="A1:Z1000"/>
  <sheetViews>
    <sheetView showGridLines="0" topLeftCell="A12" workbookViewId="0">
      <selection activeCell="G26" sqref="G26"/>
    </sheetView>
  </sheetViews>
  <sheetFormatPr baseColWidth="10" defaultColWidth="14.44140625" defaultRowHeight="15" customHeight="1" x14ac:dyDescent="0.3"/>
  <cols>
    <col min="1" max="2" width="11.44140625" customWidth="1"/>
    <col min="3" max="3" width="40.44140625" customWidth="1"/>
    <col min="4" max="4" width="10.88671875" customWidth="1"/>
    <col min="5" max="5" width="21.44140625" customWidth="1"/>
    <col min="6" max="6" width="11.44140625" customWidth="1"/>
    <col min="7" max="7" width="14.109375" customWidth="1"/>
    <col min="8" max="8" width="11.44140625" customWidth="1"/>
    <col min="9" max="9" width="16.109375" customWidth="1"/>
    <col min="10" max="10" width="32.88671875" customWidth="1"/>
    <col min="11" max="11" width="10" hidden="1" customWidth="1"/>
    <col min="12" max="12" width="1.44140625" hidden="1" customWidth="1"/>
    <col min="13" max="14" width="10" hidden="1" customWidth="1"/>
    <col min="15" max="15" width="11.44140625" hidden="1" customWidth="1"/>
    <col min="16" max="16" width="11.5546875" hidden="1" customWidth="1"/>
    <col min="17" max="17" width="8.88671875" hidden="1" customWidth="1"/>
    <col min="18" max="18" width="10" hidden="1" customWidth="1"/>
    <col min="19" max="19" width="8.5546875" hidden="1" customWidth="1"/>
    <col min="20" max="26" width="10" customWidth="1"/>
  </cols>
  <sheetData>
    <row r="1" spans="1:26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3">
      <c r="A2" s="4"/>
      <c r="B2" s="4"/>
      <c r="C2" s="435" t="s">
        <v>77</v>
      </c>
      <c r="D2" s="394"/>
      <c r="E2" s="395"/>
      <c r="F2" s="4"/>
      <c r="G2" s="4"/>
      <c r="H2" s="39"/>
      <c r="I2" s="3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9.75" customHeight="1" x14ac:dyDescent="0.3">
      <c r="A3" s="4"/>
      <c r="B3" s="4"/>
      <c r="C3" s="4"/>
      <c r="D3" s="4"/>
      <c r="E3" s="4"/>
      <c r="F3" s="4"/>
      <c r="G3" s="4"/>
      <c r="H3" s="65" t="s">
        <v>40</v>
      </c>
      <c r="I3" s="65" t="s">
        <v>78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4" x14ac:dyDescent="0.3">
      <c r="A4" s="4"/>
      <c r="B4" s="4"/>
      <c r="C4" s="11" t="s">
        <v>79</v>
      </c>
      <c r="D4" s="11" t="s">
        <v>80</v>
      </c>
      <c r="E4" s="11" t="s">
        <v>44</v>
      </c>
      <c r="F4" s="4"/>
      <c r="G4" s="4"/>
      <c r="H4" s="66">
        <v>1</v>
      </c>
      <c r="I4" s="66">
        <v>12</v>
      </c>
      <c r="J4" s="4"/>
      <c r="K4" s="4"/>
      <c r="L4" s="4"/>
      <c r="M4" s="4" t="s">
        <v>81</v>
      </c>
      <c r="N4" s="4" t="s">
        <v>82</v>
      </c>
      <c r="O4" s="67" t="s">
        <v>83</v>
      </c>
      <c r="P4" s="67" t="s">
        <v>84</v>
      </c>
      <c r="Q4" s="67" t="s">
        <v>85</v>
      </c>
      <c r="R4" s="67" t="s">
        <v>78</v>
      </c>
      <c r="S4" s="67" t="s">
        <v>40</v>
      </c>
      <c r="T4" s="4"/>
      <c r="U4" s="4"/>
      <c r="V4" s="4"/>
      <c r="W4" s="4"/>
      <c r="X4" s="4"/>
      <c r="Y4" s="4"/>
      <c r="Z4" s="4"/>
    </row>
    <row r="5" spans="1:26" ht="30" customHeight="1" x14ac:dyDescent="0.3">
      <c r="A5" s="4"/>
      <c r="B5" s="4"/>
      <c r="C5" s="68" t="s">
        <v>86</v>
      </c>
      <c r="D5" s="69" t="s">
        <v>81</v>
      </c>
      <c r="E5" s="70">
        <f>'Demanda '!E14</f>
        <v>18228.634911926751</v>
      </c>
      <c r="F5" s="4"/>
      <c r="G5" s="4"/>
      <c r="H5" s="4"/>
      <c r="I5" s="4"/>
      <c r="J5" s="4"/>
      <c r="K5" s="4"/>
      <c r="L5" s="4"/>
      <c r="M5" s="4"/>
      <c r="N5" s="4"/>
      <c r="O5" s="71"/>
      <c r="P5" s="72"/>
      <c r="Q5" s="72"/>
      <c r="R5" s="72"/>
      <c r="S5" s="72"/>
      <c r="T5" s="4"/>
      <c r="U5" s="4"/>
      <c r="V5" s="4"/>
      <c r="W5" s="4"/>
      <c r="X5" s="4"/>
      <c r="Y5" s="4"/>
      <c r="Z5" s="4"/>
    </row>
    <row r="6" spans="1:26" ht="30" customHeight="1" x14ac:dyDescent="0.3">
      <c r="A6" s="4"/>
      <c r="B6" s="4"/>
      <c r="C6" s="73" t="s">
        <v>87</v>
      </c>
      <c r="D6" s="69" t="s">
        <v>88</v>
      </c>
      <c r="E6" s="70">
        <f>'Demanda '!E6</f>
        <v>1</v>
      </c>
      <c r="F6" s="4"/>
      <c r="G6" s="4"/>
      <c r="H6" s="64"/>
      <c r="I6" s="4"/>
      <c r="J6" s="436"/>
      <c r="K6" s="437"/>
      <c r="L6" s="4"/>
      <c r="M6" s="4" t="s">
        <v>89</v>
      </c>
      <c r="N6" s="4" t="s">
        <v>90</v>
      </c>
      <c r="O6" s="63"/>
      <c r="P6" s="63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 x14ac:dyDescent="0.3">
      <c r="A7" s="4"/>
      <c r="B7" s="4"/>
      <c r="C7" s="73" t="s">
        <v>91</v>
      </c>
      <c r="D7" s="69" t="s">
        <v>81</v>
      </c>
      <c r="E7" s="70">
        <f>'Demanda '!E7</f>
        <v>1</v>
      </c>
      <c r="F7" s="4"/>
      <c r="G7" s="4"/>
      <c r="H7" s="64"/>
      <c r="I7" s="4"/>
      <c r="J7" s="391"/>
      <c r="K7" s="391"/>
      <c r="L7" s="4"/>
      <c r="M7" s="4"/>
      <c r="N7" s="4"/>
      <c r="O7" s="63"/>
      <c r="P7" s="63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3">
      <c r="A8" s="4"/>
      <c r="B8" s="4"/>
      <c r="C8" s="73" t="s">
        <v>92</v>
      </c>
      <c r="D8" s="76" t="s">
        <v>40</v>
      </c>
      <c r="E8" s="77">
        <f>E5</f>
        <v>18228.634911926751</v>
      </c>
      <c r="F8" s="4"/>
      <c r="G8" s="4"/>
      <c r="H8" s="4"/>
      <c r="I8" s="4"/>
      <c r="J8" s="391"/>
      <c r="K8" s="391"/>
      <c r="L8" s="4"/>
      <c r="M8" s="4" t="s">
        <v>88</v>
      </c>
      <c r="N8" s="4" t="s">
        <v>93</v>
      </c>
      <c r="O8" s="6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 x14ac:dyDescent="0.3">
      <c r="A9" s="4"/>
      <c r="B9" s="4"/>
      <c r="C9" s="78" t="s">
        <v>94</v>
      </c>
      <c r="D9" s="79" t="s">
        <v>95</v>
      </c>
      <c r="E9" s="80">
        <v>30</v>
      </c>
      <c r="F9" s="4"/>
      <c r="G9" s="4"/>
      <c r="H9" s="4"/>
      <c r="I9" s="4"/>
      <c r="J9" s="74"/>
      <c r="K9" s="75"/>
      <c r="L9" s="4"/>
      <c r="M9" s="4"/>
      <c r="N9" s="4"/>
      <c r="O9" s="6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3">
      <c r="A10" s="4"/>
      <c r="B10" s="4"/>
      <c r="C10" s="78" t="s">
        <v>96</v>
      </c>
      <c r="D10" s="79" t="s">
        <v>97</v>
      </c>
      <c r="E10" s="81">
        <f>IFERROR(E8/E9,"")</f>
        <v>607.62116373089168</v>
      </c>
      <c r="F10" s="4"/>
      <c r="G10" s="82"/>
      <c r="H10" s="82"/>
      <c r="I10" s="8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 x14ac:dyDescent="0.3">
      <c r="A11" s="4"/>
      <c r="B11" s="4"/>
      <c r="C11" s="78" t="s">
        <v>98</v>
      </c>
      <c r="D11" s="79" t="s">
        <v>99</v>
      </c>
      <c r="E11" s="81">
        <f>IFERROR(E10/8,"")</f>
        <v>75.95264546636146</v>
      </c>
      <c r="F11" s="4"/>
      <c r="G11" s="82"/>
      <c r="H11" s="82"/>
      <c r="I11" s="82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 x14ac:dyDescent="0.3">
      <c r="A12" s="4"/>
      <c r="B12" s="4"/>
      <c r="C12" s="83" t="s">
        <v>100</v>
      </c>
      <c r="D12" s="84" t="s">
        <v>97</v>
      </c>
      <c r="E12" s="70">
        <f>E11</f>
        <v>75.95264546636146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3">
      <c r="A13" s="4"/>
      <c r="B13" s="4"/>
      <c r="C13" s="85" t="s">
        <v>101</v>
      </c>
      <c r="D13" s="86" t="s">
        <v>89</v>
      </c>
      <c r="E13" s="87">
        <v>700</v>
      </c>
      <c r="F13" s="31"/>
      <c r="G13" s="438"/>
      <c r="H13" s="439"/>
      <c r="I13" s="400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 x14ac:dyDescent="0.3">
      <c r="A14" s="4"/>
      <c r="B14" s="4"/>
      <c r="C14" s="88" t="s">
        <v>102</v>
      </c>
      <c r="D14" s="84" t="s">
        <v>103</v>
      </c>
      <c r="E14" s="89">
        <f>E13*80%</f>
        <v>560</v>
      </c>
      <c r="F14" s="4"/>
      <c r="G14" s="401"/>
      <c r="H14" s="440"/>
      <c r="I14" s="402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3">
      <c r="A15" s="4"/>
      <c r="B15" s="4"/>
      <c r="C15" s="90" t="s">
        <v>104</v>
      </c>
      <c r="D15" s="84" t="s">
        <v>103</v>
      </c>
      <c r="E15" s="91">
        <f>IFERROR(E12*100%/E14,"")</f>
        <v>0.13562972404707405</v>
      </c>
      <c r="F15" s="4"/>
      <c r="G15" s="441"/>
      <c r="H15" s="439"/>
      <c r="I15" s="400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3">
      <c r="A16" s="4"/>
      <c r="B16" s="4"/>
      <c r="C16" s="92"/>
      <c r="D16" s="93"/>
      <c r="E16" s="94"/>
      <c r="F16" s="4"/>
      <c r="G16" s="401"/>
      <c r="H16" s="440"/>
      <c r="I16" s="402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3">
      <c r="A17" s="4"/>
      <c r="B17" s="4"/>
      <c r="C17" s="92"/>
      <c r="D17" s="93"/>
      <c r="E17" s="9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3">
      <c r="A18" s="4"/>
      <c r="B18" s="4"/>
      <c r="C18" s="95" t="s">
        <v>105</v>
      </c>
      <c r="D18" s="95"/>
      <c r="E18" s="95"/>
      <c r="F18" s="95"/>
      <c r="G18" s="95"/>
      <c r="H18" s="95"/>
      <c r="I18" s="9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8.8" x14ac:dyDescent="0.3">
      <c r="A19" s="4"/>
      <c r="B19" s="4"/>
      <c r="C19" s="96" t="s">
        <v>106</v>
      </c>
      <c r="D19" s="69" t="s">
        <v>107</v>
      </c>
      <c r="E19" s="69" t="s">
        <v>108</v>
      </c>
      <c r="F19" s="69" t="s">
        <v>109</v>
      </c>
      <c r="G19" s="69" t="s">
        <v>110</v>
      </c>
      <c r="H19" s="69" t="s">
        <v>111</v>
      </c>
      <c r="I19" s="97" t="s">
        <v>112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6" x14ac:dyDescent="0.3">
      <c r="A20" s="4"/>
      <c r="B20" s="4"/>
      <c r="C20" s="68" t="s">
        <v>113</v>
      </c>
      <c r="D20" s="98">
        <f>E8</f>
        <v>18228.634911926751</v>
      </c>
      <c r="E20" s="98">
        <f>D20*'Demanda '!E17+D20</f>
        <v>19140.06665752309</v>
      </c>
      <c r="F20" s="98">
        <f>E20*'Demanda '!E17+E20</f>
        <v>20097.069990399243</v>
      </c>
      <c r="G20" s="98">
        <f>F20*'Demanda '!E17+F20</f>
        <v>21101.923489919205</v>
      </c>
      <c r="H20" s="98">
        <f>G20*'Demanda '!E17+G20</f>
        <v>22157.019664415166</v>
      </c>
      <c r="I20" s="76">
        <f t="shared" ref="I20:I21" si="0">SUM(D21:H21)</f>
        <v>419.68631130909768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77" t="s">
        <v>114</v>
      </c>
      <c r="D21" s="98">
        <f>E12</f>
        <v>75.95264546636146</v>
      </c>
      <c r="E21" s="98">
        <f>IFERROR(D21*'Demanda '!E17+D21,"")</f>
        <v>79.750277739679532</v>
      </c>
      <c r="F21" s="98">
        <f>IFERROR(E21*'Demanda '!E17+E21,"")</f>
        <v>83.737791626663508</v>
      </c>
      <c r="G21" s="98">
        <f>IFERROR(F21*'Demanda '!E17+F21,"")</f>
        <v>87.924681207996684</v>
      </c>
      <c r="H21" s="98">
        <f>IFERROR(G21*'Demanda '!E17+G21,"")</f>
        <v>92.320915268396519</v>
      </c>
      <c r="I21" s="76">
        <f t="shared" si="0"/>
        <v>0.74943984162338884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96" t="s">
        <v>115</v>
      </c>
      <c r="D22" s="99">
        <f>E15</f>
        <v>0.13562972404707405</v>
      </c>
      <c r="E22" s="99">
        <f t="shared" ref="E22:H22" si="1">IFERROR(E21*100%/$E$14,"")</f>
        <v>0.14241121024942774</v>
      </c>
      <c r="F22" s="99">
        <f t="shared" si="1"/>
        <v>0.14953177076189914</v>
      </c>
      <c r="G22" s="99">
        <f t="shared" si="1"/>
        <v>0.15700835929999407</v>
      </c>
      <c r="H22" s="99">
        <f t="shared" si="1"/>
        <v>0.16485877726499379</v>
      </c>
      <c r="I22" s="99">
        <f>H22</f>
        <v>0.16485877726499379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3">
      <c r="A24" s="4"/>
      <c r="B24" s="4"/>
      <c r="C24" s="100"/>
      <c r="D24" s="10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C2:E2"/>
    <mergeCell ref="J6:J8"/>
    <mergeCell ref="K6:K8"/>
    <mergeCell ref="G13:I14"/>
    <mergeCell ref="G15:I16"/>
  </mergeCells>
  <dataValidations count="1">
    <dataValidation type="list" allowBlank="1" showInputMessage="1" showErrorMessage="1" prompt=" - " sqref="D13" xr:uid="{00000000-0002-0000-0300-000000000000}">
      <formula1>$M$6:$M$9</formula1>
    </dataValidation>
  </dataValidations>
  <pageMargins left="0.7" right="0.7" top="0.75" bottom="0.75" header="0" footer="0"/>
  <pageSetup orientation="landscape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00"/>
  </sheetPr>
  <dimension ref="A1:Z1000"/>
  <sheetViews>
    <sheetView showGridLines="0" topLeftCell="A5" workbookViewId="0">
      <selection activeCell="J1" sqref="J1"/>
    </sheetView>
  </sheetViews>
  <sheetFormatPr baseColWidth="10" defaultColWidth="14.44140625" defaultRowHeight="15" customHeight="1" x14ac:dyDescent="0.3"/>
  <cols>
    <col min="1" max="1" width="11.44140625" customWidth="1"/>
    <col min="2" max="2" width="8.44140625" customWidth="1"/>
    <col min="3" max="3" width="35.44140625" customWidth="1"/>
    <col min="4" max="4" width="19.6640625" customWidth="1"/>
    <col min="5" max="5" width="20.6640625" customWidth="1"/>
    <col min="6" max="6" width="4" customWidth="1"/>
    <col min="7" max="7" width="20.109375" customWidth="1"/>
    <col min="8" max="8" width="17.33203125" customWidth="1"/>
    <col min="9" max="9" width="11.44140625" customWidth="1"/>
    <col min="10" max="26" width="10" customWidth="1"/>
  </cols>
  <sheetData>
    <row r="1" spans="1:26" ht="14.2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4"/>
      <c r="B2" s="102"/>
      <c r="C2" s="445"/>
      <c r="D2" s="394"/>
      <c r="E2" s="395"/>
      <c r="F2" s="10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">
      <c r="A3" s="4"/>
      <c r="B3" s="103"/>
      <c r="C3" s="103"/>
      <c r="D3" s="4"/>
      <c r="E3" s="4"/>
      <c r="F3" s="10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.75" customHeight="1" x14ac:dyDescent="0.3">
      <c r="A4" s="4"/>
      <c r="B4" s="103"/>
      <c r="C4" s="419" t="s">
        <v>116</v>
      </c>
      <c r="D4" s="394"/>
      <c r="E4" s="395"/>
      <c r="F4" s="103"/>
      <c r="G4" s="416" t="s">
        <v>117</v>
      </c>
      <c r="H4" s="39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customHeight="1" x14ac:dyDescent="0.3">
      <c r="A5" s="4"/>
      <c r="B5" s="103"/>
      <c r="C5" s="397" t="s">
        <v>118</v>
      </c>
      <c r="D5" s="395"/>
      <c r="E5" s="104" t="s">
        <v>119</v>
      </c>
      <c r="F5" s="103"/>
      <c r="G5" s="416" t="s">
        <v>120</v>
      </c>
      <c r="H5" s="39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customHeight="1" x14ac:dyDescent="0.3">
      <c r="A6" s="4"/>
      <c r="B6" s="103"/>
      <c r="C6" s="424" t="s">
        <v>121</v>
      </c>
      <c r="D6" s="395"/>
      <c r="E6" s="105">
        <f>'Determinación de la Producción '!E5</f>
        <v>18228.634911926751</v>
      </c>
      <c r="F6" s="103"/>
      <c r="G6" s="11" t="s">
        <v>122</v>
      </c>
      <c r="H6" s="106" t="s">
        <v>123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3">
      <c r="A7" s="4"/>
      <c r="B7" s="107"/>
      <c r="C7" s="444" t="s">
        <v>124</v>
      </c>
      <c r="D7" s="395"/>
      <c r="E7" s="108" t="s">
        <v>125</v>
      </c>
      <c r="F7" s="103"/>
      <c r="G7" s="11" t="s">
        <v>126</v>
      </c>
      <c r="H7" s="106" t="s">
        <v>127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customHeight="1" x14ac:dyDescent="0.3">
      <c r="A8" s="4"/>
      <c r="B8" s="107"/>
      <c r="C8" s="85" t="s">
        <v>128</v>
      </c>
      <c r="D8" s="109" t="str">
        <f t="shared" ref="D8:D10" si="0">H6</f>
        <v>Maduros</v>
      </c>
      <c r="E8" s="110">
        <v>0.9</v>
      </c>
      <c r="F8" s="103"/>
      <c r="G8" s="11" t="s">
        <v>129</v>
      </c>
      <c r="H8" s="106" t="s">
        <v>130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customHeight="1" x14ac:dyDescent="0.3">
      <c r="A9" s="4"/>
      <c r="B9" s="107"/>
      <c r="C9" s="85" t="s">
        <v>131</v>
      </c>
      <c r="D9" s="109" t="str">
        <f t="shared" si="0"/>
        <v>Canastas</v>
      </c>
      <c r="E9" s="110">
        <v>2.5000000000000001E-2</v>
      </c>
      <c r="F9" s="103"/>
      <c r="G9" s="11" t="s">
        <v>132</v>
      </c>
      <c r="H9" s="106" t="s">
        <v>480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customHeight="1" x14ac:dyDescent="0.3">
      <c r="A10" s="4"/>
      <c r="B10" s="107"/>
      <c r="C10" s="85" t="s">
        <v>133</v>
      </c>
      <c r="D10" s="109" t="str">
        <f t="shared" si="0"/>
        <v>Conos</v>
      </c>
      <c r="E10" s="110">
        <v>2.5000000000000001E-2</v>
      </c>
      <c r="F10" s="10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customHeight="1" x14ac:dyDescent="0.3">
      <c r="A11" s="4"/>
      <c r="B11" s="107"/>
      <c r="C11" s="85" t="s">
        <v>134</v>
      </c>
      <c r="D11" s="109" t="str">
        <f>H9</f>
        <v>Especiales</v>
      </c>
      <c r="E11" s="110">
        <v>0.04</v>
      </c>
      <c r="F11" s="10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3">
      <c r="A12" s="4"/>
      <c r="B12" s="107"/>
      <c r="C12" s="85" t="s">
        <v>135</v>
      </c>
      <c r="D12" s="109" t="str">
        <f t="shared" ref="D12:D14" si="1">H6</f>
        <v>Maduros</v>
      </c>
      <c r="E12" s="111">
        <f>$E$6*E8</f>
        <v>16405.771420734076</v>
      </c>
      <c r="F12" s="103"/>
      <c r="G12" s="4"/>
      <c r="H12" s="4">
        <f>E6/360</f>
        <v>50.635096977574307</v>
      </c>
      <c r="I12" s="4" t="s">
        <v>136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3">
      <c r="A13" s="4"/>
      <c r="B13" s="107"/>
      <c r="C13" s="85" t="s">
        <v>137</v>
      </c>
      <c r="D13" s="109" t="str">
        <f t="shared" si="1"/>
        <v>Canastas</v>
      </c>
      <c r="E13" s="111">
        <f t="shared" ref="E13:E15" si="2">$E$6*E9</f>
        <v>455.71587279816879</v>
      </c>
      <c r="F13" s="10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3">
      <c r="A14" s="4"/>
      <c r="B14" s="107"/>
      <c r="C14" s="85" t="s">
        <v>138</v>
      </c>
      <c r="D14" s="109" t="str">
        <f t="shared" si="1"/>
        <v>Conos</v>
      </c>
      <c r="E14" s="111">
        <f t="shared" si="2"/>
        <v>455.71587279816879</v>
      </c>
      <c r="F14" s="10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 x14ac:dyDescent="0.3">
      <c r="A15" s="4"/>
      <c r="B15" s="107"/>
      <c r="C15" s="85" t="s">
        <v>139</v>
      </c>
      <c r="D15" s="109" t="str">
        <f>H9</f>
        <v>Especiales</v>
      </c>
      <c r="E15" s="111">
        <f t="shared" si="2"/>
        <v>729.14539647706999</v>
      </c>
      <c r="F15" s="10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3">
      <c r="A16" s="4"/>
      <c r="B16" s="107"/>
      <c r="C16" s="85" t="s">
        <v>140</v>
      </c>
      <c r="D16" s="109" t="str">
        <f t="shared" ref="D16:D18" si="3">H6</f>
        <v>Maduros</v>
      </c>
      <c r="E16" s="112">
        <v>26000</v>
      </c>
      <c r="F16" s="10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3">
      <c r="A17" s="4"/>
      <c r="B17" s="107"/>
      <c r="C17" s="85" t="s">
        <v>141</v>
      </c>
      <c r="D17" s="109" t="str">
        <f t="shared" si="3"/>
        <v>Canastas</v>
      </c>
      <c r="E17" s="112">
        <v>20000</v>
      </c>
      <c r="F17" s="10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3">
      <c r="A18" s="4"/>
      <c r="B18" s="107"/>
      <c r="C18" s="85" t="s">
        <v>142</v>
      </c>
      <c r="D18" s="109" t="str">
        <f t="shared" si="3"/>
        <v>Conos</v>
      </c>
      <c r="E18" s="112">
        <v>20000</v>
      </c>
      <c r="F18" s="10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.75" customHeight="1" x14ac:dyDescent="0.3">
      <c r="A19" s="4"/>
      <c r="B19" s="107"/>
      <c r="C19" s="85" t="s">
        <v>143</v>
      </c>
      <c r="D19" s="109" t="str">
        <f>H9</f>
        <v>Especiales</v>
      </c>
      <c r="E19" s="112">
        <v>28000</v>
      </c>
      <c r="F19" s="10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 x14ac:dyDescent="0.3">
      <c r="A20" s="113"/>
      <c r="B20" s="114"/>
      <c r="C20" s="442" t="s">
        <v>144</v>
      </c>
      <c r="D20" s="395"/>
      <c r="E20" s="115">
        <v>0.05</v>
      </c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8.75" customHeight="1" x14ac:dyDescent="0.3">
      <c r="A21" s="4"/>
      <c r="B21" s="4"/>
      <c r="C21" s="442" t="s">
        <v>145</v>
      </c>
      <c r="D21" s="395"/>
      <c r="E21" s="115">
        <v>0.05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x14ac:dyDescent="0.3">
      <c r="A22" s="4"/>
      <c r="B22" s="4"/>
      <c r="C22" s="442" t="s">
        <v>146</v>
      </c>
      <c r="D22" s="395"/>
      <c r="E22" s="115">
        <v>0.05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.75" customHeight="1" x14ac:dyDescent="0.3">
      <c r="A23" s="4"/>
      <c r="B23" s="4"/>
      <c r="C23" s="442" t="s">
        <v>147</v>
      </c>
      <c r="D23" s="395"/>
      <c r="E23" s="115">
        <v>0.05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43" t="s">
        <v>148</v>
      </c>
      <c r="D24" s="395"/>
      <c r="E24" s="116">
        <f>'Demanda '!E17</f>
        <v>0.05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C6:D6"/>
    <mergeCell ref="C7:D7"/>
    <mergeCell ref="C2:E2"/>
    <mergeCell ref="C4:E4"/>
    <mergeCell ref="G4:H4"/>
    <mergeCell ref="C5:D5"/>
    <mergeCell ref="G5:H5"/>
    <mergeCell ref="C20:D20"/>
    <mergeCell ref="C21:D21"/>
    <mergeCell ref="C22:D22"/>
    <mergeCell ref="C23:D23"/>
    <mergeCell ref="C24:D24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39966"/>
  </sheetPr>
  <dimension ref="A1:Z1000"/>
  <sheetViews>
    <sheetView showGridLines="0" workbookViewId="0">
      <selection activeCell="D13" sqref="D13"/>
    </sheetView>
  </sheetViews>
  <sheetFormatPr baseColWidth="10" defaultColWidth="14.44140625" defaultRowHeight="15" customHeight="1" x14ac:dyDescent="0.3"/>
  <cols>
    <col min="1" max="1" width="11.44140625" customWidth="1"/>
    <col min="2" max="2" width="10.109375" customWidth="1"/>
    <col min="3" max="3" width="43.5546875" customWidth="1"/>
    <col min="4" max="8" width="21.6640625" customWidth="1"/>
    <col min="9" max="9" width="18" customWidth="1"/>
    <col min="10" max="26" width="10" customWidth="1"/>
  </cols>
  <sheetData>
    <row r="1" spans="1:26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3">
      <c r="A2" s="117"/>
      <c r="B2" s="117"/>
      <c r="C2" s="416">
        <f>Técnico!C2</f>
        <v>0</v>
      </c>
      <c r="D2" s="394"/>
      <c r="E2" s="394"/>
      <c r="F2" s="394"/>
      <c r="G2" s="394"/>
      <c r="H2" s="39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4" x14ac:dyDescent="0.3">
      <c r="A3" s="118"/>
      <c r="B3" s="118"/>
      <c r="C3" s="446" t="s">
        <v>149</v>
      </c>
      <c r="D3" s="391"/>
      <c r="E3" s="391"/>
      <c r="F3" s="391"/>
      <c r="G3" s="391"/>
      <c r="H3" s="391"/>
      <c r="I3" s="119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ht="15.75" customHeight="1" x14ac:dyDescent="0.3">
      <c r="A4" s="118"/>
      <c r="B4" s="118"/>
      <c r="C4" s="121" t="s">
        <v>150</v>
      </c>
      <c r="D4" s="121" t="s">
        <v>107</v>
      </c>
      <c r="E4" s="121" t="s">
        <v>108</v>
      </c>
      <c r="F4" s="121" t="s">
        <v>109</v>
      </c>
      <c r="G4" s="121" t="s">
        <v>110</v>
      </c>
      <c r="H4" s="121" t="s">
        <v>111</v>
      </c>
      <c r="I4" s="119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ht="15.6" x14ac:dyDescent="0.3">
      <c r="A5" s="118"/>
      <c r="B5" s="118"/>
      <c r="C5" s="122" t="str">
        <f>Técnico!H6</f>
        <v>Maduros</v>
      </c>
      <c r="D5" s="123">
        <f>Técnico!E12</f>
        <v>16405.771420734076</v>
      </c>
      <c r="E5" s="123">
        <f>D5*Técnico!E24+D5</f>
        <v>17226.05999177078</v>
      </c>
      <c r="F5" s="123">
        <f>E5*Técnico!E24+Ventas!E5</f>
        <v>18087.362991359318</v>
      </c>
      <c r="G5" s="123">
        <f>F5*Técnico!E24+F5</f>
        <v>18991.731140927284</v>
      </c>
      <c r="H5" s="123">
        <f>G5*Técnico!E24+G5</f>
        <v>19941.317697973649</v>
      </c>
      <c r="I5" s="119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5.6" x14ac:dyDescent="0.3">
      <c r="A6" s="118"/>
      <c r="B6" s="118"/>
      <c r="C6" s="124" t="s">
        <v>151</v>
      </c>
      <c r="D6" s="123">
        <f>Técnico!E16</f>
        <v>26000</v>
      </c>
      <c r="E6" s="123">
        <f>D6*Técnico!E20+D6</f>
        <v>27300</v>
      </c>
      <c r="F6" s="123">
        <f>E6*Técnico!E21+E6</f>
        <v>28665</v>
      </c>
      <c r="G6" s="123">
        <f>F6*Técnico!E22+F6</f>
        <v>30098.25</v>
      </c>
      <c r="H6" s="123">
        <f>G6*Técnico!E23+G6</f>
        <v>31603.162499999999</v>
      </c>
      <c r="I6" s="119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5.6" x14ac:dyDescent="0.3">
      <c r="A7" s="118"/>
      <c r="B7" s="118"/>
      <c r="C7" s="125" t="s">
        <v>152</v>
      </c>
      <c r="D7" s="126">
        <f t="shared" ref="D7:H7" si="0">D5*D6</f>
        <v>426550056.93908596</v>
      </c>
      <c r="E7" s="126">
        <f t="shared" si="0"/>
        <v>470271437.77534229</v>
      </c>
      <c r="F7" s="126">
        <f t="shared" si="0"/>
        <v>518474260.14731485</v>
      </c>
      <c r="G7" s="126">
        <f t="shared" si="0"/>
        <v>571617871.81241465</v>
      </c>
      <c r="H7" s="126">
        <f t="shared" si="0"/>
        <v>630208703.67318714</v>
      </c>
      <c r="I7" s="119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5.6" x14ac:dyDescent="0.3">
      <c r="A8" s="118"/>
      <c r="B8" s="118"/>
      <c r="C8" s="122" t="str">
        <f>Técnico!H7</f>
        <v>Canastas</v>
      </c>
      <c r="D8" s="123">
        <f>Técnico!E13</f>
        <v>455.71587279816879</v>
      </c>
      <c r="E8" s="123">
        <f>D8*Técnico!$E$24+D8</f>
        <v>478.50166643807722</v>
      </c>
      <c r="F8" s="123">
        <f>E8*Técnico!$E$24+E8</f>
        <v>502.42674975998108</v>
      </c>
      <c r="G8" s="123">
        <f>F8*Técnico!$E$24+F8</f>
        <v>527.54808724798011</v>
      </c>
      <c r="H8" s="123">
        <f>G8*Técnico!$E$24+G8</f>
        <v>553.92549161037914</v>
      </c>
      <c r="I8" s="119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5.6" x14ac:dyDescent="0.3">
      <c r="A9" s="118"/>
      <c r="B9" s="118"/>
      <c r="C9" s="125" t="s">
        <v>153</v>
      </c>
      <c r="D9" s="123">
        <f>Técnico!E17</f>
        <v>20000</v>
      </c>
      <c r="E9" s="123">
        <f>D9*Técnico!E20+D9</f>
        <v>21000</v>
      </c>
      <c r="F9" s="123">
        <f>E9*Técnico!E21+E9</f>
        <v>22050</v>
      </c>
      <c r="G9" s="123">
        <f>F9*Técnico!E22+F9</f>
        <v>23152.5</v>
      </c>
      <c r="H9" s="123">
        <f>G9*Técnico!E23+G9</f>
        <v>24310.125</v>
      </c>
      <c r="I9" s="119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 spans="1:26" ht="15.6" x14ac:dyDescent="0.3">
      <c r="A10" s="118"/>
      <c r="B10" s="118"/>
      <c r="C10" s="125" t="s">
        <v>154</v>
      </c>
      <c r="D10" s="126">
        <f t="shared" ref="D10:H10" si="1">D8*D9</f>
        <v>9114317.455963375</v>
      </c>
      <c r="E10" s="126">
        <f t="shared" si="1"/>
        <v>10048534.995199623</v>
      </c>
      <c r="F10" s="126">
        <f t="shared" si="1"/>
        <v>11078509.832207583</v>
      </c>
      <c r="G10" s="126">
        <f t="shared" si="1"/>
        <v>12214057.090008859</v>
      </c>
      <c r="H10" s="126">
        <f t="shared" si="1"/>
        <v>13465997.941734768</v>
      </c>
      <c r="I10" s="119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 spans="1:26" ht="15.6" x14ac:dyDescent="0.3">
      <c r="A11" s="118"/>
      <c r="B11" s="118"/>
      <c r="C11" s="122" t="str">
        <f>Técnico!H8</f>
        <v>Conos</v>
      </c>
      <c r="D11" s="123">
        <f>Técnico!E14</f>
        <v>455.71587279816879</v>
      </c>
      <c r="E11" s="123">
        <f>D11*Técnico!$E$24+D11</f>
        <v>478.50166643807722</v>
      </c>
      <c r="F11" s="123">
        <f>E11*Técnico!$E$24+E11</f>
        <v>502.42674975998108</v>
      </c>
      <c r="G11" s="123">
        <f>F11*Técnico!$E$24+F11</f>
        <v>527.54808724798011</v>
      </c>
      <c r="H11" s="123">
        <f>G11*Técnico!$E$24+G11</f>
        <v>553.92549161037914</v>
      </c>
      <c r="I11" s="119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1:26" ht="15.6" x14ac:dyDescent="0.3">
      <c r="A12" s="118"/>
      <c r="B12" s="118"/>
      <c r="C12" s="125" t="s">
        <v>151</v>
      </c>
      <c r="D12" s="123">
        <f>Técnico!E18</f>
        <v>20000</v>
      </c>
      <c r="E12" s="123">
        <f>D12*Técnico!E20+D12</f>
        <v>21000</v>
      </c>
      <c r="F12" s="123">
        <f>E12*Técnico!E21+E12</f>
        <v>22050</v>
      </c>
      <c r="G12" s="123">
        <f>F12*Técnico!E22+F12</f>
        <v>23152.5</v>
      </c>
      <c r="H12" s="123">
        <f>G12*Técnico!E23+G12</f>
        <v>24310.125</v>
      </c>
      <c r="I12" s="119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 spans="1:26" ht="15.6" x14ac:dyDescent="0.3">
      <c r="A13" s="118"/>
      <c r="B13" s="118"/>
      <c r="C13" s="125" t="s">
        <v>152</v>
      </c>
      <c r="D13" s="126">
        <f t="shared" ref="D13:H13" si="2">D11*D12</f>
        <v>9114317.455963375</v>
      </c>
      <c r="E13" s="126">
        <f t="shared" si="2"/>
        <v>10048534.995199623</v>
      </c>
      <c r="F13" s="126">
        <f t="shared" si="2"/>
        <v>11078509.832207583</v>
      </c>
      <c r="G13" s="126">
        <f t="shared" si="2"/>
        <v>12214057.090008859</v>
      </c>
      <c r="H13" s="126">
        <f t="shared" si="2"/>
        <v>13465997.941734768</v>
      </c>
      <c r="I13" s="119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 spans="1:26" ht="15.6" x14ac:dyDescent="0.3">
      <c r="A14" s="118"/>
      <c r="B14" s="118"/>
      <c r="C14" s="127" t="str">
        <f>Técnico!H9</f>
        <v>Especiales</v>
      </c>
      <c r="D14" s="123">
        <f>Técnico!E15</f>
        <v>729.14539647706999</v>
      </c>
      <c r="E14" s="123">
        <f>D14*Técnico!$E$24+D14</f>
        <v>765.60266630092349</v>
      </c>
      <c r="F14" s="123">
        <f>E14*Técnico!$E$24+E14</f>
        <v>803.8827996159697</v>
      </c>
      <c r="G14" s="123">
        <f>F14*Técnico!$E$24+F14</f>
        <v>844.07693959676817</v>
      </c>
      <c r="H14" s="123">
        <f>G14*Técnico!$E$24+G14</f>
        <v>886.2807865766066</v>
      </c>
      <c r="I14" s="119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 spans="1:26" ht="15.6" x14ac:dyDescent="0.3">
      <c r="A15" s="118"/>
      <c r="B15" s="118"/>
      <c r="C15" s="125" t="s">
        <v>153</v>
      </c>
      <c r="D15" s="123">
        <f>Técnico!E19</f>
        <v>28000</v>
      </c>
      <c r="E15" s="123">
        <f>D15*Técnico!E20+D15</f>
        <v>29400</v>
      </c>
      <c r="F15" s="123">
        <f>E15*Técnico!E21+E15</f>
        <v>30870</v>
      </c>
      <c r="G15" s="123">
        <f>F15*Técnico!E23+F15</f>
        <v>32413.5</v>
      </c>
      <c r="H15" s="123">
        <f>G15*Técnico!E23+G15</f>
        <v>34034.175000000003</v>
      </c>
      <c r="I15" s="119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 spans="1:26" ht="15.6" x14ac:dyDescent="0.3">
      <c r="A16" s="118"/>
      <c r="B16" s="118"/>
      <c r="C16" s="125" t="s">
        <v>152</v>
      </c>
      <c r="D16" s="126">
        <f t="shared" ref="D16:H16" si="3">D14*D15</f>
        <v>20416071.101357959</v>
      </c>
      <c r="E16" s="126">
        <f t="shared" si="3"/>
        <v>22508718.389247149</v>
      </c>
      <c r="F16" s="126">
        <f t="shared" si="3"/>
        <v>24815862.024144985</v>
      </c>
      <c r="G16" s="126">
        <f t="shared" si="3"/>
        <v>27359487.881619845</v>
      </c>
      <c r="H16" s="126">
        <f t="shared" si="3"/>
        <v>30163835.389485881</v>
      </c>
      <c r="I16" s="119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 spans="1:26" ht="9.75" customHeight="1" x14ac:dyDescent="0.3">
      <c r="A17" s="118"/>
      <c r="B17" s="118"/>
      <c r="C17" s="128"/>
      <c r="D17" s="129"/>
      <c r="E17" s="129"/>
      <c r="F17" s="129"/>
      <c r="G17" s="129"/>
      <c r="H17" s="129"/>
      <c r="I17" s="119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ht="18" x14ac:dyDescent="0.3">
      <c r="A18" s="118"/>
      <c r="B18" s="118"/>
      <c r="C18" s="130" t="s">
        <v>155</v>
      </c>
      <c r="D18" s="131">
        <f t="shared" ref="D18:H18" si="4">D7+D10+D13+D16</f>
        <v>465194762.95237064</v>
      </c>
      <c r="E18" s="131">
        <f t="shared" si="4"/>
        <v>512877226.15498865</v>
      </c>
      <c r="F18" s="131">
        <f t="shared" si="4"/>
        <v>565447141.83587503</v>
      </c>
      <c r="G18" s="131">
        <f t="shared" si="4"/>
        <v>623405473.87405217</v>
      </c>
      <c r="H18" s="131">
        <f t="shared" si="4"/>
        <v>687304534.94614255</v>
      </c>
      <c r="I18" s="132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15.6" x14ac:dyDescent="0.3">
      <c r="A19" s="118"/>
      <c r="B19" s="118"/>
      <c r="C19" s="133"/>
      <c r="D19" s="133"/>
      <c r="E19" s="133"/>
      <c r="F19" s="133"/>
      <c r="G19" s="133"/>
      <c r="H19" s="133"/>
      <c r="I19" s="119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 spans="1:26" ht="4.5" customHeight="1" x14ac:dyDescent="0.3">
      <c r="A20" s="118"/>
      <c r="B20" s="118"/>
      <c r="C20" s="447"/>
      <c r="D20" s="391"/>
      <c r="E20" s="391"/>
      <c r="F20" s="391"/>
      <c r="G20" s="391"/>
      <c r="H20" s="391"/>
      <c r="I20" s="119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spans="1:26" ht="15.75" customHeight="1" x14ac:dyDescent="0.3">
      <c r="A21" s="118"/>
      <c r="B21" s="118"/>
      <c r="C21" s="448" t="s">
        <v>156</v>
      </c>
      <c r="D21" s="394"/>
      <c r="E21" s="394"/>
      <c r="F21" s="394"/>
      <c r="G21" s="394"/>
      <c r="H21" s="395"/>
      <c r="I21" s="119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spans="1:26" ht="4.5" customHeight="1" x14ac:dyDescent="0.3">
      <c r="A22" s="118"/>
      <c r="B22" s="118"/>
      <c r="C22" s="447"/>
      <c r="D22" s="391"/>
      <c r="E22" s="391"/>
      <c r="F22" s="391"/>
      <c r="G22" s="391"/>
      <c r="H22" s="391"/>
      <c r="I22" s="119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1:26" ht="14.25" customHeight="1" x14ac:dyDescent="0.3">
      <c r="A23" s="118"/>
      <c r="B23" s="118"/>
      <c r="C23" s="449" t="str">
        <f>Técnico!H6</f>
        <v>Maduros</v>
      </c>
      <c r="D23" s="394"/>
      <c r="E23" s="394"/>
      <c r="F23" s="394"/>
      <c r="G23" s="394"/>
      <c r="H23" s="395"/>
      <c r="I23" s="119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spans="1:26" ht="15.75" customHeight="1" x14ac:dyDescent="0.3">
      <c r="A24" s="118"/>
      <c r="B24" s="118"/>
      <c r="C24" s="450" t="s">
        <v>157</v>
      </c>
      <c r="D24" s="394"/>
      <c r="E24" s="394"/>
      <c r="F24" s="394"/>
      <c r="G24" s="394"/>
      <c r="H24" s="395"/>
      <c r="I24" s="119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spans="1:26" ht="15.75" customHeight="1" x14ac:dyDescent="0.3">
      <c r="A25" s="117"/>
      <c r="B25" s="117"/>
      <c r="C25" s="452" t="s">
        <v>158</v>
      </c>
      <c r="D25" s="69" t="s">
        <v>107</v>
      </c>
      <c r="E25" s="69" t="s">
        <v>108</v>
      </c>
      <c r="F25" s="69" t="s">
        <v>109</v>
      </c>
      <c r="G25" s="69" t="s">
        <v>110</v>
      </c>
      <c r="H25" s="69" t="s">
        <v>111</v>
      </c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spans="1:26" ht="25.5" customHeight="1" x14ac:dyDescent="0.3">
      <c r="A26" s="117"/>
      <c r="B26" s="117"/>
      <c r="C26" s="389"/>
      <c r="D26" s="134" t="str">
        <f>Técnico!$H$6</f>
        <v>Maduros</v>
      </c>
      <c r="E26" s="134" t="str">
        <f>Técnico!$H$6</f>
        <v>Maduros</v>
      </c>
      <c r="F26" s="134" t="str">
        <f>Técnico!$H$6</f>
        <v>Maduros</v>
      </c>
      <c r="G26" s="134" t="str">
        <f>Técnico!$H$6</f>
        <v>Maduros</v>
      </c>
      <c r="H26" s="134" t="str">
        <f>Técnico!$H$6</f>
        <v>Maduros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117"/>
      <c r="B27" s="117"/>
      <c r="C27" s="135">
        <v>1</v>
      </c>
      <c r="D27" s="16">
        <f t="shared" ref="D27:D38" si="5">$D$39/12</f>
        <v>1367.1476183945063</v>
      </c>
      <c r="E27" s="16">
        <f t="shared" ref="E27:E38" si="6">$E$39/12</f>
        <v>1435.5049993142318</v>
      </c>
      <c r="F27" s="16">
        <f t="shared" ref="F27:F38" si="7">$F$39/12</f>
        <v>1507.2802492799431</v>
      </c>
      <c r="G27" s="16">
        <f t="shared" ref="G27:G38" si="8">$G$39/12</f>
        <v>1582.6442617439404</v>
      </c>
      <c r="H27" s="16">
        <f t="shared" ref="H27:H38" si="9">$H$39/12</f>
        <v>1661.7764748311374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117"/>
      <c r="B28" s="117"/>
      <c r="C28" s="135">
        <v>2</v>
      </c>
      <c r="D28" s="16">
        <f t="shared" si="5"/>
        <v>1367.1476183945063</v>
      </c>
      <c r="E28" s="16">
        <f t="shared" si="6"/>
        <v>1435.5049993142318</v>
      </c>
      <c r="F28" s="16">
        <f t="shared" si="7"/>
        <v>1507.2802492799431</v>
      </c>
      <c r="G28" s="16">
        <f t="shared" si="8"/>
        <v>1582.6442617439404</v>
      </c>
      <c r="H28" s="16">
        <f t="shared" si="9"/>
        <v>1661.7764748311374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135">
        <v>3</v>
      </c>
      <c r="D29" s="16">
        <f t="shared" si="5"/>
        <v>1367.1476183945063</v>
      </c>
      <c r="E29" s="16">
        <f t="shared" si="6"/>
        <v>1435.5049993142318</v>
      </c>
      <c r="F29" s="16">
        <f t="shared" si="7"/>
        <v>1507.2802492799431</v>
      </c>
      <c r="G29" s="16">
        <f t="shared" si="8"/>
        <v>1582.6442617439404</v>
      </c>
      <c r="H29" s="16">
        <f t="shared" si="9"/>
        <v>1661.7764748311374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135">
        <v>4</v>
      </c>
      <c r="D30" s="16">
        <f t="shared" si="5"/>
        <v>1367.1476183945063</v>
      </c>
      <c r="E30" s="16">
        <f t="shared" si="6"/>
        <v>1435.5049993142318</v>
      </c>
      <c r="F30" s="16">
        <f t="shared" si="7"/>
        <v>1507.2802492799431</v>
      </c>
      <c r="G30" s="16">
        <f t="shared" si="8"/>
        <v>1582.6442617439404</v>
      </c>
      <c r="H30" s="16">
        <f t="shared" si="9"/>
        <v>1661.7764748311374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135">
        <v>5</v>
      </c>
      <c r="D31" s="16">
        <f t="shared" si="5"/>
        <v>1367.1476183945063</v>
      </c>
      <c r="E31" s="16">
        <f t="shared" si="6"/>
        <v>1435.5049993142318</v>
      </c>
      <c r="F31" s="16">
        <f t="shared" si="7"/>
        <v>1507.2802492799431</v>
      </c>
      <c r="G31" s="16">
        <f t="shared" si="8"/>
        <v>1582.6442617439404</v>
      </c>
      <c r="H31" s="16">
        <f t="shared" si="9"/>
        <v>1661.7764748311374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135">
        <v>6</v>
      </c>
      <c r="D32" s="16">
        <f t="shared" si="5"/>
        <v>1367.1476183945063</v>
      </c>
      <c r="E32" s="16">
        <f t="shared" si="6"/>
        <v>1435.5049993142318</v>
      </c>
      <c r="F32" s="16">
        <f t="shared" si="7"/>
        <v>1507.2802492799431</v>
      </c>
      <c r="G32" s="16">
        <f t="shared" si="8"/>
        <v>1582.6442617439404</v>
      </c>
      <c r="H32" s="16">
        <f t="shared" si="9"/>
        <v>1661.7764748311374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135">
        <v>7</v>
      </c>
      <c r="D33" s="16">
        <f t="shared" si="5"/>
        <v>1367.1476183945063</v>
      </c>
      <c r="E33" s="16">
        <f t="shared" si="6"/>
        <v>1435.5049993142318</v>
      </c>
      <c r="F33" s="16">
        <f t="shared" si="7"/>
        <v>1507.2802492799431</v>
      </c>
      <c r="G33" s="16">
        <f t="shared" si="8"/>
        <v>1582.6442617439404</v>
      </c>
      <c r="H33" s="16">
        <f t="shared" si="9"/>
        <v>1661.7764748311374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135">
        <v>8</v>
      </c>
      <c r="D34" s="16">
        <f t="shared" si="5"/>
        <v>1367.1476183945063</v>
      </c>
      <c r="E34" s="16">
        <f t="shared" si="6"/>
        <v>1435.5049993142318</v>
      </c>
      <c r="F34" s="16">
        <f t="shared" si="7"/>
        <v>1507.2802492799431</v>
      </c>
      <c r="G34" s="16">
        <f t="shared" si="8"/>
        <v>1582.6442617439404</v>
      </c>
      <c r="H34" s="16">
        <f t="shared" si="9"/>
        <v>1661.7764748311374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135">
        <v>9</v>
      </c>
      <c r="D35" s="16">
        <f t="shared" si="5"/>
        <v>1367.1476183945063</v>
      </c>
      <c r="E35" s="16">
        <f t="shared" si="6"/>
        <v>1435.5049993142318</v>
      </c>
      <c r="F35" s="16">
        <f t="shared" si="7"/>
        <v>1507.2802492799431</v>
      </c>
      <c r="G35" s="16">
        <f t="shared" si="8"/>
        <v>1582.6442617439404</v>
      </c>
      <c r="H35" s="16">
        <f t="shared" si="9"/>
        <v>1661.7764748311374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135">
        <v>10</v>
      </c>
      <c r="D36" s="16">
        <f t="shared" si="5"/>
        <v>1367.1476183945063</v>
      </c>
      <c r="E36" s="16">
        <f t="shared" si="6"/>
        <v>1435.5049993142318</v>
      </c>
      <c r="F36" s="16">
        <f t="shared" si="7"/>
        <v>1507.2802492799431</v>
      </c>
      <c r="G36" s="16">
        <f t="shared" si="8"/>
        <v>1582.6442617439404</v>
      </c>
      <c r="H36" s="16">
        <f t="shared" si="9"/>
        <v>1661.7764748311374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135">
        <v>11</v>
      </c>
      <c r="D37" s="16">
        <f t="shared" si="5"/>
        <v>1367.1476183945063</v>
      </c>
      <c r="E37" s="16">
        <f t="shared" si="6"/>
        <v>1435.5049993142318</v>
      </c>
      <c r="F37" s="16">
        <f t="shared" si="7"/>
        <v>1507.2802492799431</v>
      </c>
      <c r="G37" s="16">
        <f t="shared" si="8"/>
        <v>1582.6442617439404</v>
      </c>
      <c r="H37" s="16">
        <f t="shared" si="9"/>
        <v>1661.7764748311374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135">
        <v>12</v>
      </c>
      <c r="D38" s="16">
        <f t="shared" si="5"/>
        <v>1367.1476183945063</v>
      </c>
      <c r="E38" s="16">
        <f t="shared" si="6"/>
        <v>1435.5049993142318</v>
      </c>
      <c r="F38" s="16">
        <f t="shared" si="7"/>
        <v>1507.2802492799431</v>
      </c>
      <c r="G38" s="16">
        <f t="shared" si="8"/>
        <v>1582.6442617439404</v>
      </c>
      <c r="H38" s="16">
        <f t="shared" si="9"/>
        <v>1661.7764748311374</v>
      </c>
      <c r="I38" s="136" t="s">
        <v>159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" customHeight="1" x14ac:dyDescent="0.4">
      <c r="A39" s="4"/>
      <c r="B39" s="4"/>
      <c r="C39" s="137" t="s">
        <v>10</v>
      </c>
      <c r="D39" s="138">
        <f>Técnico!E6*Técnico!E8</f>
        <v>16405.771420734076</v>
      </c>
      <c r="E39" s="138">
        <f>D39*Técnico!E24+D39</f>
        <v>17226.05999177078</v>
      </c>
      <c r="F39" s="138">
        <f>E39*Técnico!E24+E39</f>
        <v>18087.362991359318</v>
      </c>
      <c r="G39" s="138">
        <f>F39*Técnico!E24+F39</f>
        <v>18991.731140927284</v>
      </c>
      <c r="H39" s="138">
        <f>G39*Técnico!E24+G39</f>
        <v>19941.317697973649</v>
      </c>
      <c r="I39" s="138">
        <f>SUM(D39:H39)</f>
        <v>90652.243242765107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139"/>
      <c r="D40" s="140"/>
      <c r="E40" s="141"/>
      <c r="F40" s="141"/>
      <c r="G40" s="140"/>
      <c r="H40" s="14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49" t="str">
        <f>Técnico!H7</f>
        <v>Canastas</v>
      </c>
      <c r="D41" s="394"/>
      <c r="E41" s="394"/>
      <c r="F41" s="394"/>
      <c r="G41" s="394"/>
      <c r="H41" s="39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50" t="s">
        <v>160</v>
      </c>
      <c r="D42" s="394"/>
      <c r="E42" s="394"/>
      <c r="F42" s="394"/>
      <c r="G42" s="394"/>
      <c r="H42" s="39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52" t="s">
        <v>158</v>
      </c>
      <c r="D43" s="142" t="s">
        <v>107</v>
      </c>
      <c r="E43" s="142" t="s">
        <v>108</v>
      </c>
      <c r="F43" s="142" t="s">
        <v>109</v>
      </c>
      <c r="G43" s="142" t="s">
        <v>110</v>
      </c>
      <c r="H43" s="142" t="s">
        <v>111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389"/>
      <c r="D44" s="134" t="str">
        <f>Técnico!$H$7</f>
        <v>Canastas</v>
      </c>
      <c r="E44" s="134" t="str">
        <f>Técnico!$H$7</f>
        <v>Canastas</v>
      </c>
      <c r="F44" s="134" t="str">
        <f>Técnico!$H$7</f>
        <v>Canastas</v>
      </c>
      <c r="G44" s="134" t="str">
        <f>Técnico!$H$7</f>
        <v>Canastas</v>
      </c>
      <c r="H44" s="134" t="str">
        <f>Técnico!$H$7</f>
        <v>Canastas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135">
        <v>1</v>
      </c>
      <c r="D45" s="16">
        <f t="shared" ref="D45:D56" si="10">$D$39/12</f>
        <v>1367.1476183945063</v>
      </c>
      <c r="E45" s="16">
        <f t="shared" ref="E45:E56" si="11">$E$39/12</f>
        <v>1435.5049993142318</v>
      </c>
      <c r="F45" s="16">
        <f t="shared" ref="F45:F56" si="12">$F$39/12</f>
        <v>1507.2802492799431</v>
      </c>
      <c r="G45" s="16">
        <f t="shared" ref="G45:G56" si="13">$G$39/12</f>
        <v>1582.6442617439404</v>
      </c>
      <c r="H45" s="16">
        <f t="shared" ref="H45:H56" si="14">$H$39/12</f>
        <v>1661.7764748311374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135">
        <v>2</v>
      </c>
      <c r="D46" s="16">
        <f t="shared" si="10"/>
        <v>1367.1476183945063</v>
      </c>
      <c r="E46" s="16">
        <f t="shared" si="11"/>
        <v>1435.5049993142318</v>
      </c>
      <c r="F46" s="16">
        <f t="shared" si="12"/>
        <v>1507.2802492799431</v>
      </c>
      <c r="G46" s="16">
        <f t="shared" si="13"/>
        <v>1582.6442617439404</v>
      </c>
      <c r="H46" s="16">
        <f t="shared" si="14"/>
        <v>1661.7764748311374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135">
        <v>3</v>
      </c>
      <c r="D47" s="16">
        <f t="shared" si="10"/>
        <v>1367.1476183945063</v>
      </c>
      <c r="E47" s="16">
        <f t="shared" si="11"/>
        <v>1435.5049993142318</v>
      </c>
      <c r="F47" s="16">
        <f t="shared" si="12"/>
        <v>1507.2802492799431</v>
      </c>
      <c r="G47" s="16">
        <f t="shared" si="13"/>
        <v>1582.6442617439404</v>
      </c>
      <c r="H47" s="16">
        <f t="shared" si="14"/>
        <v>1661.7764748311374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135">
        <v>4</v>
      </c>
      <c r="D48" s="16">
        <f t="shared" si="10"/>
        <v>1367.1476183945063</v>
      </c>
      <c r="E48" s="16">
        <f t="shared" si="11"/>
        <v>1435.5049993142318</v>
      </c>
      <c r="F48" s="16">
        <f t="shared" si="12"/>
        <v>1507.2802492799431</v>
      </c>
      <c r="G48" s="16">
        <f t="shared" si="13"/>
        <v>1582.6442617439404</v>
      </c>
      <c r="H48" s="16">
        <f t="shared" si="14"/>
        <v>1661.7764748311374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135">
        <v>5</v>
      </c>
      <c r="D49" s="16">
        <f t="shared" si="10"/>
        <v>1367.1476183945063</v>
      </c>
      <c r="E49" s="16">
        <f t="shared" si="11"/>
        <v>1435.5049993142318</v>
      </c>
      <c r="F49" s="16">
        <f t="shared" si="12"/>
        <v>1507.2802492799431</v>
      </c>
      <c r="G49" s="16">
        <f t="shared" si="13"/>
        <v>1582.6442617439404</v>
      </c>
      <c r="H49" s="16">
        <f t="shared" si="14"/>
        <v>1661.7764748311374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135">
        <v>6</v>
      </c>
      <c r="D50" s="16">
        <f t="shared" si="10"/>
        <v>1367.1476183945063</v>
      </c>
      <c r="E50" s="16">
        <f t="shared" si="11"/>
        <v>1435.5049993142318</v>
      </c>
      <c r="F50" s="16">
        <f t="shared" si="12"/>
        <v>1507.2802492799431</v>
      </c>
      <c r="G50" s="16">
        <f t="shared" si="13"/>
        <v>1582.6442617439404</v>
      </c>
      <c r="H50" s="16">
        <f t="shared" si="14"/>
        <v>1661.7764748311374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135">
        <v>7</v>
      </c>
      <c r="D51" s="16">
        <f t="shared" si="10"/>
        <v>1367.1476183945063</v>
      </c>
      <c r="E51" s="16">
        <f t="shared" si="11"/>
        <v>1435.5049993142318</v>
      </c>
      <c r="F51" s="16">
        <f t="shared" si="12"/>
        <v>1507.2802492799431</v>
      </c>
      <c r="G51" s="16">
        <f t="shared" si="13"/>
        <v>1582.6442617439404</v>
      </c>
      <c r="H51" s="16">
        <f t="shared" si="14"/>
        <v>1661.7764748311374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135">
        <v>8</v>
      </c>
      <c r="D52" s="16">
        <f t="shared" si="10"/>
        <v>1367.1476183945063</v>
      </c>
      <c r="E52" s="16">
        <f t="shared" si="11"/>
        <v>1435.5049993142318</v>
      </c>
      <c r="F52" s="16">
        <f t="shared" si="12"/>
        <v>1507.2802492799431</v>
      </c>
      <c r="G52" s="16">
        <f t="shared" si="13"/>
        <v>1582.6442617439404</v>
      </c>
      <c r="H52" s="16">
        <f t="shared" si="14"/>
        <v>1661.7764748311374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135">
        <v>9</v>
      </c>
      <c r="D53" s="16">
        <f t="shared" si="10"/>
        <v>1367.1476183945063</v>
      </c>
      <c r="E53" s="16">
        <f t="shared" si="11"/>
        <v>1435.5049993142318</v>
      </c>
      <c r="F53" s="16">
        <f t="shared" si="12"/>
        <v>1507.2802492799431</v>
      </c>
      <c r="G53" s="16">
        <f t="shared" si="13"/>
        <v>1582.6442617439404</v>
      </c>
      <c r="H53" s="16">
        <f t="shared" si="14"/>
        <v>1661.7764748311374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135">
        <v>10</v>
      </c>
      <c r="D54" s="16">
        <f t="shared" si="10"/>
        <v>1367.1476183945063</v>
      </c>
      <c r="E54" s="16">
        <f t="shared" si="11"/>
        <v>1435.5049993142318</v>
      </c>
      <c r="F54" s="16">
        <f t="shared" si="12"/>
        <v>1507.2802492799431</v>
      </c>
      <c r="G54" s="16">
        <f t="shared" si="13"/>
        <v>1582.6442617439404</v>
      </c>
      <c r="H54" s="16">
        <f t="shared" si="14"/>
        <v>1661.7764748311374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135">
        <v>11</v>
      </c>
      <c r="D55" s="16">
        <f t="shared" si="10"/>
        <v>1367.1476183945063</v>
      </c>
      <c r="E55" s="16">
        <f t="shared" si="11"/>
        <v>1435.5049993142318</v>
      </c>
      <c r="F55" s="16">
        <f t="shared" si="12"/>
        <v>1507.2802492799431</v>
      </c>
      <c r="G55" s="16">
        <f t="shared" si="13"/>
        <v>1582.6442617439404</v>
      </c>
      <c r="H55" s="16">
        <f t="shared" si="14"/>
        <v>1661.7764748311374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135">
        <v>12</v>
      </c>
      <c r="D56" s="16">
        <f t="shared" si="10"/>
        <v>1367.1476183945063</v>
      </c>
      <c r="E56" s="16">
        <f t="shared" si="11"/>
        <v>1435.5049993142318</v>
      </c>
      <c r="F56" s="16">
        <f t="shared" si="12"/>
        <v>1507.2802492799431</v>
      </c>
      <c r="G56" s="16">
        <f t="shared" si="13"/>
        <v>1582.6442617439404</v>
      </c>
      <c r="H56" s="16">
        <f t="shared" si="14"/>
        <v>1661.7764748311374</v>
      </c>
      <c r="I56" s="136" t="s">
        <v>161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 customHeight="1" x14ac:dyDescent="0.4">
      <c r="A57" s="4"/>
      <c r="B57" s="4"/>
      <c r="C57" s="137" t="s">
        <v>10</v>
      </c>
      <c r="D57" s="138">
        <f>Técnico!E6*Técnico!E9</f>
        <v>455.71587279816879</v>
      </c>
      <c r="E57" s="138">
        <f>D57*Técnico!E24+D57</f>
        <v>478.50166643807722</v>
      </c>
      <c r="F57" s="138">
        <f>E57*Técnico!E24+E57</f>
        <v>502.42674975998108</v>
      </c>
      <c r="G57" s="138">
        <f>F57*Técnico!E24+F57</f>
        <v>527.54808724798011</v>
      </c>
      <c r="H57" s="138">
        <f>G57*Técnico!E24+G57</f>
        <v>553.92549161037914</v>
      </c>
      <c r="I57" s="138">
        <f>SUM(D57:H57)</f>
        <v>2518.1178678545862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143"/>
      <c r="D58" s="143"/>
      <c r="E58" s="143"/>
      <c r="F58" s="143"/>
      <c r="G58" s="143"/>
      <c r="H58" s="14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51" t="str">
        <f>Técnico!H8</f>
        <v>Conos</v>
      </c>
      <c r="D59" s="394"/>
      <c r="E59" s="394"/>
      <c r="F59" s="394"/>
      <c r="G59" s="394"/>
      <c r="H59" s="39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50" t="s">
        <v>162</v>
      </c>
      <c r="D60" s="394"/>
      <c r="E60" s="394"/>
      <c r="F60" s="394"/>
      <c r="G60" s="394"/>
      <c r="H60" s="39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52" t="s">
        <v>158</v>
      </c>
      <c r="D61" s="142" t="s">
        <v>107</v>
      </c>
      <c r="E61" s="142" t="s">
        <v>108</v>
      </c>
      <c r="F61" s="142" t="s">
        <v>109</v>
      </c>
      <c r="G61" s="142" t="s">
        <v>110</v>
      </c>
      <c r="H61" s="142" t="s">
        <v>111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389"/>
      <c r="D62" s="134" t="str">
        <f>Técnico!$H$8</f>
        <v>Conos</v>
      </c>
      <c r="E62" s="134" t="str">
        <f>Técnico!$H$8</f>
        <v>Conos</v>
      </c>
      <c r="F62" s="134" t="str">
        <f>Técnico!$H$8</f>
        <v>Conos</v>
      </c>
      <c r="G62" s="134" t="str">
        <f>Técnico!$H$8</f>
        <v>Conos</v>
      </c>
      <c r="H62" s="134" t="str">
        <f>Técnico!$H$8</f>
        <v>Conos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135">
        <v>1</v>
      </c>
      <c r="D63" s="16">
        <f t="shared" ref="D63:D74" si="15">$D$57/12</f>
        <v>37.97632273318073</v>
      </c>
      <c r="E63" s="16">
        <f t="shared" ref="E63:E74" si="16">$E$57/12</f>
        <v>39.875138869839766</v>
      </c>
      <c r="F63" s="16">
        <f t="shared" ref="F63:F74" si="17">$F$57/12</f>
        <v>41.868895813331754</v>
      </c>
      <c r="G63" s="16">
        <f t="shared" ref="G63:G74" si="18">$G$57/12</f>
        <v>43.962340603998342</v>
      </c>
      <c r="H63" s="16">
        <f t="shared" ref="H63:H74" si="19">$H$57/12</f>
        <v>46.160457634198259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135">
        <v>2</v>
      </c>
      <c r="D64" s="16">
        <f t="shared" si="15"/>
        <v>37.97632273318073</v>
      </c>
      <c r="E64" s="16">
        <f t="shared" si="16"/>
        <v>39.875138869839766</v>
      </c>
      <c r="F64" s="16">
        <f t="shared" si="17"/>
        <v>41.868895813331754</v>
      </c>
      <c r="G64" s="16">
        <f t="shared" si="18"/>
        <v>43.962340603998342</v>
      </c>
      <c r="H64" s="16">
        <f t="shared" si="19"/>
        <v>46.160457634198259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135">
        <v>3</v>
      </c>
      <c r="D65" s="16">
        <f t="shared" si="15"/>
        <v>37.97632273318073</v>
      </c>
      <c r="E65" s="16">
        <f t="shared" si="16"/>
        <v>39.875138869839766</v>
      </c>
      <c r="F65" s="16">
        <f t="shared" si="17"/>
        <v>41.868895813331754</v>
      </c>
      <c r="G65" s="16">
        <f t="shared" si="18"/>
        <v>43.962340603998342</v>
      </c>
      <c r="H65" s="16">
        <f t="shared" si="19"/>
        <v>46.160457634198259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135">
        <v>4</v>
      </c>
      <c r="D66" s="16">
        <f t="shared" si="15"/>
        <v>37.97632273318073</v>
      </c>
      <c r="E66" s="16">
        <f t="shared" si="16"/>
        <v>39.875138869839766</v>
      </c>
      <c r="F66" s="16">
        <f t="shared" si="17"/>
        <v>41.868895813331754</v>
      </c>
      <c r="G66" s="16">
        <f t="shared" si="18"/>
        <v>43.962340603998342</v>
      </c>
      <c r="H66" s="16">
        <f t="shared" si="19"/>
        <v>46.160457634198259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135">
        <v>5</v>
      </c>
      <c r="D67" s="16">
        <f t="shared" si="15"/>
        <v>37.97632273318073</v>
      </c>
      <c r="E67" s="16">
        <f t="shared" si="16"/>
        <v>39.875138869839766</v>
      </c>
      <c r="F67" s="16">
        <f t="shared" si="17"/>
        <v>41.868895813331754</v>
      </c>
      <c r="G67" s="16">
        <f t="shared" si="18"/>
        <v>43.962340603998342</v>
      </c>
      <c r="H67" s="16">
        <f t="shared" si="19"/>
        <v>46.160457634198259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135">
        <v>6</v>
      </c>
      <c r="D68" s="16">
        <f t="shared" si="15"/>
        <v>37.97632273318073</v>
      </c>
      <c r="E68" s="16">
        <f t="shared" si="16"/>
        <v>39.875138869839766</v>
      </c>
      <c r="F68" s="16">
        <f t="shared" si="17"/>
        <v>41.868895813331754</v>
      </c>
      <c r="G68" s="16">
        <f t="shared" si="18"/>
        <v>43.962340603998342</v>
      </c>
      <c r="H68" s="16">
        <f t="shared" si="19"/>
        <v>46.160457634198259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135">
        <v>7</v>
      </c>
      <c r="D69" s="16">
        <f t="shared" si="15"/>
        <v>37.97632273318073</v>
      </c>
      <c r="E69" s="16">
        <f t="shared" si="16"/>
        <v>39.875138869839766</v>
      </c>
      <c r="F69" s="16">
        <f t="shared" si="17"/>
        <v>41.868895813331754</v>
      </c>
      <c r="G69" s="16">
        <f t="shared" si="18"/>
        <v>43.962340603998342</v>
      </c>
      <c r="H69" s="16">
        <f t="shared" si="19"/>
        <v>46.160457634198259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135">
        <v>8</v>
      </c>
      <c r="D70" s="16">
        <f t="shared" si="15"/>
        <v>37.97632273318073</v>
      </c>
      <c r="E70" s="16">
        <f t="shared" si="16"/>
        <v>39.875138869839766</v>
      </c>
      <c r="F70" s="16">
        <f t="shared" si="17"/>
        <v>41.868895813331754</v>
      </c>
      <c r="G70" s="16">
        <f t="shared" si="18"/>
        <v>43.962340603998342</v>
      </c>
      <c r="H70" s="16">
        <f t="shared" si="19"/>
        <v>46.160457634198259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135">
        <v>9</v>
      </c>
      <c r="D71" s="16">
        <f t="shared" si="15"/>
        <v>37.97632273318073</v>
      </c>
      <c r="E71" s="16">
        <f t="shared" si="16"/>
        <v>39.875138869839766</v>
      </c>
      <c r="F71" s="16">
        <f t="shared" si="17"/>
        <v>41.868895813331754</v>
      </c>
      <c r="G71" s="16">
        <f t="shared" si="18"/>
        <v>43.962340603998342</v>
      </c>
      <c r="H71" s="16">
        <f t="shared" si="19"/>
        <v>46.160457634198259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135">
        <v>10</v>
      </c>
      <c r="D72" s="16">
        <f t="shared" si="15"/>
        <v>37.97632273318073</v>
      </c>
      <c r="E72" s="16">
        <f t="shared" si="16"/>
        <v>39.875138869839766</v>
      </c>
      <c r="F72" s="16">
        <f t="shared" si="17"/>
        <v>41.868895813331754</v>
      </c>
      <c r="G72" s="16">
        <f t="shared" si="18"/>
        <v>43.962340603998342</v>
      </c>
      <c r="H72" s="16">
        <f t="shared" si="19"/>
        <v>46.160457634198259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135">
        <v>11</v>
      </c>
      <c r="D73" s="16">
        <f t="shared" si="15"/>
        <v>37.97632273318073</v>
      </c>
      <c r="E73" s="16">
        <f t="shared" si="16"/>
        <v>39.875138869839766</v>
      </c>
      <c r="F73" s="16">
        <f t="shared" si="17"/>
        <v>41.868895813331754</v>
      </c>
      <c r="G73" s="16">
        <f t="shared" si="18"/>
        <v>43.962340603998342</v>
      </c>
      <c r="H73" s="16">
        <f t="shared" si="19"/>
        <v>46.160457634198259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135">
        <v>12</v>
      </c>
      <c r="D74" s="16">
        <f t="shared" si="15"/>
        <v>37.97632273318073</v>
      </c>
      <c r="E74" s="16">
        <f t="shared" si="16"/>
        <v>39.875138869839766</v>
      </c>
      <c r="F74" s="16">
        <f t="shared" si="17"/>
        <v>41.868895813331754</v>
      </c>
      <c r="G74" s="16">
        <f t="shared" si="18"/>
        <v>43.962340603998342</v>
      </c>
      <c r="H74" s="16">
        <f t="shared" si="19"/>
        <v>46.160457634198259</v>
      </c>
      <c r="I74" s="136" t="s">
        <v>163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 customHeight="1" x14ac:dyDescent="0.4">
      <c r="A75" s="4"/>
      <c r="B75" s="4"/>
      <c r="C75" s="137" t="s">
        <v>10</v>
      </c>
      <c r="D75" s="138">
        <f>Técnico!E6*Técnico!E10</f>
        <v>455.71587279816879</v>
      </c>
      <c r="E75" s="138">
        <f>D75*Técnico!E24+D75</f>
        <v>478.50166643807722</v>
      </c>
      <c r="F75" s="138">
        <f>E75*Técnico!E24+E75</f>
        <v>502.42674975998108</v>
      </c>
      <c r="G75" s="138">
        <f>F75*Técnico!E24+F75</f>
        <v>527.54808724798011</v>
      </c>
      <c r="H75" s="138">
        <f>G75*Técnico!E24+G75</f>
        <v>553.92549161037914</v>
      </c>
      <c r="I75" s="138">
        <f>SUM(D75:H75)</f>
        <v>2518.1178678545862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143"/>
      <c r="D76" s="143"/>
      <c r="E76" s="143"/>
      <c r="F76" s="143"/>
      <c r="G76" s="143"/>
      <c r="H76" s="14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51" t="str">
        <f>Técnico!H9</f>
        <v>Especiales</v>
      </c>
      <c r="D77" s="394"/>
      <c r="E77" s="394"/>
      <c r="F77" s="394"/>
      <c r="G77" s="394"/>
      <c r="H77" s="39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50" t="s">
        <v>164</v>
      </c>
      <c r="D78" s="394"/>
      <c r="E78" s="394"/>
      <c r="F78" s="394"/>
      <c r="G78" s="394"/>
      <c r="H78" s="39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52" t="s">
        <v>158</v>
      </c>
      <c r="D79" s="142" t="s">
        <v>107</v>
      </c>
      <c r="E79" s="142" t="s">
        <v>108</v>
      </c>
      <c r="F79" s="142" t="s">
        <v>109</v>
      </c>
      <c r="G79" s="142" t="s">
        <v>110</v>
      </c>
      <c r="H79" s="142" t="s">
        <v>111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389"/>
      <c r="D80" s="134" t="str">
        <f>Técnico!$H$9</f>
        <v>Especiales</v>
      </c>
      <c r="E80" s="134" t="str">
        <f>Técnico!$H$9</f>
        <v>Especiales</v>
      </c>
      <c r="F80" s="134" t="str">
        <f>Técnico!$H$9</f>
        <v>Especiales</v>
      </c>
      <c r="G80" s="134" t="str">
        <f>Técnico!$H$9</f>
        <v>Especiales</v>
      </c>
      <c r="H80" s="134" t="str">
        <f>Técnico!$H$9</f>
        <v>Especiales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135">
        <v>1</v>
      </c>
      <c r="D81" s="16">
        <f t="shared" ref="D81:D92" si="20">$D$75/12</f>
        <v>37.97632273318073</v>
      </c>
      <c r="E81" s="16">
        <f t="shared" ref="E81:E92" si="21">$E$75/12</f>
        <v>39.875138869839766</v>
      </c>
      <c r="F81" s="16">
        <f t="shared" ref="F81:F92" si="22">$F$75/12</f>
        <v>41.868895813331754</v>
      </c>
      <c r="G81" s="16">
        <f t="shared" ref="G81:G92" si="23">$G$75/12</f>
        <v>43.962340603998342</v>
      </c>
      <c r="H81" s="16">
        <f t="shared" ref="H81:H92" si="24">$H$75/12</f>
        <v>46.160457634198259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135">
        <v>2</v>
      </c>
      <c r="D82" s="16">
        <f t="shared" si="20"/>
        <v>37.97632273318073</v>
      </c>
      <c r="E82" s="16">
        <f t="shared" si="21"/>
        <v>39.875138869839766</v>
      </c>
      <c r="F82" s="16">
        <f t="shared" si="22"/>
        <v>41.868895813331754</v>
      </c>
      <c r="G82" s="16">
        <f t="shared" si="23"/>
        <v>43.962340603998342</v>
      </c>
      <c r="H82" s="16">
        <f t="shared" si="24"/>
        <v>46.160457634198259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135">
        <v>3</v>
      </c>
      <c r="D83" s="16">
        <f t="shared" si="20"/>
        <v>37.97632273318073</v>
      </c>
      <c r="E83" s="16">
        <f t="shared" si="21"/>
        <v>39.875138869839766</v>
      </c>
      <c r="F83" s="16">
        <f t="shared" si="22"/>
        <v>41.868895813331754</v>
      </c>
      <c r="G83" s="16">
        <f t="shared" si="23"/>
        <v>43.962340603998342</v>
      </c>
      <c r="H83" s="16">
        <f t="shared" si="24"/>
        <v>46.160457634198259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135">
        <v>4</v>
      </c>
      <c r="D84" s="16">
        <f t="shared" si="20"/>
        <v>37.97632273318073</v>
      </c>
      <c r="E84" s="16">
        <f t="shared" si="21"/>
        <v>39.875138869839766</v>
      </c>
      <c r="F84" s="16">
        <f t="shared" si="22"/>
        <v>41.868895813331754</v>
      </c>
      <c r="G84" s="16">
        <f t="shared" si="23"/>
        <v>43.962340603998342</v>
      </c>
      <c r="H84" s="16">
        <f t="shared" si="24"/>
        <v>46.160457634198259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135">
        <v>5</v>
      </c>
      <c r="D85" s="16">
        <f t="shared" si="20"/>
        <v>37.97632273318073</v>
      </c>
      <c r="E85" s="16">
        <f t="shared" si="21"/>
        <v>39.875138869839766</v>
      </c>
      <c r="F85" s="16">
        <f t="shared" si="22"/>
        <v>41.868895813331754</v>
      </c>
      <c r="G85" s="16">
        <f t="shared" si="23"/>
        <v>43.962340603998342</v>
      </c>
      <c r="H85" s="16">
        <f t="shared" si="24"/>
        <v>46.160457634198259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135">
        <v>6</v>
      </c>
      <c r="D86" s="16">
        <f t="shared" si="20"/>
        <v>37.97632273318073</v>
      </c>
      <c r="E86" s="16">
        <f t="shared" si="21"/>
        <v>39.875138869839766</v>
      </c>
      <c r="F86" s="16">
        <f t="shared" si="22"/>
        <v>41.868895813331754</v>
      </c>
      <c r="G86" s="16">
        <f t="shared" si="23"/>
        <v>43.962340603998342</v>
      </c>
      <c r="H86" s="16">
        <f t="shared" si="24"/>
        <v>46.160457634198259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135">
        <v>7</v>
      </c>
      <c r="D87" s="16">
        <f t="shared" si="20"/>
        <v>37.97632273318073</v>
      </c>
      <c r="E87" s="16">
        <f t="shared" si="21"/>
        <v>39.875138869839766</v>
      </c>
      <c r="F87" s="16">
        <f t="shared" si="22"/>
        <v>41.868895813331754</v>
      </c>
      <c r="G87" s="16">
        <f t="shared" si="23"/>
        <v>43.962340603998342</v>
      </c>
      <c r="H87" s="16">
        <f t="shared" si="24"/>
        <v>46.160457634198259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135">
        <v>8</v>
      </c>
      <c r="D88" s="16">
        <f t="shared" si="20"/>
        <v>37.97632273318073</v>
      </c>
      <c r="E88" s="16">
        <f t="shared" si="21"/>
        <v>39.875138869839766</v>
      </c>
      <c r="F88" s="16">
        <f t="shared" si="22"/>
        <v>41.868895813331754</v>
      </c>
      <c r="G88" s="16">
        <f t="shared" si="23"/>
        <v>43.962340603998342</v>
      </c>
      <c r="H88" s="16">
        <f t="shared" si="24"/>
        <v>46.160457634198259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135">
        <v>9</v>
      </c>
      <c r="D89" s="16">
        <f t="shared" si="20"/>
        <v>37.97632273318073</v>
      </c>
      <c r="E89" s="16">
        <f t="shared" si="21"/>
        <v>39.875138869839766</v>
      </c>
      <c r="F89" s="16">
        <f t="shared" si="22"/>
        <v>41.868895813331754</v>
      </c>
      <c r="G89" s="16">
        <f t="shared" si="23"/>
        <v>43.962340603998342</v>
      </c>
      <c r="H89" s="16">
        <f t="shared" si="24"/>
        <v>46.160457634198259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135">
        <v>10</v>
      </c>
      <c r="D90" s="16">
        <f t="shared" si="20"/>
        <v>37.97632273318073</v>
      </c>
      <c r="E90" s="16">
        <f t="shared" si="21"/>
        <v>39.875138869839766</v>
      </c>
      <c r="F90" s="16">
        <f t="shared" si="22"/>
        <v>41.868895813331754</v>
      </c>
      <c r="G90" s="16">
        <f t="shared" si="23"/>
        <v>43.962340603998342</v>
      </c>
      <c r="H90" s="16">
        <f t="shared" si="24"/>
        <v>46.160457634198259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135">
        <v>11</v>
      </c>
      <c r="D91" s="16">
        <f t="shared" si="20"/>
        <v>37.97632273318073</v>
      </c>
      <c r="E91" s="16">
        <f t="shared" si="21"/>
        <v>39.875138869839766</v>
      </c>
      <c r="F91" s="16">
        <f t="shared" si="22"/>
        <v>41.868895813331754</v>
      </c>
      <c r="G91" s="16">
        <f t="shared" si="23"/>
        <v>43.962340603998342</v>
      </c>
      <c r="H91" s="16">
        <f t="shared" si="24"/>
        <v>46.160457634198259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135">
        <v>12</v>
      </c>
      <c r="D92" s="16">
        <f t="shared" si="20"/>
        <v>37.97632273318073</v>
      </c>
      <c r="E92" s="16">
        <f t="shared" si="21"/>
        <v>39.875138869839766</v>
      </c>
      <c r="F92" s="16">
        <f t="shared" si="22"/>
        <v>41.868895813331754</v>
      </c>
      <c r="G92" s="16">
        <f t="shared" si="23"/>
        <v>43.962340603998342</v>
      </c>
      <c r="H92" s="16">
        <f t="shared" si="24"/>
        <v>46.160457634198259</v>
      </c>
      <c r="I92" s="136" t="s">
        <v>165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 customHeight="1" x14ac:dyDescent="0.4">
      <c r="A93" s="4"/>
      <c r="B93" s="4"/>
      <c r="C93" s="137" t="s">
        <v>10</v>
      </c>
      <c r="D93" s="138">
        <f>Técnico!E6*Técnico!E10</f>
        <v>455.71587279816879</v>
      </c>
      <c r="E93" s="138">
        <f>D93*Técnico!E24+D93</f>
        <v>478.50166643807722</v>
      </c>
      <c r="F93" s="138">
        <f>E93*Técnico!E24+E93</f>
        <v>502.42674975998108</v>
      </c>
      <c r="G93" s="138">
        <f>F93*Técnico!E24+F93</f>
        <v>527.54808724798011</v>
      </c>
      <c r="H93" s="138">
        <f>G93*Técnico!E24+G93</f>
        <v>553.92549161037914</v>
      </c>
      <c r="I93" s="138">
        <f>SUM(D93:H93)</f>
        <v>2518.1178678545862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69" t="s">
        <v>166</v>
      </c>
      <c r="D97" s="142" t="s">
        <v>107</v>
      </c>
      <c r="E97" s="142" t="s">
        <v>108</v>
      </c>
      <c r="F97" s="142" t="s">
        <v>109</v>
      </c>
      <c r="G97" s="142" t="s">
        <v>110</v>
      </c>
      <c r="H97" s="142" t="s">
        <v>111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144" t="s">
        <v>10</v>
      </c>
      <c r="D98" s="145">
        <f t="shared" ref="D98:H98" si="25">D39+D57+D75+D93</f>
        <v>17772.919039128585</v>
      </c>
      <c r="E98" s="145">
        <f t="shared" si="25"/>
        <v>18661.564991085015</v>
      </c>
      <c r="F98" s="145">
        <f t="shared" si="25"/>
        <v>19594.643240639256</v>
      </c>
      <c r="G98" s="145">
        <f t="shared" si="25"/>
        <v>20574.375402671219</v>
      </c>
      <c r="H98" s="145">
        <f t="shared" si="25"/>
        <v>21603.094172804784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14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53" t="s">
        <v>167</v>
      </c>
      <c r="D100" s="454">
        <f>I39+I57+I75+I93</f>
        <v>98206.596846328859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389"/>
      <c r="D101" s="38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9">
    <mergeCell ref="C100:C101"/>
    <mergeCell ref="D100:D101"/>
    <mergeCell ref="C25:C26"/>
    <mergeCell ref="C41:H41"/>
    <mergeCell ref="C42:H42"/>
    <mergeCell ref="C43:C44"/>
    <mergeCell ref="C59:H59"/>
    <mergeCell ref="C60:H60"/>
    <mergeCell ref="C61:C62"/>
    <mergeCell ref="C23:H23"/>
    <mergeCell ref="C24:H24"/>
    <mergeCell ref="C77:H77"/>
    <mergeCell ref="C78:H78"/>
    <mergeCell ref="C79:C80"/>
    <mergeCell ref="C2:H2"/>
    <mergeCell ref="C3:H3"/>
    <mergeCell ref="C20:H20"/>
    <mergeCell ref="C21:H21"/>
    <mergeCell ref="C22:H22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J1000"/>
  <sheetViews>
    <sheetView showGridLines="0" topLeftCell="A45" zoomScaleNormal="100" workbookViewId="0">
      <selection activeCell="H61" sqref="H61:I62"/>
    </sheetView>
  </sheetViews>
  <sheetFormatPr baseColWidth="10" defaultColWidth="14.44140625" defaultRowHeight="15" customHeight="1" x14ac:dyDescent="0.3"/>
  <cols>
    <col min="1" max="3" width="10" customWidth="1"/>
    <col min="4" max="4" width="30.6640625" customWidth="1"/>
    <col min="5" max="6" width="15.6640625" customWidth="1"/>
    <col min="7" max="7" width="0.88671875" customWidth="1"/>
    <col min="8" max="8" width="10" customWidth="1"/>
    <col min="9" max="9" width="22.44140625" customWidth="1"/>
    <col min="10" max="26" width="10" customWidth="1"/>
  </cols>
  <sheetData>
    <row r="2" spans="3:10" ht="15.75" customHeight="1" x14ac:dyDescent="0.3">
      <c r="C2" s="416">
        <f>IFERROR(Técnico!C2,"")</f>
        <v>0</v>
      </c>
      <c r="D2" s="394"/>
      <c r="E2" s="394"/>
      <c r="F2" s="395"/>
      <c r="H2" s="455" t="s">
        <v>168</v>
      </c>
      <c r="I2" s="400"/>
      <c r="J2" s="456">
        <v>1</v>
      </c>
    </row>
    <row r="3" spans="3:10" ht="15.75" customHeight="1" x14ac:dyDescent="0.3">
      <c r="C3" s="457" t="s">
        <v>169</v>
      </c>
      <c r="D3" s="391"/>
      <c r="E3" s="391"/>
      <c r="F3" s="391"/>
      <c r="H3" s="401"/>
      <c r="I3" s="402"/>
      <c r="J3" s="389"/>
    </row>
    <row r="4" spans="3:10" ht="31.5" customHeight="1" x14ac:dyDescent="0.3">
      <c r="C4" s="148" t="s">
        <v>170</v>
      </c>
      <c r="D4" s="149" t="s">
        <v>171</v>
      </c>
      <c r="E4" s="149" t="s">
        <v>172</v>
      </c>
      <c r="F4" s="149" t="s">
        <v>173</v>
      </c>
    </row>
    <row r="5" spans="3:10" ht="15.75" customHeight="1" x14ac:dyDescent="0.3">
      <c r="C5" s="150">
        <v>1</v>
      </c>
      <c r="D5" s="151" t="s">
        <v>481</v>
      </c>
      <c r="E5" s="152">
        <v>320</v>
      </c>
      <c r="F5" s="153">
        <f t="shared" ref="F5:F19" si="0">IFERROR(E5*100%/$E$20,"")</f>
        <v>0.45519203413940257</v>
      </c>
    </row>
    <row r="6" spans="3:10" ht="15.75" customHeight="1" x14ac:dyDescent="0.3">
      <c r="C6" s="150">
        <v>2</v>
      </c>
      <c r="D6" s="151" t="s">
        <v>482</v>
      </c>
      <c r="E6" s="152">
        <v>100</v>
      </c>
      <c r="F6" s="153">
        <f t="shared" si="0"/>
        <v>0.14224751066856331</v>
      </c>
    </row>
    <row r="7" spans="3:10" ht="15.75" customHeight="1" x14ac:dyDescent="0.3">
      <c r="C7" s="150">
        <v>3</v>
      </c>
      <c r="D7" s="151" t="s">
        <v>483</v>
      </c>
      <c r="E7" s="152">
        <v>120</v>
      </c>
      <c r="F7" s="153">
        <f t="shared" si="0"/>
        <v>0.17069701280227595</v>
      </c>
    </row>
    <row r="8" spans="3:10" ht="15.75" customHeight="1" x14ac:dyDescent="0.3">
      <c r="C8" s="150">
        <v>4</v>
      </c>
      <c r="D8" s="151" t="s">
        <v>484</v>
      </c>
      <c r="E8" s="152">
        <v>120</v>
      </c>
      <c r="F8" s="153">
        <f t="shared" si="0"/>
        <v>0.17069701280227595</v>
      </c>
    </row>
    <row r="9" spans="3:10" ht="15.75" customHeight="1" x14ac:dyDescent="0.3">
      <c r="C9" s="150">
        <v>5</v>
      </c>
      <c r="D9" s="151" t="s">
        <v>175</v>
      </c>
      <c r="E9" s="152">
        <v>3</v>
      </c>
      <c r="F9" s="153">
        <f t="shared" si="0"/>
        <v>4.2674253200568994E-3</v>
      </c>
    </row>
    <row r="10" spans="3:10" ht="15.75" customHeight="1" x14ac:dyDescent="0.3">
      <c r="C10" s="150">
        <v>6</v>
      </c>
      <c r="D10" s="151" t="s">
        <v>485</v>
      </c>
      <c r="E10" s="152">
        <v>15</v>
      </c>
      <c r="F10" s="153">
        <f t="shared" si="0"/>
        <v>2.1337126600284494E-2</v>
      </c>
    </row>
    <row r="11" spans="3:10" ht="15.75" customHeight="1" x14ac:dyDescent="0.3">
      <c r="C11" s="150">
        <v>7</v>
      </c>
      <c r="D11" s="151" t="s">
        <v>486</v>
      </c>
      <c r="E11" s="152">
        <v>25</v>
      </c>
      <c r="F11" s="153">
        <f t="shared" si="0"/>
        <v>3.5561877667140827E-2</v>
      </c>
    </row>
    <row r="12" spans="3:10" ht="15.75" customHeight="1" x14ac:dyDescent="0.3">
      <c r="C12" s="150">
        <v>8</v>
      </c>
      <c r="D12" s="154"/>
      <c r="E12" s="152"/>
      <c r="F12" s="153">
        <f t="shared" si="0"/>
        <v>0</v>
      </c>
    </row>
    <row r="13" spans="3:10" ht="15.75" customHeight="1" x14ac:dyDescent="0.3">
      <c r="C13" s="150">
        <v>9</v>
      </c>
      <c r="D13" s="154"/>
      <c r="E13" s="152"/>
      <c r="F13" s="153">
        <f t="shared" si="0"/>
        <v>0</v>
      </c>
    </row>
    <row r="14" spans="3:10" ht="15.75" customHeight="1" x14ac:dyDescent="0.3">
      <c r="C14" s="150">
        <v>10</v>
      </c>
      <c r="D14" s="155"/>
      <c r="E14" s="152"/>
      <c r="F14" s="153">
        <f t="shared" si="0"/>
        <v>0</v>
      </c>
    </row>
    <row r="15" spans="3:10" ht="15.75" customHeight="1" x14ac:dyDescent="0.3">
      <c r="C15" s="150">
        <v>11</v>
      </c>
      <c r="D15" s="155"/>
      <c r="E15" s="152"/>
      <c r="F15" s="153">
        <f t="shared" si="0"/>
        <v>0</v>
      </c>
    </row>
    <row r="16" spans="3:10" ht="15.75" customHeight="1" x14ac:dyDescent="0.3">
      <c r="C16" s="150">
        <v>12</v>
      </c>
      <c r="D16" s="155"/>
      <c r="E16" s="152"/>
      <c r="F16" s="153">
        <f t="shared" si="0"/>
        <v>0</v>
      </c>
    </row>
    <row r="17" spans="3:10" ht="15.75" customHeight="1" x14ac:dyDescent="0.3">
      <c r="C17" s="150">
        <v>13</v>
      </c>
      <c r="D17" s="155"/>
      <c r="E17" s="152"/>
      <c r="F17" s="153">
        <f t="shared" si="0"/>
        <v>0</v>
      </c>
    </row>
    <row r="18" spans="3:10" ht="15.75" customHeight="1" x14ac:dyDescent="0.3">
      <c r="C18" s="150">
        <v>14</v>
      </c>
      <c r="D18" s="155"/>
      <c r="E18" s="152"/>
      <c r="F18" s="153">
        <f t="shared" si="0"/>
        <v>0</v>
      </c>
    </row>
    <row r="19" spans="3:10" ht="15.75" customHeight="1" x14ac:dyDescent="0.3">
      <c r="C19" s="150">
        <v>15</v>
      </c>
      <c r="D19" s="155"/>
      <c r="E19" s="152"/>
      <c r="F19" s="153">
        <f t="shared" si="0"/>
        <v>0</v>
      </c>
    </row>
    <row r="20" spans="3:10" ht="18.75" customHeight="1" x14ac:dyDescent="0.3">
      <c r="C20" s="458" t="s">
        <v>176</v>
      </c>
      <c r="D20" s="395"/>
      <c r="E20" s="156">
        <f>SUM(E5:E19)</f>
        <v>703</v>
      </c>
      <c r="F20" s="157">
        <f>IFERROR(SUM(F5:F19),"")</f>
        <v>1.0000000000000002</v>
      </c>
    </row>
    <row r="21" spans="3:10" ht="15.75" customHeight="1" x14ac:dyDescent="0.3"/>
    <row r="22" spans="3:10" ht="15.75" customHeight="1" x14ac:dyDescent="0.3">
      <c r="C22" s="457" t="s">
        <v>177</v>
      </c>
      <c r="D22" s="391"/>
      <c r="E22" s="391"/>
      <c r="F22" s="391"/>
    </row>
    <row r="23" spans="3:10" ht="31.5" customHeight="1" x14ac:dyDescent="0.3">
      <c r="C23" s="148" t="s">
        <v>170</v>
      </c>
      <c r="D23" s="149" t="s">
        <v>171</v>
      </c>
      <c r="E23" s="149" t="s">
        <v>172</v>
      </c>
      <c r="F23" s="149" t="s">
        <v>173</v>
      </c>
      <c r="H23" s="455" t="s">
        <v>168</v>
      </c>
      <c r="I23" s="400"/>
      <c r="J23" s="456">
        <v>1</v>
      </c>
    </row>
    <row r="24" spans="3:10" ht="15.75" customHeight="1" x14ac:dyDescent="0.3">
      <c r="C24" s="150">
        <v>1</v>
      </c>
      <c r="D24" s="151" t="s">
        <v>178</v>
      </c>
      <c r="E24" s="152">
        <v>30</v>
      </c>
      <c r="F24" s="158">
        <f t="shared" ref="F24:F38" si="1">IFERROR(E24*100%/$E$39,"")</f>
        <v>6.5217391304347824E-2</v>
      </c>
      <c r="H24" s="401"/>
      <c r="I24" s="402"/>
      <c r="J24" s="389"/>
    </row>
    <row r="25" spans="3:10" ht="15.75" customHeight="1" x14ac:dyDescent="0.3">
      <c r="C25" s="150">
        <v>2</v>
      </c>
      <c r="D25" s="151" t="s">
        <v>174</v>
      </c>
      <c r="E25" s="152">
        <v>50</v>
      </c>
      <c r="F25" s="158">
        <f t="shared" si="1"/>
        <v>0.10869565217391304</v>
      </c>
    </row>
    <row r="26" spans="3:10" ht="15.75" customHeight="1" x14ac:dyDescent="0.3">
      <c r="C26" s="150">
        <v>3</v>
      </c>
      <c r="D26" s="151" t="s">
        <v>179</v>
      </c>
      <c r="E26" s="152">
        <v>120</v>
      </c>
      <c r="F26" s="158">
        <f t="shared" si="1"/>
        <v>0.2608695652173913</v>
      </c>
    </row>
    <row r="27" spans="3:10" ht="15.75" customHeight="1" x14ac:dyDescent="0.3">
      <c r="C27" s="150">
        <v>4</v>
      </c>
      <c r="D27" s="151" t="s">
        <v>487</v>
      </c>
      <c r="E27" s="152">
        <v>120</v>
      </c>
      <c r="F27" s="158">
        <f t="shared" si="1"/>
        <v>0.2608695652173913</v>
      </c>
    </row>
    <row r="28" spans="3:10" ht="15.75" customHeight="1" x14ac:dyDescent="0.3">
      <c r="C28" s="150">
        <v>5</v>
      </c>
      <c r="D28" s="151" t="s">
        <v>180</v>
      </c>
      <c r="E28" s="152">
        <v>80</v>
      </c>
      <c r="F28" s="158">
        <f t="shared" si="1"/>
        <v>0.17391304347826086</v>
      </c>
    </row>
    <row r="29" spans="3:10" ht="15.75" customHeight="1" x14ac:dyDescent="0.3">
      <c r="C29" s="150">
        <v>6</v>
      </c>
      <c r="D29" s="151" t="s">
        <v>488</v>
      </c>
      <c r="E29" s="152">
        <v>60</v>
      </c>
      <c r="F29" s="158">
        <f t="shared" si="1"/>
        <v>0.13043478260869565</v>
      </c>
    </row>
    <row r="30" spans="3:10" ht="15.75" customHeight="1" x14ac:dyDescent="0.3">
      <c r="C30" s="150">
        <v>7</v>
      </c>
      <c r="D30" s="151"/>
      <c r="E30" s="152"/>
      <c r="F30" s="158">
        <f t="shared" si="1"/>
        <v>0</v>
      </c>
    </row>
    <row r="31" spans="3:10" ht="15.75" customHeight="1" x14ac:dyDescent="0.3">
      <c r="C31" s="150">
        <v>8</v>
      </c>
      <c r="D31" s="154"/>
      <c r="E31" s="152"/>
      <c r="F31" s="158">
        <f t="shared" si="1"/>
        <v>0</v>
      </c>
    </row>
    <row r="32" spans="3:10" ht="15.75" customHeight="1" x14ac:dyDescent="0.3">
      <c r="C32" s="150">
        <v>9</v>
      </c>
      <c r="D32" s="154"/>
      <c r="E32" s="152"/>
      <c r="F32" s="158">
        <f t="shared" si="1"/>
        <v>0</v>
      </c>
    </row>
    <row r="33" spans="3:10" ht="15.75" customHeight="1" x14ac:dyDescent="0.3">
      <c r="C33" s="150">
        <v>10</v>
      </c>
      <c r="D33" s="155"/>
      <c r="E33" s="152"/>
      <c r="F33" s="158">
        <f t="shared" si="1"/>
        <v>0</v>
      </c>
    </row>
    <row r="34" spans="3:10" ht="15.75" customHeight="1" x14ac:dyDescent="0.3">
      <c r="C34" s="150">
        <v>11</v>
      </c>
      <c r="D34" s="155"/>
      <c r="E34" s="152"/>
      <c r="F34" s="158">
        <f t="shared" si="1"/>
        <v>0</v>
      </c>
    </row>
    <row r="35" spans="3:10" ht="15.75" customHeight="1" x14ac:dyDescent="0.3">
      <c r="C35" s="150">
        <v>12</v>
      </c>
      <c r="D35" s="155"/>
      <c r="E35" s="152"/>
      <c r="F35" s="158">
        <f t="shared" si="1"/>
        <v>0</v>
      </c>
    </row>
    <row r="36" spans="3:10" ht="15.75" customHeight="1" x14ac:dyDescent="0.3">
      <c r="C36" s="150">
        <v>13</v>
      </c>
      <c r="D36" s="155"/>
      <c r="E36" s="152"/>
      <c r="F36" s="158">
        <f t="shared" si="1"/>
        <v>0</v>
      </c>
    </row>
    <row r="37" spans="3:10" ht="15.75" customHeight="1" x14ac:dyDescent="0.3">
      <c r="C37" s="150">
        <v>14</v>
      </c>
      <c r="D37" s="155"/>
      <c r="E37" s="152"/>
      <c r="F37" s="158">
        <f t="shared" si="1"/>
        <v>0</v>
      </c>
    </row>
    <row r="38" spans="3:10" ht="15.75" customHeight="1" x14ac:dyDescent="0.3">
      <c r="C38" s="150">
        <v>15</v>
      </c>
      <c r="D38" s="155"/>
      <c r="E38" s="152"/>
      <c r="F38" s="158">
        <f t="shared" si="1"/>
        <v>0</v>
      </c>
    </row>
    <row r="39" spans="3:10" ht="18.75" customHeight="1" x14ac:dyDescent="0.3">
      <c r="C39" s="458" t="s">
        <v>176</v>
      </c>
      <c r="D39" s="395"/>
      <c r="E39" s="156">
        <f>SUM(E24:E38)</f>
        <v>460</v>
      </c>
      <c r="F39" s="157">
        <f>IFERROR(SUM(F24:F38),"")</f>
        <v>1</v>
      </c>
    </row>
    <row r="40" spans="3:10" ht="15.75" customHeight="1" x14ac:dyDescent="0.3"/>
    <row r="41" spans="3:10" ht="15.75" customHeight="1" x14ac:dyDescent="0.3">
      <c r="C41" s="457" t="s">
        <v>181</v>
      </c>
      <c r="D41" s="391"/>
      <c r="E41" s="391"/>
      <c r="F41" s="391"/>
    </row>
    <row r="42" spans="3:10" ht="31.5" customHeight="1" x14ac:dyDescent="0.3">
      <c r="C42" s="148" t="s">
        <v>170</v>
      </c>
      <c r="D42" s="149" t="s">
        <v>171</v>
      </c>
      <c r="E42" s="149" t="s">
        <v>172</v>
      </c>
      <c r="F42" s="149" t="s">
        <v>173</v>
      </c>
      <c r="H42" s="455" t="s">
        <v>168</v>
      </c>
      <c r="I42" s="400"/>
      <c r="J42" s="456">
        <v>1</v>
      </c>
    </row>
    <row r="43" spans="3:10" ht="15.75" customHeight="1" x14ac:dyDescent="0.3">
      <c r="C43" s="150">
        <v>1</v>
      </c>
      <c r="D43" s="151" t="s">
        <v>182</v>
      </c>
      <c r="E43" s="152">
        <v>34</v>
      </c>
      <c r="F43" s="158">
        <f t="shared" ref="F43:F57" si="2">IFERROR(E43*100%/$E$58,"")</f>
        <v>8.8541666666666671E-2</v>
      </c>
      <c r="H43" s="401"/>
      <c r="I43" s="402"/>
      <c r="J43" s="389"/>
    </row>
    <row r="44" spans="3:10" ht="15.75" customHeight="1" x14ac:dyDescent="0.3">
      <c r="C44" s="150">
        <v>2</v>
      </c>
      <c r="D44" s="151" t="s">
        <v>179</v>
      </c>
      <c r="E44" s="152">
        <v>80</v>
      </c>
      <c r="F44" s="158">
        <f t="shared" si="2"/>
        <v>0.20833333333333334</v>
      </c>
    </row>
    <row r="45" spans="3:10" ht="15.75" customHeight="1" x14ac:dyDescent="0.3">
      <c r="C45" s="150">
        <v>3</v>
      </c>
      <c r="D45" s="151" t="s">
        <v>183</v>
      </c>
      <c r="E45" s="152">
        <v>80</v>
      </c>
      <c r="F45" s="158">
        <f t="shared" si="2"/>
        <v>0.20833333333333334</v>
      </c>
    </row>
    <row r="46" spans="3:10" ht="15.75" customHeight="1" x14ac:dyDescent="0.3">
      <c r="C46" s="150">
        <v>4</v>
      </c>
      <c r="D46" s="151" t="s">
        <v>489</v>
      </c>
      <c r="E46" s="152">
        <v>120</v>
      </c>
      <c r="F46" s="158">
        <f t="shared" si="2"/>
        <v>0.3125</v>
      </c>
    </row>
    <row r="47" spans="3:10" ht="15.75" customHeight="1" x14ac:dyDescent="0.3">
      <c r="C47" s="150">
        <v>5</v>
      </c>
      <c r="D47" s="151" t="s">
        <v>490</v>
      </c>
      <c r="E47" s="152">
        <v>70</v>
      </c>
      <c r="F47" s="158">
        <f t="shared" si="2"/>
        <v>0.18229166666666666</v>
      </c>
    </row>
    <row r="48" spans="3:10" ht="15.75" customHeight="1" x14ac:dyDescent="0.3">
      <c r="C48" s="150">
        <v>6</v>
      </c>
      <c r="D48" s="151"/>
      <c r="E48" s="152"/>
      <c r="F48" s="158">
        <f t="shared" si="2"/>
        <v>0</v>
      </c>
    </row>
    <row r="49" spans="3:10" ht="15.75" customHeight="1" x14ac:dyDescent="0.3">
      <c r="C49" s="150">
        <v>7</v>
      </c>
      <c r="D49" s="151"/>
      <c r="E49" s="152"/>
      <c r="F49" s="158">
        <f t="shared" si="2"/>
        <v>0</v>
      </c>
    </row>
    <row r="50" spans="3:10" ht="15.75" customHeight="1" x14ac:dyDescent="0.3">
      <c r="C50" s="150">
        <v>8</v>
      </c>
      <c r="D50" s="154"/>
      <c r="E50" s="152"/>
      <c r="F50" s="158">
        <f t="shared" si="2"/>
        <v>0</v>
      </c>
    </row>
    <row r="51" spans="3:10" ht="15.75" customHeight="1" x14ac:dyDescent="0.3">
      <c r="C51" s="150">
        <v>9</v>
      </c>
      <c r="D51" s="154"/>
      <c r="E51" s="152"/>
      <c r="F51" s="158">
        <f t="shared" si="2"/>
        <v>0</v>
      </c>
    </row>
    <row r="52" spans="3:10" ht="15.75" customHeight="1" x14ac:dyDescent="0.3">
      <c r="C52" s="150">
        <v>10</v>
      </c>
      <c r="D52" s="155"/>
      <c r="E52" s="152"/>
      <c r="F52" s="158">
        <f t="shared" si="2"/>
        <v>0</v>
      </c>
    </row>
    <row r="53" spans="3:10" ht="15.75" customHeight="1" x14ac:dyDescent="0.3">
      <c r="C53" s="150">
        <v>11</v>
      </c>
      <c r="D53" s="155"/>
      <c r="E53" s="152"/>
      <c r="F53" s="158">
        <f t="shared" si="2"/>
        <v>0</v>
      </c>
    </row>
    <row r="54" spans="3:10" ht="15.75" customHeight="1" x14ac:dyDescent="0.3">
      <c r="C54" s="150">
        <v>12</v>
      </c>
      <c r="D54" s="155"/>
      <c r="E54" s="152"/>
      <c r="F54" s="158">
        <f t="shared" si="2"/>
        <v>0</v>
      </c>
    </row>
    <row r="55" spans="3:10" ht="15.75" customHeight="1" x14ac:dyDescent="0.3">
      <c r="C55" s="150">
        <v>13</v>
      </c>
      <c r="D55" s="155"/>
      <c r="E55" s="152"/>
      <c r="F55" s="158">
        <f t="shared" si="2"/>
        <v>0</v>
      </c>
    </row>
    <row r="56" spans="3:10" ht="15.75" customHeight="1" x14ac:dyDescent="0.3">
      <c r="C56" s="150">
        <v>14</v>
      </c>
      <c r="D56" s="155"/>
      <c r="E56" s="152"/>
      <c r="F56" s="158">
        <f t="shared" si="2"/>
        <v>0</v>
      </c>
    </row>
    <row r="57" spans="3:10" ht="15.75" customHeight="1" x14ac:dyDescent="0.3">
      <c r="C57" s="150">
        <v>15</v>
      </c>
      <c r="D57" s="155"/>
      <c r="E57" s="152"/>
      <c r="F57" s="158">
        <f t="shared" si="2"/>
        <v>0</v>
      </c>
    </row>
    <row r="58" spans="3:10" ht="18.75" customHeight="1" x14ac:dyDescent="0.3">
      <c r="C58" s="458" t="s">
        <v>176</v>
      </c>
      <c r="D58" s="395"/>
      <c r="E58" s="156">
        <f>SUM(E43:E57)</f>
        <v>384</v>
      </c>
      <c r="F58" s="157">
        <f>IFERROR(SUM(F43:F57),"")</f>
        <v>1</v>
      </c>
    </row>
    <row r="59" spans="3:10" ht="15.75" customHeight="1" x14ac:dyDescent="0.3"/>
    <row r="60" spans="3:10" ht="15.75" customHeight="1" x14ac:dyDescent="0.3">
      <c r="C60" s="457" t="s">
        <v>184</v>
      </c>
      <c r="D60" s="391"/>
      <c r="E60" s="391"/>
      <c r="F60" s="391"/>
    </row>
    <row r="61" spans="3:10" ht="31.5" customHeight="1" x14ac:dyDescent="0.3">
      <c r="C61" s="148" t="s">
        <v>170</v>
      </c>
      <c r="D61" s="149" t="s">
        <v>171</v>
      </c>
      <c r="E61" s="149" t="s">
        <v>172</v>
      </c>
      <c r="F61" s="149" t="s">
        <v>173</v>
      </c>
      <c r="H61" s="455" t="s">
        <v>168</v>
      </c>
      <c r="I61" s="400"/>
      <c r="J61" s="456"/>
    </row>
    <row r="62" spans="3:10" ht="15.75" customHeight="1" x14ac:dyDescent="0.3">
      <c r="C62" s="150">
        <v>1</v>
      </c>
      <c r="D62" s="151" t="s">
        <v>491</v>
      </c>
      <c r="E62" s="152">
        <v>320</v>
      </c>
      <c r="F62" s="158">
        <f t="shared" ref="F62:F76" si="3">IFERROR(E62*100%/$E$77,"")</f>
        <v>0.38277511961722488</v>
      </c>
      <c r="H62" s="401"/>
      <c r="I62" s="402"/>
      <c r="J62" s="389"/>
    </row>
    <row r="63" spans="3:10" ht="15.75" customHeight="1" x14ac:dyDescent="0.3">
      <c r="C63" s="150">
        <v>2</v>
      </c>
      <c r="D63" s="151" t="s">
        <v>492</v>
      </c>
      <c r="E63" s="152">
        <v>20</v>
      </c>
      <c r="F63" s="158">
        <f t="shared" si="3"/>
        <v>2.3923444976076555E-2</v>
      </c>
    </row>
    <row r="64" spans="3:10" ht="15.75" customHeight="1" x14ac:dyDescent="0.3">
      <c r="C64" s="150">
        <v>3</v>
      </c>
      <c r="D64" s="151" t="s">
        <v>493</v>
      </c>
      <c r="E64" s="152">
        <v>80</v>
      </c>
      <c r="F64" s="158">
        <f t="shared" si="3"/>
        <v>9.569377990430622E-2</v>
      </c>
    </row>
    <row r="65" spans="3:6" ht="15.75" customHeight="1" x14ac:dyDescent="0.3">
      <c r="C65" s="150">
        <v>4</v>
      </c>
      <c r="D65" s="151" t="s">
        <v>495</v>
      </c>
      <c r="E65" s="152">
        <v>375</v>
      </c>
      <c r="F65" s="158">
        <f t="shared" si="3"/>
        <v>0.44856459330143539</v>
      </c>
    </row>
    <row r="66" spans="3:6" ht="15.75" customHeight="1" x14ac:dyDescent="0.3">
      <c r="C66" s="150">
        <v>5</v>
      </c>
      <c r="D66" s="151" t="s">
        <v>486</v>
      </c>
      <c r="E66" s="152">
        <v>25</v>
      </c>
      <c r="F66" s="158">
        <f t="shared" si="3"/>
        <v>2.9904306220095694E-2</v>
      </c>
    </row>
    <row r="67" spans="3:6" ht="15.75" customHeight="1" x14ac:dyDescent="0.3">
      <c r="C67" s="150">
        <v>6</v>
      </c>
      <c r="D67" s="151" t="s">
        <v>494</v>
      </c>
      <c r="E67" s="152">
        <v>16</v>
      </c>
      <c r="F67" s="158">
        <f t="shared" si="3"/>
        <v>1.9138755980861243E-2</v>
      </c>
    </row>
    <row r="68" spans="3:6" ht="15.75" customHeight="1" x14ac:dyDescent="0.3">
      <c r="C68" s="150">
        <v>7</v>
      </c>
      <c r="D68" s="151"/>
      <c r="E68" s="152"/>
      <c r="F68" s="158">
        <f t="shared" si="3"/>
        <v>0</v>
      </c>
    </row>
    <row r="69" spans="3:6" ht="15.75" customHeight="1" x14ac:dyDescent="0.3">
      <c r="C69" s="150">
        <v>8</v>
      </c>
      <c r="D69" s="154"/>
      <c r="E69" s="152"/>
      <c r="F69" s="158">
        <f t="shared" si="3"/>
        <v>0</v>
      </c>
    </row>
    <row r="70" spans="3:6" ht="15.75" customHeight="1" x14ac:dyDescent="0.3">
      <c r="C70" s="150">
        <v>9</v>
      </c>
      <c r="D70" s="154"/>
      <c r="E70" s="152"/>
      <c r="F70" s="158">
        <f t="shared" si="3"/>
        <v>0</v>
      </c>
    </row>
    <row r="71" spans="3:6" ht="15.75" customHeight="1" x14ac:dyDescent="0.3">
      <c r="C71" s="150">
        <v>10</v>
      </c>
      <c r="D71" s="155"/>
      <c r="E71" s="152"/>
      <c r="F71" s="158">
        <f t="shared" si="3"/>
        <v>0</v>
      </c>
    </row>
    <row r="72" spans="3:6" ht="15.75" customHeight="1" x14ac:dyDescent="0.3">
      <c r="C72" s="150">
        <v>11</v>
      </c>
      <c r="D72" s="155"/>
      <c r="E72" s="152"/>
      <c r="F72" s="158">
        <f t="shared" si="3"/>
        <v>0</v>
      </c>
    </row>
    <row r="73" spans="3:6" ht="15.75" customHeight="1" x14ac:dyDescent="0.3">
      <c r="C73" s="150">
        <v>12</v>
      </c>
      <c r="D73" s="155"/>
      <c r="E73" s="152"/>
      <c r="F73" s="158">
        <f t="shared" si="3"/>
        <v>0</v>
      </c>
    </row>
    <row r="74" spans="3:6" ht="15.75" customHeight="1" x14ac:dyDescent="0.3">
      <c r="C74" s="150">
        <v>13</v>
      </c>
      <c r="D74" s="155"/>
      <c r="E74" s="152"/>
      <c r="F74" s="158">
        <f t="shared" si="3"/>
        <v>0</v>
      </c>
    </row>
    <row r="75" spans="3:6" ht="15.75" customHeight="1" x14ac:dyDescent="0.3">
      <c r="C75" s="150">
        <v>14</v>
      </c>
      <c r="D75" s="155"/>
      <c r="E75" s="152"/>
      <c r="F75" s="158">
        <f t="shared" si="3"/>
        <v>0</v>
      </c>
    </row>
    <row r="76" spans="3:6" ht="15.75" customHeight="1" x14ac:dyDescent="0.3">
      <c r="C76" s="150">
        <v>15</v>
      </c>
      <c r="D76" s="155"/>
      <c r="E76" s="152"/>
      <c r="F76" s="158">
        <f t="shared" si="3"/>
        <v>0</v>
      </c>
    </row>
    <row r="77" spans="3:6" ht="18.75" customHeight="1" x14ac:dyDescent="0.3">
      <c r="C77" s="458" t="s">
        <v>176</v>
      </c>
      <c r="D77" s="395"/>
      <c r="E77" s="156">
        <f>SUM(E62:E76)</f>
        <v>836</v>
      </c>
      <c r="F77" s="157">
        <f>IFERROR(SUM(F62:F76),"")</f>
        <v>1</v>
      </c>
    </row>
    <row r="78" spans="3:6" ht="15.75" customHeight="1" x14ac:dyDescent="0.3"/>
    <row r="79" spans="3:6" ht="15.75" customHeight="1" x14ac:dyDescent="0.3"/>
    <row r="80" spans="3:6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7">
    <mergeCell ref="H23:I24"/>
    <mergeCell ref="J23:J24"/>
    <mergeCell ref="H61:I62"/>
    <mergeCell ref="J61:J62"/>
    <mergeCell ref="C77:D77"/>
    <mergeCell ref="C39:D39"/>
    <mergeCell ref="C41:F41"/>
    <mergeCell ref="H42:I43"/>
    <mergeCell ref="J42:J43"/>
    <mergeCell ref="C58:D58"/>
    <mergeCell ref="C60:F60"/>
    <mergeCell ref="C2:F2"/>
    <mergeCell ref="H2:I3"/>
    <mergeCell ref="J2:J3"/>
    <mergeCell ref="C3:F3"/>
    <mergeCell ref="C22:F22"/>
    <mergeCell ref="C20:D20"/>
  </mergeCells>
  <dataValidations count="1">
    <dataValidation type="decimal" operator="notEqual" allowBlank="1" showInputMessage="1" showErrorMessage="1" prompt=" - " sqref="E20 E39 E58 E77" xr:uid="{00000000-0002-0000-0600-000000000000}">
      <formula1>1000</formula1>
    </dataValidation>
  </dataValidation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showGridLines="0" topLeftCell="C62" workbookViewId="0">
      <selection activeCell="L73" sqref="L73"/>
    </sheetView>
  </sheetViews>
  <sheetFormatPr baseColWidth="10" defaultColWidth="14.44140625" defaultRowHeight="15" customHeight="1" x14ac:dyDescent="0.3"/>
  <cols>
    <col min="1" max="2" width="10" hidden="1" customWidth="1"/>
    <col min="3" max="3" width="8.44140625" customWidth="1"/>
    <col min="4" max="4" width="11.6640625" customWidth="1"/>
    <col min="5" max="5" width="11.44140625" customWidth="1"/>
    <col min="6" max="6" width="24.5546875" customWidth="1"/>
    <col min="7" max="11" width="15.6640625" customWidth="1"/>
    <col min="12" max="12" width="3.44140625" customWidth="1"/>
    <col min="13" max="15" width="12.6640625" customWidth="1"/>
    <col min="16" max="26" width="10" customWidth="1"/>
  </cols>
  <sheetData>
    <row r="1" spans="1:26" ht="12.75" customHeight="1" x14ac:dyDescent="0.3">
      <c r="A1" s="118" t="s">
        <v>185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18.75" customHeight="1" x14ac:dyDescent="0.3">
      <c r="A2" s="119"/>
      <c r="B2" s="119"/>
      <c r="C2" s="119"/>
      <c r="D2" s="119"/>
      <c r="E2" s="416" t="str">
        <f>Técnico!H6</f>
        <v>Maduros</v>
      </c>
      <c r="F2" s="394"/>
      <c r="G2" s="394"/>
      <c r="H2" s="394"/>
      <c r="I2" s="394"/>
      <c r="J2" s="394"/>
      <c r="K2" s="395"/>
      <c r="L2" s="119"/>
      <c r="M2" s="459" t="s">
        <v>186</v>
      </c>
      <c r="N2" s="395"/>
      <c r="O2" s="159">
        <f>IFERROR('Desarrollo Pdto'!J2,"")</f>
        <v>1</v>
      </c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15" customHeight="1" x14ac:dyDescent="0.3">
      <c r="A3" s="160"/>
      <c r="B3" s="160"/>
      <c r="C3" s="160"/>
      <c r="D3" s="160"/>
      <c r="E3" s="457" t="s">
        <v>187</v>
      </c>
      <c r="F3" s="391"/>
      <c r="G3" s="391"/>
      <c r="H3" s="391"/>
      <c r="I3" s="391"/>
      <c r="J3" s="391"/>
      <c r="K3" s="391"/>
      <c r="L3" s="160"/>
      <c r="M3" s="119"/>
      <c r="N3" s="119"/>
      <c r="O3" s="119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26" ht="54" customHeight="1" x14ac:dyDescent="0.3">
      <c r="A4" s="119"/>
      <c r="B4" s="119"/>
      <c r="C4" s="119"/>
      <c r="D4" s="119"/>
      <c r="E4" s="148" t="s">
        <v>170</v>
      </c>
      <c r="F4" s="149" t="s">
        <v>171</v>
      </c>
      <c r="G4" s="149" t="s">
        <v>188</v>
      </c>
      <c r="H4" s="149" t="s">
        <v>189</v>
      </c>
      <c r="I4" s="149" t="s">
        <v>190</v>
      </c>
      <c r="J4" s="149" t="s">
        <v>191</v>
      </c>
      <c r="K4" s="149" t="s">
        <v>496</v>
      </c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15" customHeight="1" x14ac:dyDescent="0.3">
      <c r="A5" s="119"/>
      <c r="B5" s="119"/>
      <c r="C5" s="119"/>
      <c r="D5" s="119"/>
      <c r="E5" s="150">
        <v>1</v>
      </c>
      <c r="F5" s="161" t="str">
        <f>IFERROR('Desarrollo Pdto'!D5,"")</f>
        <v>Platano maduro</v>
      </c>
      <c r="G5" s="161">
        <f>IFERROR('Desarrollo Pdto'!F5,"")</f>
        <v>0.45519203413940257</v>
      </c>
      <c r="H5" s="162">
        <f>IF(ISERROR('Desarrollo Pdto'!E5/$O$2),"-",'Desarrollo Pdto'!E5/$O$2)</f>
        <v>320</v>
      </c>
      <c r="I5" s="163">
        <v>320</v>
      </c>
      <c r="J5" s="164">
        <v>850</v>
      </c>
      <c r="K5" s="374">
        <f t="shared" ref="K5:K11" si="0">IFERROR(J5/I5,"")</f>
        <v>2.65625</v>
      </c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5" customHeight="1" x14ac:dyDescent="0.3">
      <c r="A6" s="119"/>
      <c r="B6" s="119"/>
      <c r="C6" s="119"/>
      <c r="D6" s="119"/>
      <c r="E6" s="150">
        <v>2</v>
      </c>
      <c r="F6" s="161" t="str">
        <f>IFERROR('Desarrollo Pdto'!D6,"")</f>
        <v>Queso prensado</v>
      </c>
      <c r="G6" s="161">
        <f>IFERROR('Desarrollo Pdto'!F6,"")</f>
        <v>0.14224751066856331</v>
      </c>
      <c r="H6" s="162">
        <f>IF(ISERROR('Desarrollo Pdto'!E6/$O$2),"-",'Desarrollo Pdto'!E6/$O$2)</f>
        <v>100</v>
      </c>
      <c r="I6" s="163">
        <v>100</v>
      </c>
      <c r="J6" s="164">
        <v>2300</v>
      </c>
      <c r="K6" s="374">
        <f t="shared" si="0"/>
        <v>23</v>
      </c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5" customHeight="1" x14ac:dyDescent="0.3">
      <c r="A7" s="119"/>
      <c r="B7" s="119"/>
      <c r="C7" s="119"/>
      <c r="D7" s="119"/>
      <c r="E7" s="150">
        <v>3</v>
      </c>
      <c r="F7" s="161" t="str">
        <f>IFERROR('Desarrollo Pdto'!D7,"")</f>
        <v>Pollo</v>
      </c>
      <c r="G7" s="161">
        <f>IFERROR('Desarrollo Pdto'!F7,"")</f>
        <v>0.17069701280227595</v>
      </c>
      <c r="H7" s="162">
        <f>IF(ISERROR('Desarrollo Pdto'!E7/$O$2),"-",'Desarrollo Pdto'!E7/$O$2)</f>
        <v>120</v>
      </c>
      <c r="I7" s="163">
        <v>120</v>
      </c>
      <c r="J7" s="164">
        <v>1920</v>
      </c>
      <c r="K7" s="374">
        <f t="shared" si="0"/>
        <v>16</v>
      </c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5" customHeight="1" x14ac:dyDescent="0.3">
      <c r="A8" s="119"/>
      <c r="B8" s="119"/>
      <c r="C8" s="119"/>
      <c r="D8" s="119"/>
      <c r="E8" s="150">
        <v>4</v>
      </c>
      <c r="F8" s="161" t="str">
        <f>IFERROR('Desarrollo Pdto'!D8,"")</f>
        <v>Carne Desmechada</v>
      </c>
      <c r="G8" s="161">
        <f>IFERROR('Desarrollo Pdto'!F8,"")</f>
        <v>0.17069701280227595</v>
      </c>
      <c r="H8" s="162">
        <f>IF(ISERROR('Desarrollo Pdto'!E8/$O$2),"-",'Desarrollo Pdto'!E8/$O$2)</f>
        <v>120</v>
      </c>
      <c r="I8" s="163">
        <v>120</v>
      </c>
      <c r="J8" s="164">
        <v>3770</v>
      </c>
      <c r="K8" s="374">
        <f t="shared" si="0"/>
        <v>31.416666666666668</v>
      </c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5" customHeight="1" x14ac:dyDescent="0.3">
      <c r="A9" s="119"/>
      <c r="B9" s="119"/>
      <c r="C9" s="119"/>
      <c r="D9" s="119"/>
      <c r="E9" s="150">
        <v>5</v>
      </c>
      <c r="F9" s="161" t="str">
        <f>IFERROR('Desarrollo Pdto'!D9,"")</f>
        <v>Mantequilla</v>
      </c>
      <c r="G9" s="161">
        <f>IFERROR('Desarrollo Pdto'!F9,"")</f>
        <v>4.2674253200568994E-3</v>
      </c>
      <c r="H9" s="162">
        <f>IF(ISERROR('Desarrollo Pdto'!E9/$O$2),"-",'Desarrollo Pdto'!E9/$O$2)</f>
        <v>3</v>
      </c>
      <c r="I9" s="163">
        <v>3</v>
      </c>
      <c r="J9" s="164">
        <v>50</v>
      </c>
      <c r="K9" s="374">
        <f t="shared" si="0"/>
        <v>16.666666666666668</v>
      </c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15" customHeight="1" x14ac:dyDescent="0.3">
      <c r="A10" s="119"/>
      <c r="B10" s="119"/>
      <c r="C10" s="119"/>
      <c r="D10" s="119"/>
      <c r="E10" s="150">
        <v>6</v>
      </c>
      <c r="F10" s="161" t="str">
        <f>IFERROR('Desarrollo Pdto'!D10,"")</f>
        <v>Salsa De Ajo</v>
      </c>
      <c r="G10" s="161">
        <f>IFERROR('Desarrollo Pdto'!F10,"")</f>
        <v>2.1337126600284494E-2</v>
      </c>
      <c r="H10" s="162">
        <f>IF(ISERROR('Desarrollo Pdto'!E10/$O$2),"-",'Desarrollo Pdto'!E10/$O$2)</f>
        <v>15</v>
      </c>
      <c r="I10" s="163">
        <v>15</v>
      </c>
      <c r="J10" s="164">
        <v>200</v>
      </c>
      <c r="K10" s="374">
        <f t="shared" si="0"/>
        <v>13.333333333333334</v>
      </c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ht="15" customHeight="1" x14ac:dyDescent="0.3">
      <c r="A11" s="119"/>
      <c r="B11" s="119"/>
      <c r="C11" s="119"/>
      <c r="D11" s="119"/>
      <c r="E11" s="150">
        <v>7</v>
      </c>
      <c r="F11" s="161" t="str">
        <f>IFERROR('Desarrollo Pdto'!D11,"")</f>
        <v>Lonjas de tocineta</v>
      </c>
      <c r="G11" s="161">
        <f>IFERROR('Desarrollo Pdto'!F11,"")</f>
        <v>3.5561877667140827E-2</v>
      </c>
      <c r="H11" s="162">
        <f>IF(ISERROR('Desarrollo Pdto'!E11/$O$2),"-",'Desarrollo Pdto'!E11/$O$2)</f>
        <v>25</v>
      </c>
      <c r="I11" s="163">
        <v>25</v>
      </c>
      <c r="J11" s="164">
        <v>850</v>
      </c>
      <c r="K11" s="374">
        <f t="shared" si="0"/>
        <v>34</v>
      </c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ht="15" customHeight="1" x14ac:dyDescent="0.3">
      <c r="A12" s="119"/>
      <c r="B12" s="119"/>
      <c r="C12" s="119"/>
      <c r="D12" s="119"/>
      <c r="E12" s="150">
        <v>8</v>
      </c>
      <c r="F12" s="161">
        <f>IFERROR('Desarrollo Pdto'!D12,"")</f>
        <v>0</v>
      </c>
      <c r="G12" s="161">
        <f>IFERROR('Desarrollo Pdto'!F12,"")</f>
        <v>0</v>
      </c>
      <c r="H12" s="162">
        <f>IF(ISERROR('Desarrollo Pdto'!E12/$O$2),"-",'Desarrollo Pdto'!E12/$O$2)</f>
        <v>0</v>
      </c>
      <c r="I12" s="163"/>
      <c r="J12" s="164"/>
      <c r="K12" s="165" t="str">
        <f t="shared" ref="K12:K19" si="1">IFERROR(J12/I12,"")</f>
        <v/>
      </c>
      <c r="L12" s="166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ht="15" customHeight="1" x14ac:dyDescent="0.3">
      <c r="A13" s="119"/>
      <c r="B13" s="119"/>
      <c r="C13" s="119"/>
      <c r="D13" s="119"/>
      <c r="E13" s="150">
        <v>9</v>
      </c>
      <c r="F13" s="161">
        <f>IFERROR('Desarrollo Pdto'!D13,"")</f>
        <v>0</v>
      </c>
      <c r="G13" s="161">
        <f>IFERROR('Desarrollo Pdto'!F13,"")</f>
        <v>0</v>
      </c>
      <c r="H13" s="162">
        <f>IF(ISERROR('Desarrollo Pdto'!E13/$O$2),"-",'Desarrollo Pdto'!E13/$O$2)</f>
        <v>0</v>
      </c>
      <c r="I13" s="163"/>
      <c r="J13" s="164"/>
      <c r="K13" s="165" t="str">
        <f t="shared" si="1"/>
        <v/>
      </c>
      <c r="L13" s="119"/>
      <c r="M13" s="119" t="s">
        <v>193</v>
      </c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15" customHeight="1" x14ac:dyDescent="0.3">
      <c r="A14" s="119"/>
      <c r="B14" s="119"/>
      <c r="C14" s="119"/>
      <c r="D14" s="119"/>
      <c r="E14" s="150">
        <v>10</v>
      </c>
      <c r="F14" s="161">
        <f>IFERROR('Desarrollo Pdto'!D14,"")</f>
        <v>0</v>
      </c>
      <c r="G14" s="161">
        <f>IFERROR('Desarrollo Pdto'!F14,"")</f>
        <v>0</v>
      </c>
      <c r="H14" s="162">
        <f>IF(ISERROR('Desarrollo Pdto'!E14/$O$2),"-",'Desarrollo Pdto'!E14/$O$2)</f>
        <v>0</v>
      </c>
      <c r="I14" s="163"/>
      <c r="J14" s="164"/>
      <c r="K14" s="165" t="str">
        <f t="shared" si="1"/>
        <v/>
      </c>
      <c r="L14" s="166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ht="15" customHeight="1" x14ac:dyDescent="0.3">
      <c r="A15" s="119"/>
      <c r="B15" s="119"/>
      <c r="C15" s="119"/>
      <c r="D15" s="119"/>
      <c r="E15" s="150">
        <v>11</v>
      </c>
      <c r="F15" s="161">
        <f>IFERROR('Desarrollo Pdto'!D15,"")</f>
        <v>0</v>
      </c>
      <c r="G15" s="161">
        <f>IFERROR('Desarrollo Pdto'!F15,"")</f>
        <v>0</v>
      </c>
      <c r="H15" s="162">
        <f>IF(ISERROR('Desarrollo Pdto'!E15/$O$2),"-",'Desarrollo Pdto'!E15/$O$2)</f>
        <v>0</v>
      </c>
      <c r="I15" s="163"/>
      <c r="J15" s="164"/>
      <c r="K15" s="165" t="str">
        <f t="shared" si="1"/>
        <v/>
      </c>
      <c r="L15" s="166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15" customHeight="1" x14ac:dyDescent="0.3">
      <c r="A16" s="119"/>
      <c r="B16" s="119"/>
      <c r="C16" s="119"/>
      <c r="D16" s="119"/>
      <c r="E16" s="150">
        <v>12</v>
      </c>
      <c r="F16" s="161">
        <f>IFERROR('Desarrollo Pdto'!D16,"")</f>
        <v>0</v>
      </c>
      <c r="G16" s="161">
        <f>IFERROR('Desarrollo Pdto'!F16,"")</f>
        <v>0</v>
      </c>
      <c r="H16" s="162">
        <f>IF(ISERROR('Desarrollo Pdto'!E16/$O$2),"-",'Desarrollo Pdto'!E16/$O$2)</f>
        <v>0</v>
      </c>
      <c r="I16" s="163"/>
      <c r="J16" s="164"/>
      <c r="K16" s="165" t="str">
        <f t="shared" si="1"/>
        <v/>
      </c>
      <c r="L16" s="166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ht="15" customHeight="1" x14ac:dyDescent="0.3">
      <c r="A17" s="119"/>
      <c r="B17" s="119"/>
      <c r="C17" s="119"/>
      <c r="D17" s="119"/>
      <c r="E17" s="150">
        <v>13</v>
      </c>
      <c r="F17" s="161">
        <f>IFERROR('Desarrollo Pdto'!D17,"")</f>
        <v>0</v>
      </c>
      <c r="G17" s="161">
        <f>IFERROR('Desarrollo Pdto'!F17,"")</f>
        <v>0</v>
      </c>
      <c r="H17" s="162">
        <f>IF(ISERROR('Desarrollo Pdto'!E17/$O$2),"-",'Desarrollo Pdto'!E17/$O$2)</f>
        <v>0</v>
      </c>
      <c r="I17" s="163"/>
      <c r="J17" s="164"/>
      <c r="K17" s="165" t="str">
        <f t="shared" si="1"/>
        <v/>
      </c>
      <c r="L17" s="166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ht="15" customHeight="1" x14ac:dyDescent="0.3">
      <c r="A18" s="119"/>
      <c r="B18" s="119"/>
      <c r="C18" s="119"/>
      <c r="D18" s="119"/>
      <c r="E18" s="150">
        <v>14</v>
      </c>
      <c r="F18" s="161">
        <f>IFERROR('Desarrollo Pdto'!D18,"")</f>
        <v>0</v>
      </c>
      <c r="G18" s="161">
        <f>IFERROR('Desarrollo Pdto'!F18,"")</f>
        <v>0</v>
      </c>
      <c r="H18" s="162">
        <f>IF(ISERROR('Desarrollo Pdto'!E18/$O$2),"-",'Desarrollo Pdto'!E18/$O$2)</f>
        <v>0</v>
      </c>
      <c r="I18" s="163"/>
      <c r="J18" s="164"/>
      <c r="K18" s="165" t="str">
        <f t="shared" si="1"/>
        <v/>
      </c>
      <c r="L18" s="166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15" customHeight="1" x14ac:dyDescent="0.3">
      <c r="A19" s="119"/>
      <c r="B19" s="119"/>
      <c r="C19" s="119"/>
      <c r="D19" s="119"/>
      <c r="E19" s="150">
        <v>15</v>
      </c>
      <c r="F19" s="161">
        <f>IFERROR('Desarrollo Pdto'!D19,"")</f>
        <v>0</v>
      </c>
      <c r="G19" s="161">
        <f>IFERROR('Desarrollo Pdto'!F19,"")</f>
        <v>0</v>
      </c>
      <c r="H19" s="162">
        <f>IF(ISERROR('Desarrollo Pdto'!E19/$O$2),"-",'Desarrollo Pdto'!E19/$O$2)</f>
        <v>0</v>
      </c>
      <c r="I19" s="163"/>
      <c r="J19" s="164"/>
      <c r="K19" s="165" t="str">
        <f t="shared" si="1"/>
        <v/>
      </c>
      <c r="L19" s="166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ht="15" customHeight="1" x14ac:dyDescent="0.3">
      <c r="A20" s="119"/>
      <c r="B20" s="119"/>
      <c r="C20" s="119"/>
      <c r="D20" s="119"/>
      <c r="E20" s="458" t="s">
        <v>176</v>
      </c>
      <c r="F20" s="395"/>
      <c r="G20" s="156">
        <f>SUM(G5:G19)</f>
        <v>1.0000000000000002</v>
      </c>
      <c r="H20" s="156"/>
      <c r="I20" s="167"/>
      <c r="J20" s="167"/>
      <c r="K20" s="168">
        <f>SUM(K5:K11)</f>
        <v>137.07291666666669</v>
      </c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ht="15" customHeight="1" x14ac:dyDescent="0.3">
      <c r="A21" s="119"/>
      <c r="B21" s="119"/>
      <c r="C21" s="119"/>
      <c r="D21" s="119"/>
      <c r="E21" s="29"/>
      <c r="F21" s="29"/>
      <c r="G21" s="169"/>
      <c r="H21" s="170"/>
      <c r="I21" s="170"/>
      <c r="J21" s="119"/>
      <c r="K21" s="147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ht="18" customHeight="1" x14ac:dyDescent="0.3">
      <c r="A22" s="119"/>
      <c r="B22" s="119"/>
      <c r="C22" s="119"/>
      <c r="D22" s="119"/>
      <c r="E22" s="460"/>
      <c r="F22" s="391"/>
      <c r="G22" s="391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ht="15.75" customHeight="1" x14ac:dyDescent="0.3">
      <c r="A23" s="119"/>
      <c r="B23" s="119"/>
      <c r="C23" s="119"/>
      <c r="D23" s="119"/>
      <c r="E23" s="416" t="str">
        <f>Técnico!H7</f>
        <v>Canastas</v>
      </c>
      <c r="F23" s="394"/>
      <c r="G23" s="394"/>
      <c r="H23" s="394"/>
      <c r="I23" s="394"/>
      <c r="J23" s="394"/>
      <c r="K23" s="395"/>
      <c r="L23" s="119"/>
      <c r="M23" s="459" t="s">
        <v>186</v>
      </c>
      <c r="N23" s="395"/>
      <c r="O23" s="159">
        <f>IFERROR('Desarrollo Pdto'!J23,"")</f>
        <v>1</v>
      </c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ht="15.75" customHeight="1" x14ac:dyDescent="0.3">
      <c r="A24" s="119"/>
      <c r="B24" s="119"/>
      <c r="C24" s="119"/>
      <c r="D24" s="119"/>
      <c r="E24" s="457" t="s">
        <v>194</v>
      </c>
      <c r="F24" s="391"/>
      <c r="G24" s="391"/>
      <c r="H24" s="391"/>
      <c r="I24" s="391"/>
      <c r="J24" s="391"/>
      <c r="K24" s="391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ht="54" customHeight="1" x14ac:dyDescent="0.3">
      <c r="A25" s="119"/>
      <c r="B25" s="119"/>
      <c r="C25" s="119"/>
      <c r="D25" s="119"/>
      <c r="E25" s="148" t="s">
        <v>170</v>
      </c>
      <c r="F25" s="149" t="s">
        <v>171</v>
      </c>
      <c r="G25" s="149" t="s">
        <v>188</v>
      </c>
      <c r="H25" s="149" t="s">
        <v>189</v>
      </c>
      <c r="I25" s="149" t="s">
        <v>190</v>
      </c>
      <c r="J25" s="149" t="s">
        <v>191</v>
      </c>
      <c r="K25" s="149" t="s">
        <v>192</v>
      </c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ht="15.75" customHeight="1" x14ac:dyDescent="0.3">
      <c r="A26" s="119"/>
      <c r="B26" s="119"/>
      <c r="C26" s="119"/>
      <c r="D26" s="119"/>
      <c r="E26" s="150">
        <v>1</v>
      </c>
      <c r="F26" s="161" t="str">
        <f>IFERROR('Desarrollo Pdto'!D24,"")</f>
        <v>Canasta</v>
      </c>
      <c r="G26" s="171">
        <f>IFERROR('Desarrollo Pdto'!F24,"")</f>
        <v>6.5217391304347824E-2</v>
      </c>
      <c r="H26" s="162">
        <f>IF(ISERROR('Desarrollo Pdto'!E24/$O$23),"-",'Desarrollo Pdto'!E24/$O$23)</f>
        <v>30</v>
      </c>
      <c r="I26" s="163">
        <v>30</v>
      </c>
      <c r="J26" s="164">
        <v>1200</v>
      </c>
      <c r="K26" s="374">
        <f t="shared" ref="K26:K40" si="2">IFERROR(J26/I26,"")</f>
        <v>40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ht="15.75" customHeight="1" x14ac:dyDescent="0.3">
      <c r="A27" s="119"/>
      <c r="B27" s="119"/>
      <c r="C27" s="119"/>
      <c r="D27" s="119"/>
      <c r="E27" s="150">
        <v>2</v>
      </c>
      <c r="F27" s="161" t="str">
        <f>IFERROR('Desarrollo Pdto'!D25,"")</f>
        <v>Queso</v>
      </c>
      <c r="G27" s="171">
        <f>IFERROR('Desarrollo Pdto'!F25,"")</f>
        <v>0.10869565217391304</v>
      </c>
      <c r="H27" s="162">
        <f>IF(ISERROR('Desarrollo Pdto'!E25/$O$23),"-",'Desarrollo Pdto'!E25/$O$23)</f>
        <v>50</v>
      </c>
      <c r="I27" s="163">
        <v>50</v>
      </c>
      <c r="J27" s="164">
        <v>520</v>
      </c>
      <c r="K27" s="374">
        <f t="shared" si="2"/>
        <v>10.4</v>
      </c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ht="15.75" customHeight="1" x14ac:dyDescent="0.3">
      <c r="A28" s="119"/>
      <c r="B28" s="119"/>
      <c r="C28" s="119"/>
      <c r="D28" s="119"/>
      <c r="E28" s="150">
        <v>3</v>
      </c>
      <c r="F28" s="161" t="str">
        <f>IFERROR('Desarrollo Pdto'!D26,"")</f>
        <v>Maduritos</v>
      </c>
      <c r="G28" s="171">
        <f>IFERROR('Desarrollo Pdto'!F26,"")</f>
        <v>0.2608695652173913</v>
      </c>
      <c r="H28" s="162">
        <f>IF(ISERROR('Desarrollo Pdto'!E26/$O$23),"-",'Desarrollo Pdto'!E26/$O$23)</f>
        <v>120</v>
      </c>
      <c r="I28" s="163">
        <v>320</v>
      </c>
      <c r="J28" s="164">
        <v>850</v>
      </c>
      <c r="K28" s="374">
        <f t="shared" si="2"/>
        <v>2.65625</v>
      </c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ht="15.75" customHeight="1" x14ac:dyDescent="0.3">
      <c r="A29" s="119"/>
      <c r="B29" s="119"/>
      <c r="C29" s="119"/>
      <c r="D29" s="119"/>
      <c r="E29" s="150">
        <v>4</v>
      </c>
      <c r="F29" s="161" t="str">
        <f>IFERROR('Desarrollo Pdto'!D27,"")</f>
        <v>panceta</v>
      </c>
      <c r="G29" s="171">
        <f>IFERROR('Desarrollo Pdto'!F27,"")</f>
        <v>0.2608695652173913</v>
      </c>
      <c r="H29" s="162">
        <f>IF(ISERROR('Desarrollo Pdto'!E27/$O$23),"-",'Desarrollo Pdto'!E27/$O$23)</f>
        <v>120</v>
      </c>
      <c r="I29" s="163">
        <v>120</v>
      </c>
      <c r="J29" s="164">
        <v>3400</v>
      </c>
      <c r="K29" s="374">
        <f t="shared" si="2"/>
        <v>28.333333333333332</v>
      </c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ht="15.75" customHeight="1" x14ac:dyDescent="0.3">
      <c r="A30" s="119"/>
      <c r="B30" s="119"/>
      <c r="C30" s="119"/>
      <c r="D30" s="119"/>
      <c r="E30" s="150">
        <v>5</v>
      </c>
      <c r="F30" s="161" t="str">
        <f>IFERROR('Desarrollo Pdto'!D28,"")</f>
        <v>Guacamole</v>
      </c>
      <c r="G30" s="171">
        <f>IFERROR('Desarrollo Pdto'!F28,"")</f>
        <v>0.17391304347826086</v>
      </c>
      <c r="H30" s="162">
        <f>IF(ISERROR('Desarrollo Pdto'!E28/$O$23),"-",'Desarrollo Pdto'!E28/$O$23)</f>
        <v>80</v>
      </c>
      <c r="I30" s="163">
        <v>80</v>
      </c>
      <c r="J30" s="164">
        <v>1450</v>
      </c>
      <c r="K30" s="374">
        <f t="shared" si="2"/>
        <v>18.125</v>
      </c>
      <c r="L30" s="119"/>
      <c r="M30" s="118"/>
      <c r="N30" s="118"/>
      <c r="O30" s="118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1:26" ht="15.75" customHeight="1" x14ac:dyDescent="0.3">
      <c r="A31" s="118"/>
      <c r="B31" s="118"/>
      <c r="C31" s="118"/>
      <c r="D31" s="118"/>
      <c r="E31" s="150">
        <v>6</v>
      </c>
      <c r="F31" s="161" t="str">
        <f>IFERROR('Desarrollo Pdto'!D29,"")</f>
        <v>Hogao</v>
      </c>
      <c r="G31" s="171">
        <f>IFERROR('Desarrollo Pdto'!F29,"")</f>
        <v>0.13043478260869565</v>
      </c>
      <c r="H31" s="162">
        <f>IF(ISERROR('Desarrollo Pdto'!E29/$O$23),"-",'Desarrollo Pdto'!E29/$O$23)</f>
        <v>60</v>
      </c>
      <c r="I31" s="163">
        <v>60</v>
      </c>
      <c r="J31" s="164">
        <v>850</v>
      </c>
      <c r="K31" s="374">
        <f t="shared" si="2"/>
        <v>14.166666666666666</v>
      </c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spans="1:26" ht="15.75" customHeight="1" x14ac:dyDescent="0.3">
      <c r="A32" s="118"/>
      <c r="B32" s="118"/>
      <c r="C32" s="118"/>
      <c r="D32" s="118"/>
      <c r="E32" s="150">
        <v>7</v>
      </c>
      <c r="F32" s="161">
        <f>IFERROR('Desarrollo Pdto'!D30,"")</f>
        <v>0</v>
      </c>
      <c r="G32" s="171">
        <f>IFERROR('Desarrollo Pdto'!F30,"")</f>
        <v>0</v>
      </c>
      <c r="H32" s="162">
        <f>IF(ISERROR('Desarrollo Pdto'!E30/$O$23),"-",'Desarrollo Pdto'!E30/$O$23)</f>
        <v>0</v>
      </c>
      <c r="I32" s="163"/>
      <c r="J32" s="164"/>
      <c r="K32" s="165" t="str">
        <f t="shared" si="2"/>
        <v/>
      </c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1:26" ht="15.75" customHeight="1" x14ac:dyDescent="0.3">
      <c r="A33" s="118"/>
      <c r="B33" s="118"/>
      <c r="C33" s="118"/>
      <c r="D33" s="118"/>
      <c r="E33" s="150">
        <v>8</v>
      </c>
      <c r="F33" s="161">
        <f>IFERROR('Desarrollo Pdto'!D31,"")</f>
        <v>0</v>
      </c>
      <c r="G33" s="171">
        <f>IFERROR('Desarrollo Pdto'!F31,"")</f>
        <v>0</v>
      </c>
      <c r="H33" s="162">
        <f>IF(ISERROR('Desarrollo Pdto'!E31/$O$23),"-",'Desarrollo Pdto'!E31/$O$23)</f>
        <v>0</v>
      </c>
      <c r="I33" s="163"/>
      <c r="J33" s="172"/>
      <c r="K33" s="165" t="str">
        <f t="shared" si="2"/>
        <v/>
      </c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spans="1:26" ht="15.75" customHeight="1" x14ac:dyDescent="0.3">
      <c r="A34" s="118"/>
      <c r="B34" s="118"/>
      <c r="C34" s="118"/>
      <c r="D34" s="118"/>
      <c r="E34" s="150">
        <v>9</v>
      </c>
      <c r="F34" s="161">
        <f>IFERROR('Desarrollo Pdto'!D32,"")</f>
        <v>0</v>
      </c>
      <c r="G34" s="171">
        <f>IFERROR('Desarrollo Pdto'!F32,"")</f>
        <v>0</v>
      </c>
      <c r="H34" s="162">
        <f>IF(ISERROR('Desarrollo Pdto'!E32/$O$23),"-",'Desarrollo Pdto'!E32/$O$23)</f>
        <v>0</v>
      </c>
      <c r="I34" s="163"/>
      <c r="J34" s="173"/>
      <c r="K34" s="165" t="str">
        <f t="shared" si="2"/>
        <v/>
      </c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spans="1:26" ht="15.75" customHeight="1" x14ac:dyDescent="0.3">
      <c r="A35" s="118"/>
      <c r="B35" s="118"/>
      <c r="C35" s="118"/>
      <c r="D35" s="118"/>
      <c r="E35" s="150">
        <v>10</v>
      </c>
      <c r="F35" s="161">
        <f>IFERROR('Desarrollo Pdto'!D33,"")</f>
        <v>0</v>
      </c>
      <c r="G35" s="171">
        <f>IFERROR('Desarrollo Pdto'!F33,"")</f>
        <v>0</v>
      </c>
      <c r="H35" s="162">
        <f>IF(ISERROR('Desarrollo Pdto'!E33/$O$23),"-",'Desarrollo Pdto'!E33/$O$23)</f>
        <v>0</v>
      </c>
      <c r="I35" s="163"/>
      <c r="J35" s="173"/>
      <c r="K35" s="165" t="str">
        <f t="shared" si="2"/>
        <v/>
      </c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.75" customHeight="1" x14ac:dyDescent="0.3">
      <c r="A36" s="118"/>
      <c r="B36" s="118"/>
      <c r="C36" s="118"/>
      <c r="D36" s="118"/>
      <c r="E36" s="150">
        <v>11</v>
      </c>
      <c r="F36" s="161">
        <f>IFERROR('Desarrollo Pdto'!D34,"")</f>
        <v>0</v>
      </c>
      <c r="G36" s="171">
        <f>IFERROR('Desarrollo Pdto'!F34,"")</f>
        <v>0</v>
      </c>
      <c r="H36" s="162">
        <f>IF(ISERROR('Desarrollo Pdto'!E34/$O$23),"-",'Desarrollo Pdto'!E34/$O$23)</f>
        <v>0</v>
      </c>
      <c r="I36" s="163"/>
      <c r="J36" s="173"/>
      <c r="K36" s="165" t="str">
        <f t="shared" si="2"/>
        <v/>
      </c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15.75" customHeight="1" x14ac:dyDescent="0.3">
      <c r="A37" s="118"/>
      <c r="B37" s="118"/>
      <c r="C37" s="118"/>
      <c r="D37" s="118"/>
      <c r="E37" s="150">
        <v>12</v>
      </c>
      <c r="F37" s="161">
        <f>IFERROR('Desarrollo Pdto'!D35,"")</f>
        <v>0</v>
      </c>
      <c r="G37" s="171">
        <f>IFERROR('Desarrollo Pdto'!F35,"")</f>
        <v>0</v>
      </c>
      <c r="H37" s="162">
        <f>IF(ISERROR('Desarrollo Pdto'!E35/$O$23),"-",'Desarrollo Pdto'!E35/$O$23)</f>
        <v>0</v>
      </c>
      <c r="I37" s="163"/>
      <c r="J37" s="173"/>
      <c r="K37" s="165" t="str">
        <f t="shared" si="2"/>
        <v/>
      </c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15.75" customHeight="1" x14ac:dyDescent="0.3">
      <c r="A38" s="118"/>
      <c r="B38" s="118"/>
      <c r="C38" s="118"/>
      <c r="D38" s="118"/>
      <c r="E38" s="150">
        <v>13</v>
      </c>
      <c r="F38" s="161">
        <f>IFERROR('Desarrollo Pdto'!D36,"")</f>
        <v>0</v>
      </c>
      <c r="G38" s="171">
        <f>IFERROR('Desarrollo Pdto'!F36,"")</f>
        <v>0</v>
      </c>
      <c r="H38" s="162">
        <f>IF(ISERROR('Desarrollo Pdto'!E36/$O$23),"-",'Desarrollo Pdto'!E36/$O$23)</f>
        <v>0</v>
      </c>
      <c r="I38" s="174"/>
      <c r="J38" s="173"/>
      <c r="K38" s="165" t="str">
        <f t="shared" si="2"/>
        <v/>
      </c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 ht="15.75" customHeight="1" x14ac:dyDescent="0.3">
      <c r="A39" s="118"/>
      <c r="B39" s="118"/>
      <c r="C39" s="118"/>
      <c r="D39" s="118"/>
      <c r="E39" s="150">
        <v>14</v>
      </c>
      <c r="F39" s="161">
        <f>IFERROR('Desarrollo Pdto'!D37,"")</f>
        <v>0</v>
      </c>
      <c r="G39" s="171">
        <f>IFERROR('Desarrollo Pdto'!F37,"")</f>
        <v>0</v>
      </c>
      <c r="H39" s="162">
        <f>IF(ISERROR('Desarrollo Pdto'!E37/$O$23),"-",'Desarrollo Pdto'!E37/$O$23)</f>
        <v>0</v>
      </c>
      <c r="I39" s="174"/>
      <c r="J39" s="173"/>
      <c r="K39" s="165" t="str">
        <f t="shared" si="2"/>
        <v/>
      </c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 ht="15.75" customHeight="1" x14ac:dyDescent="0.3">
      <c r="A40" s="118"/>
      <c r="B40" s="118"/>
      <c r="C40" s="118"/>
      <c r="D40" s="118"/>
      <c r="E40" s="150">
        <v>15</v>
      </c>
      <c r="F40" s="161">
        <f>IFERROR('Desarrollo Pdto'!D38,"")</f>
        <v>0</v>
      </c>
      <c r="G40" s="171">
        <f>IFERROR('Desarrollo Pdto'!F38,"")</f>
        <v>0</v>
      </c>
      <c r="H40" s="162">
        <f>IF(ISERROR('Desarrollo Pdto'!E38/$O$23),"-",'Desarrollo Pdto'!E38/$O$23)</f>
        <v>0</v>
      </c>
      <c r="I40" s="174"/>
      <c r="J40" s="173"/>
      <c r="K40" s="165" t="str">
        <f t="shared" si="2"/>
        <v/>
      </c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 ht="18.75" customHeight="1" x14ac:dyDescent="0.3">
      <c r="A41" s="118"/>
      <c r="B41" s="118"/>
      <c r="C41" s="118"/>
      <c r="D41" s="118"/>
      <c r="E41" s="458" t="s">
        <v>176</v>
      </c>
      <c r="F41" s="395"/>
      <c r="G41" s="156">
        <f>SUM(G26:G40)</f>
        <v>1</v>
      </c>
      <c r="H41" s="156"/>
      <c r="I41" s="167"/>
      <c r="J41" s="167"/>
      <c r="K41" s="168">
        <f>SUM(K26:K40)</f>
        <v>113.68125000000001</v>
      </c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 ht="15.75" customHeight="1" x14ac:dyDescent="0.3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 ht="15.75" customHeight="1" x14ac:dyDescent="0.3">
      <c r="A43" s="118"/>
      <c r="B43" s="118"/>
      <c r="C43" s="118"/>
      <c r="D43" s="118"/>
      <c r="E43" s="416" t="str">
        <f>Técnico!H8</f>
        <v>Conos</v>
      </c>
      <c r="F43" s="394"/>
      <c r="G43" s="394"/>
      <c r="H43" s="394"/>
      <c r="I43" s="394"/>
      <c r="J43" s="394"/>
      <c r="K43" s="395"/>
      <c r="L43" s="118"/>
      <c r="M43" s="459" t="s">
        <v>186</v>
      </c>
      <c r="N43" s="395"/>
      <c r="O43" s="159">
        <f>IFERROR('Desarrollo Pdto'!J42,"")</f>
        <v>1</v>
      </c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 ht="15.75" customHeight="1" x14ac:dyDescent="0.3">
      <c r="A44" s="118"/>
      <c r="B44" s="118"/>
      <c r="C44" s="118"/>
      <c r="D44" s="118"/>
      <c r="E44" s="457" t="s">
        <v>195</v>
      </c>
      <c r="F44" s="391"/>
      <c r="G44" s="391"/>
      <c r="H44" s="391"/>
      <c r="I44" s="391"/>
      <c r="J44" s="391"/>
      <c r="K44" s="391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spans="1:26" ht="54" customHeight="1" x14ac:dyDescent="0.3">
      <c r="A45" s="118"/>
      <c r="B45" s="118"/>
      <c r="C45" s="118"/>
      <c r="D45" s="118"/>
      <c r="E45" s="148" t="s">
        <v>170</v>
      </c>
      <c r="F45" s="149" t="s">
        <v>171</v>
      </c>
      <c r="G45" s="149" t="s">
        <v>188</v>
      </c>
      <c r="H45" s="149" t="s">
        <v>189</v>
      </c>
      <c r="I45" s="149" t="s">
        <v>190</v>
      </c>
      <c r="J45" s="149" t="s">
        <v>191</v>
      </c>
      <c r="K45" s="149" t="s">
        <v>192</v>
      </c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spans="1:26" ht="15.75" customHeight="1" x14ac:dyDescent="0.3">
      <c r="A46" s="118"/>
      <c r="B46" s="118"/>
      <c r="C46" s="118"/>
      <c r="D46" s="118"/>
      <c r="E46" s="150">
        <v>1</v>
      </c>
      <c r="F46" s="161" t="str">
        <f>IFERROR('Desarrollo Pdto'!D43,"")</f>
        <v>Cono</v>
      </c>
      <c r="G46" s="175">
        <f>IFERROR('Desarrollo Pdto'!F43,"")</f>
        <v>8.8541666666666671E-2</v>
      </c>
      <c r="H46" s="162">
        <f>IF(ISERROR('Desarrollo Pdto'!E43/$O$43),"-",'Desarrollo Pdto'!E43/$O$43)</f>
        <v>34</v>
      </c>
      <c r="I46" s="163">
        <v>30</v>
      </c>
      <c r="J46" s="164">
        <v>1200</v>
      </c>
      <c r="K46" s="374">
        <f t="shared" ref="K46:K52" si="3">IFERROR(J46/I46,"")</f>
        <v>40</v>
      </c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spans="1:26" ht="15.75" customHeight="1" x14ac:dyDescent="0.3">
      <c r="A47" s="118"/>
      <c r="B47" s="118"/>
      <c r="C47" s="118"/>
      <c r="D47" s="118"/>
      <c r="E47" s="150">
        <v>2</v>
      </c>
      <c r="F47" s="161" t="str">
        <f>IFERROR('Desarrollo Pdto'!D44,"")</f>
        <v>Maduritos</v>
      </c>
      <c r="G47" s="175">
        <f>IFERROR('Desarrollo Pdto'!F44,"")</f>
        <v>0.20833333333333334</v>
      </c>
      <c r="H47" s="162">
        <f>IF(ISERROR('Desarrollo Pdto'!E44/$O$43),"-",'Desarrollo Pdto'!E44/$O$43)</f>
        <v>80</v>
      </c>
      <c r="I47" s="163">
        <v>320</v>
      </c>
      <c r="J47" s="164">
        <v>850</v>
      </c>
      <c r="K47" s="374">
        <f t="shared" si="3"/>
        <v>2.65625</v>
      </c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 ht="15.75" customHeight="1" x14ac:dyDescent="0.3">
      <c r="A48" s="118"/>
      <c r="B48" s="118"/>
      <c r="C48" s="118"/>
      <c r="D48" s="118"/>
      <c r="E48" s="150">
        <v>3</v>
      </c>
      <c r="F48" s="161" t="str">
        <f>IFERROR('Desarrollo Pdto'!D45,"")</f>
        <v>Papas</v>
      </c>
      <c r="G48" s="175">
        <f>IFERROR('Desarrollo Pdto'!F45,"")</f>
        <v>0.20833333333333334</v>
      </c>
      <c r="H48" s="162">
        <f>IF(ISERROR('Desarrollo Pdto'!E45/$O$43),"-",'Desarrollo Pdto'!E45/$O$43)</f>
        <v>80</v>
      </c>
      <c r="I48" s="163">
        <v>80</v>
      </c>
      <c r="J48" s="164">
        <v>1700</v>
      </c>
      <c r="K48" s="374">
        <f t="shared" si="3"/>
        <v>21.25</v>
      </c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spans="1:26" ht="15.75" customHeight="1" x14ac:dyDescent="0.3">
      <c r="A49" s="118"/>
      <c r="B49" s="118"/>
      <c r="C49" s="118"/>
      <c r="D49" s="118"/>
      <c r="E49" s="150">
        <v>4</v>
      </c>
      <c r="F49" s="161" t="str">
        <f>IFERROR('Desarrollo Pdto'!D46,"")</f>
        <v xml:space="preserve">bondiola </v>
      </c>
      <c r="G49" s="175">
        <f>IFERROR('Desarrollo Pdto'!F46,"")</f>
        <v>0.3125</v>
      </c>
      <c r="H49" s="162">
        <f>IF(ISERROR('Desarrollo Pdto'!E46/$O$43),"-",'Desarrollo Pdto'!E46/$O$43)</f>
        <v>120</v>
      </c>
      <c r="I49" s="163">
        <v>120</v>
      </c>
      <c r="J49" s="164">
        <v>3400</v>
      </c>
      <c r="K49" s="374">
        <f t="shared" si="3"/>
        <v>28.333333333333332</v>
      </c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spans="1:26" ht="15.75" customHeight="1" x14ac:dyDescent="0.3">
      <c r="A50" s="118"/>
      <c r="B50" s="118"/>
      <c r="C50" s="118"/>
      <c r="D50" s="118"/>
      <c r="E50" s="150">
        <v>5</v>
      </c>
      <c r="F50" s="161" t="str">
        <f>IFERROR('Desarrollo Pdto'!D47,"")</f>
        <v>guacamole</v>
      </c>
      <c r="G50" s="175">
        <f>IFERROR('Desarrollo Pdto'!F47,"")</f>
        <v>0.18229166666666666</v>
      </c>
      <c r="H50" s="162">
        <f>IF(ISERROR('Desarrollo Pdto'!E47/$O$43),"-",'Desarrollo Pdto'!E47/$O$43)</f>
        <v>70</v>
      </c>
      <c r="I50" s="163">
        <v>30</v>
      </c>
      <c r="J50" s="164">
        <v>50</v>
      </c>
      <c r="K50" s="374">
        <f t="shared" si="3"/>
        <v>1.6666666666666667</v>
      </c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spans="1:26" ht="15.75" customHeight="1" x14ac:dyDescent="0.3">
      <c r="A51" s="118"/>
      <c r="B51" s="118"/>
      <c r="C51" s="118"/>
      <c r="D51" s="118"/>
      <c r="E51" s="150">
        <v>6</v>
      </c>
      <c r="F51" s="161">
        <f>IFERROR('Desarrollo Pdto'!D48,"")</f>
        <v>0</v>
      </c>
      <c r="G51" s="175">
        <f>IFERROR('Desarrollo Pdto'!F48,"")</f>
        <v>0</v>
      </c>
      <c r="H51" s="162">
        <f>IF(ISERROR('Desarrollo Pdto'!E48/$O$43),"-",'Desarrollo Pdto'!E48/$O$43)</f>
        <v>0</v>
      </c>
      <c r="I51" s="163"/>
      <c r="J51" s="164"/>
      <c r="K51" s="374" t="str">
        <f t="shared" si="3"/>
        <v/>
      </c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:26" ht="15.75" customHeight="1" x14ac:dyDescent="0.3">
      <c r="A52" s="118"/>
      <c r="B52" s="118"/>
      <c r="C52" s="118"/>
      <c r="D52" s="118"/>
      <c r="E52" s="150">
        <v>7</v>
      </c>
      <c r="F52" s="161">
        <f>IFERROR('Desarrollo Pdto'!D49,"")</f>
        <v>0</v>
      </c>
      <c r="G52" s="175">
        <f>IFERROR('Desarrollo Pdto'!F49,"")</f>
        <v>0</v>
      </c>
      <c r="H52" s="162">
        <f>IF(ISERROR('Desarrollo Pdto'!E49/$O$43),"-",'Desarrollo Pdto'!E49/$O$43)</f>
        <v>0</v>
      </c>
      <c r="I52" s="163"/>
      <c r="J52" s="164"/>
      <c r="K52" s="165" t="str">
        <f t="shared" si="3"/>
        <v/>
      </c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spans="1:26" ht="15.75" customHeight="1" x14ac:dyDescent="0.3">
      <c r="A53" s="118"/>
      <c r="B53" s="118"/>
      <c r="C53" s="118"/>
      <c r="D53" s="118"/>
      <c r="E53" s="150">
        <v>8</v>
      </c>
      <c r="F53" s="161">
        <f>IFERROR('Desarrollo Pdto'!D50,"")</f>
        <v>0</v>
      </c>
      <c r="G53" s="175">
        <f>IFERROR('Desarrollo Pdto'!F50,"")</f>
        <v>0</v>
      </c>
      <c r="H53" s="162">
        <f>IF(ISERROR('Desarrollo Pdto'!E50/$O$43),"-",'Desarrollo Pdto'!E50/$O$43)</f>
        <v>0</v>
      </c>
      <c r="I53" s="176"/>
      <c r="J53" s="172"/>
      <c r="K53" s="165" t="str">
        <f t="shared" ref="K53:K60" si="4">IFERROR(J53/I53,"")</f>
        <v/>
      </c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spans="1:26" ht="15.75" customHeight="1" x14ac:dyDescent="0.3">
      <c r="A54" s="118"/>
      <c r="B54" s="118"/>
      <c r="C54" s="118"/>
      <c r="D54" s="118"/>
      <c r="E54" s="150">
        <v>9</v>
      </c>
      <c r="F54" s="161">
        <f>IFERROR('Desarrollo Pdto'!D51,"")</f>
        <v>0</v>
      </c>
      <c r="G54" s="175">
        <f>IFERROR('Desarrollo Pdto'!F51,"")</f>
        <v>0</v>
      </c>
      <c r="H54" s="162">
        <f>IF(ISERROR('Desarrollo Pdto'!E51/$O$43),"-",'Desarrollo Pdto'!E51/$O$43)</f>
        <v>0</v>
      </c>
      <c r="I54" s="174"/>
      <c r="J54" s="173"/>
      <c r="K54" s="165" t="str">
        <f t="shared" si="4"/>
        <v/>
      </c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spans="1:26" ht="15.75" customHeight="1" x14ac:dyDescent="0.3">
      <c r="A55" s="118"/>
      <c r="B55" s="118"/>
      <c r="C55" s="118"/>
      <c r="D55" s="118"/>
      <c r="E55" s="150">
        <v>10</v>
      </c>
      <c r="F55" s="161">
        <f>IFERROR('Desarrollo Pdto'!D52,"")</f>
        <v>0</v>
      </c>
      <c r="G55" s="175">
        <f>IFERROR('Desarrollo Pdto'!F52,"")</f>
        <v>0</v>
      </c>
      <c r="H55" s="162">
        <f>IF(ISERROR('Desarrollo Pdto'!E52/$O$43),"-",'Desarrollo Pdto'!E52/$O$43)</f>
        <v>0</v>
      </c>
      <c r="I55" s="174"/>
      <c r="J55" s="173"/>
      <c r="K55" s="165" t="str">
        <f t="shared" si="4"/>
        <v/>
      </c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spans="1:26" ht="15.75" customHeight="1" x14ac:dyDescent="0.3">
      <c r="A56" s="118"/>
      <c r="B56" s="118"/>
      <c r="C56" s="118"/>
      <c r="D56" s="118"/>
      <c r="E56" s="150">
        <v>11</v>
      </c>
      <c r="F56" s="161">
        <f>IFERROR('Desarrollo Pdto'!D53,"")</f>
        <v>0</v>
      </c>
      <c r="G56" s="175">
        <f>IFERROR('Desarrollo Pdto'!F53,"")</f>
        <v>0</v>
      </c>
      <c r="H56" s="162">
        <f>IF(ISERROR('Desarrollo Pdto'!E53/$O$43),"-",'Desarrollo Pdto'!E53/$O$43)</f>
        <v>0</v>
      </c>
      <c r="I56" s="174"/>
      <c r="J56" s="173"/>
      <c r="K56" s="165" t="str">
        <f t="shared" si="4"/>
        <v/>
      </c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spans="1:26" ht="15.75" customHeight="1" x14ac:dyDescent="0.3">
      <c r="A57" s="118"/>
      <c r="B57" s="118"/>
      <c r="C57" s="118"/>
      <c r="D57" s="118"/>
      <c r="E57" s="150">
        <v>12</v>
      </c>
      <c r="F57" s="161">
        <f>IFERROR('Desarrollo Pdto'!D54,"")</f>
        <v>0</v>
      </c>
      <c r="G57" s="175">
        <f>IFERROR('Desarrollo Pdto'!F54,"")</f>
        <v>0</v>
      </c>
      <c r="H57" s="162">
        <f>IF(ISERROR('Desarrollo Pdto'!E54/$O$43),"-",'Desarrollo Pdto'!E54/$O$43)</f>
        <v>0</v>
      </c>
      <c r="I57" s="174"/>
      <c r="J57" s="173"/>
      <c r="K57" s="165" t="str">
        <f t="shared" si="4"/>
        <v/>
      </c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spans="1:26" ht="15.75" customHeight="1" x14ac:dyDescent="0.3">
      <c r="A58" s="118"/>
      <c r="B58" s="118"/>
      <c r="C58" s="118"/>
      <c r="D58" s="118"/>
      <c r="E58" s="150">
        <v>13</v>
      </c>
      <c r="F58" s="161">
        <f>IFERROR('Desarrollo Pdto'!D55,"")</f>
        <v>0</v>
      </c>
      <c r="G58" s="175">
        <f>IFERROR('Desarrollo Pdto'!F55,"")</f>
        <v>0</v>
      </c>
      <c r="H58" s="162">
        <f>IF(ISERROR('Desarrollo Pdto'!E55/$O$43),"-",'Desarrollo Pdto'!E55/$O$43)</f>
        <v>0</v>
      </c>
      <c r="I58" s="174"/>
      <c r="J58" s="173"/>
      <c r="K58" s="165" t="str">
        <f t="shared" si="4"/>
        <v/>
      </c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spans="1:26" ht="15.75" customHeight="1" x14ac:dyDescent="0.3">
      <c r="A59" s="118"/>
      <c r="B59" s="118"/>
      <c r="C59" s="118"/>
      <c r="D59" s="118"/>
      <c r="E59" s="150">
        <v>14</v>
      </c>
      <c r="F59" s="161">
        <f>IFERROR('Desarrollo Pdto'!D56,"")</f>
        <v>0</v>
      </c>
      <c r="G59" s="175">
        <f>IFERROR('Desarrollo Pdto'!F56,"")</f>
        <v>0</v>
      </c>
      <c r="H59" s="162">
        <f>IF(ISERROR('Desarrollo Pdto'!E56/$O$43),"-",'Desarrollo Pdto'!E56/$O$43)</f>
        <v>0</v>
      </c>
      <c r="I59" s="174"/>
      <c r="J59" s="173"/>
      <c r="K59" s="165" t="str">
        <f t="shared" si="4"/>
        <v/>
      </c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spans="1:26" ht="15.75" customHeight="1" x14ac:dyDescent="0.3">
      <c r="A60" s="118"/>
      <c r="B60" s="118"/>
      <c r="C60" s="118"/>
      <c r="D60" s="118"/>
      <c r="E60" s="150">
        <v>15</v>
      </c>
      <c r="F60" s="161">
        <f>IFERROR('Desarrollo Pdto'!D57,"")</f>
        <v>0</v>
      </c>
      <c r="G60" s="175">
        <f>IFERROR('Desarrollo Pdto'!F57,"")</f>
        <v>0</v>
      </c>
      <c r="H60" s="162">
        <f>IF(ISERROR('Desarrollo Pdto'!E57/$O$43),"-",'Desarrollo Pdto'!E57/$O$43)</f>
        <v>0</v>
      </c>
      <c r="I60" s="174"/>
      <c r="J60" s="173"/>
      <c r="K60" s="165" t="str">
        <f t="shared" si="4"/>
        <v/>
      </c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spans="1:26" ht="18.75" customHeight="1" x14ac:dyDescent="0.3">
      <c r="A61" s="118"/>
      <c r="B61" s="118"/>
      <c r="C61" s="118"/>
      <c r="D61" s="118"/>
      <c r="E61" s="458" t="s">
        <v>176</v>
      </c>
      <c r="F61" s="395"/>
      <c r="G61" s="157">
        <f t="shared" ref="G61:H61" si="5">SUM(G46:G60)</f>
        <v>1</v>
      </c>
      <c r="H61" s="156">
        <f t="shared" si="5"/>
        <v>384</v>
      </c>
      <c r="I61" s="167"/>
      <c r="J61" s="167"/>
      <c r="K61" s="168">
        <f>SUM(K46:K60)</f>
        <v>93.90625</v>
      </c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spans="1:26" ht="12.75" customHeight="1" x14ac:dyDescent="0.3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spans="1:26" ht="15.75" customHeight="1" x14ac:dyDescent="0.3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spans="1:26" ht="15.75" customHeight="1" x14ac:dyDescent="0.3">
      <c r="A64" s="118"/>
      <c r="B64" s="118"/>
      <c r="C64" s="118"/>
      <c r="D64" s="118"/>
      <c r="E64" s="416" t="str">
        <f>Técnico!H9</f>
        <v>Especiales</v>
      </c>
      <c r="F64" s="394"/>
      <c r="G64" s="394"/>
      <c r="H64" s="394"/>
      <c r="I64" s="394"/>
      <c r="J64" s="394"/>
      <c r="K64" s="395"/>
      <c r="L64" s="118"/>
      <c r="M64" s="459" t="s">
        <v>186</v>
      </c>
      <c r="N64" s="395"/>
      <c r="O64" s="159">
        <f>IFERROR('Desarrollo Pdto'!J61,"")</f>
        <v>0</v>
      </c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spans="1:26" ht="15.75" customHeight="1" x14ac:dyDescent="0.3">
      <c r="A65" s="118"/>
      <c r="B65" s="118"/>
      <c r="C65" s="118"/>
      <c r="D65" s="118"/>
      <c r="E65" s="457" t="s">
        <v>196</v>
      </c>
      <c r="F65" s="391"/>
      <c r="G65" s="391"/>
      <c r="H65" s="391"/>
      <c r="I65" s="391"/>
      <c r="J65" s="391"/>
      <c r="K65" s="391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spans="1:26" ht="54" customHeight="1" x14ac:dyDescent="0.3">
      <c r="A66" s="118"/>
      <c r="B66" s="118"/>
      <c r="C66" s="118"/>
      <c r="D66" s="118"/>
      <c r="E66" s="148" t="s">
        <v>170</v>
      </c>
      <c r="F66" s="149" t="s">
        <v>171</v>
      </c>
      <c r="G66" s="149" t="s">
        <v>188</v>
      </c>
      <c r="H66" s="149" t="s">
        <v>189</v>
      </c>
      <c r="I66" s="149" t="s">
        <v>190</v>
      </c>
      <c r="J66" s="149" t="s">
        <v>191</v>
      </c>
      <c r="K66" s="149" t="s">
        <v>192</v>
      </c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spans="1:26" ht="15.75" customHeight="1" x14ac:dyDescent="0.3">
      <c r="A67" s="118"/>
      <c r="B67" s="118"/>
      <c r="C67" s="118"/>
      <c r="D67" s="118"/>
      <c r="E67" s="150">
        <v>1</v>
      </c>
      <c r="F67" s="161" t="str">
        <f>IFERROR('Desarrollo Pdto'!D62,"")</f>
        <v xml:space="preserve">Platano maduro </v>
      </c>
      <c r="G67" s="161">
        <f>IFERROR('Desarrollo Pdto'!F62,"")</f>
        <v>0.38277511961722488</v>
      </c>
      <c r="H67" s="162">
        <f>'Desarrollo Pdto'!E62</f>
        <v>320</v>
      </c>
      <c r="I67" s="163">
        <v>320</v>
      </c>
      <c r="J67" s="164">
        <v>850</v>
      </c>
      <c r="K67" s="374">
        <f t="shared" ref="K67:K71" si="6">IFERROR(J67/I67,"")</f>
        <v>2.65625</v>
      </c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spans="1:26" ht="15.75" customHeight="1" x14ac:dyDescent="0.3">
      <c r="A68" s="118"/>
      <c r="B68" s="118"/>
      <c r="C68" s="118"/>
      <c r="D68" s="118"/>
      <c r="E68" s="150">
        <v>2</v>
      </c>
      <c r="F68" s="161" t="str">
        <f>IFERROR('Desarrollo Pdto'!D63,"")</f>
        <v>Lechuga</v>
      </c>
      <c r="G68" s="161">
        <f>IFERROR('Desarrollo Pdto'!F63,"")</f>
        <v>2.3923444976076555E-2</v>
      </c>
      <c r="H68" s="162">
        <f>'Desarrollo Pdto'!E63</f>
        <v>20</v>
      </c>
      <c r="I68" s="163">
        <v>500</v>
      </c>
      <c r="J68" s="164">
        <v>7500</v>
      </c>
      <c r="K68" s="374">
        <f t="shared" si="6"/>
        <v>15</v>
      </c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spans="1:26" ht="15.75" customHeight="1" x14ac:dyDescent="0.3">
      <c r="A69" s="118"/>
      <c r="B69" s="118"/>
      <c r="C69" s="118"/>
      <c r="D69" s="118"/>
      <c r="E69" s="150">
        <v>3</v>
      </c>
      <c r="F69" s="161" t="str">
        <f>IFERROR('Desarrollo Pdto'!D64,"")</f>
        <v>Mermelada de tocineta</v>
      </c>
      <c r="G69" s="161">
        <f>IFERROR('Desarrollo Pdto'!F64,"")</f>
        <v>9.569377990430622E-2</v>
      </c>
      <c r="H69" s="162">
        <f>'Desarrollo Pdto'!E64</f>
        <v>80</v>
      </c>
      <c r="I69" s="163">
        <v>500</v>
      </c>
      <c r="J69" s="164">
        <v>8500</v>
      </c>
      <c r="K69" s="374">
        <f t="shared" si="6"/>
        <v>17</v>
      </c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spans="1:26" ht="15.75" customHeight="1" x14ac:dyDescent="0.3">
      <c r="A70" s="118"/>
      <c r="B70" s="118"/>
      <c r="C70" s="118"/>
      <c r="D70" s="118"/>
      <c r="E70" s="150">
        <v>4</v>
      </c>
      <c r="F70" s="161" t="str">
        <f>IFERROR('Desarrollo Pdto'!D65,"")</f>
        <v>Carne de molida</v>
      </c>
      <c r="G70" s="161">
        <f>IFERROR('Desarrollo Pdto'!F65,"")</f>
        <v>0.44856459330143539</v>
      </c>
      <c r="H70" s="162">
        <f>'Desarrollo Pdto'!E65</f>
        <v>375</v>
      </c>
      <c r="I70" s="163">
        <v>500</v>
      </c>
      <c r="J70" s="164">
        <v>11500</v>
      </c>
      <c r="K70" s="374">
        <f t="shared" si="6"/>
        <v>23</v>
      </c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spans="1:26" ht="15.75" customHeight="1" x14ac:dyDescent="0.3">
      <c r="A71" s="118"/>
      <c r="B71" s="118"/>
      <c r="C71" s="118"/>
      <c r="D71" s="118"/>
      <c r="E71" s="150">
        <v>5</v>
      </c>
      <c r="F71" s="161" t="str">
        <f>IFERROR('Desarrollo Pdto'!D66,"")</f>
        <v>Lonjas de tocineta</v>
      </c>
      <c r="G71" s="161">
        <f>IFERROR('Desarrollo Pdto'!F66,"")</f>
        <v>2.9904306220095694E-2</v>
      </c>
      <c r="H71" s="162">
        <f>'Desarrollo Pdto'!E66</f>
        <v>25</v>
      </c>
      <c r="I71" s="163">
        <v>25</v>
      </c>
      <c r="J71" s="164">
        <v>850</v>
      </c>
      <c r="K71" s="374">
        <f t="shared" si="6"/>
        <v>34</v>
      </c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spans="1:26" ht="15.75" customHeight="1" x14ac:dyDescent="0.3">
      <c r="A72" s="118"/>
      <c r="B72" s="118"/>
      <c r="C72" s="118"/>
      <c r="D72" s="118"/>
      <c r="E72" s="150">
        <v>6</v>
      </c>
      <c r="F72" s="161" t="str">
        <f>IFERROR('Desarrollo Pdto'!D67,"")</f>
        <v>Queso cheddar</v>
      </c>
      <c r="G72" s="161">
        <f>IFERROR('Desarrollo Pdto'!F67,"")</f>
        <v>1.9138755980861243E-2</v>
      </c>
      <c r="H72" s="162">
        <f>'Desarrollo Pdto'!E67</f>
        <v>16</v>
      </c>
      <c r="I72" s="163">
        <v>160</v>
      </c>
      <c r="J72" s="164">
        <v>14900</v>
      </c>
      <c r="K72" s="374">
        <f>IFERROR(J72/I72,"")</f>
        <v>93.125</v>
      </c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spans="1:26" ht="15.75" customHeight="1" x14ac:dyDescent="0.3">
      <c r="A73" s="118"/>
      <c r="B73" s="118"/>
      <c r="C73" s="118"/>
      <c r="D73" s="118"/>
      <c r="E73" s="150">
        <v>7</v>
      </c>
      <c r="F73" s="161">
        <f>IFERROR('Desarrollo Pdto'!D68,"")</f>
        <v>0</v>
      </c>
      <c r="G73" s="161">
        <f>IFERROR('Desarrollo Pdto'!F68,"")</f>
        <v>0</v>
      </c>
      <c r="H73" s="162" t="str">
        <f>IF(ISERROR('Desarrollo Pdto'!E68/$O$64),"-",'Desarrollo Pdto'!E68/$O$64)</f>
        <v>-</v>
      </c>
      <c r="I73" s="163"/>
      <c r="J73" s="164"/>
      <c r="K73" s="165" t="str">
        <f t="shared" ref="K73:K81" si="7">IFERROR(I73/J73,"")</f>
        <v/>
      </c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spans="1:26" ht="15.75" customHeight="1" x14ac:dyDescent="0.3">
      <c r="A74" s="118"/>
      <c r="B74" s="118"/>
      <c r="C74" s="118"/>
      <c r="D74" s="118"/>
      <c r="E74" s="150">
        <v>8</v>
      </c>
      <c r="F74" s="161">
        <f>IFERROR('Desarrollo Pdto'!D69,"")</f>
        <v>0</v>
      </c>
      <c r="G74" s="161">
        <f>IFERROR('Desarrollo Pdto'!F69,"")</f>
        <v>0</v>
      </c>
      <c r="H74" s="162" t="str">
        <f>IF(ISERROR('Desarrollo Pdto'!E69/$O$64),"-",'Desarrollo Pdto'!E69/$O$64)</f>
        <v>-</v>
      </c>
      <c r="I74" s="176"/>
      <c r="J74" s="172"/>
      <c r="K74" s="165" t="str">
        <f t="shared" si="7"/>
        <v/>
      </c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spans="1:26" ht="15.75" customHeight="1" x14ac:dyDescent="0.3">
      <c r="A75" s="118"/>
      <c r="B75" s="118"/>
      <c r="C75" s="118"/>
      <c r="D75" s="118"/>
      <c r="E75" s="150">
        <v>9</v>
      </c>
      <c r="F75" s="161">
        <f>IFERROR('Desarrollo Pdto'!D70,"")</f>
        <v>0</v>
      </c>
      <c r="G75" s="161">
        <f>IFERROR('Desarrollo Pdto'!F70,"")</f>
        <v>0</v>
      </c>
      <c r="H75" s="162" t="str">
        <f>IF(ISERROR('Desarrollo Pdto'!E70/$O$64),"-",'Desarrollo Pdto'!E70/$O$64)</f>
        <v>-</v>
      </c>
      <c r="I75" s="174"/>
      <c r="J75" s="173"/>
      <c r="K75" s="165" t="str">
        <f t="shared" si="7"/>
        <v/>
      </c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spans="1:26" ht="15.75" customHeight="1" x14ac:dyDescent="0.3">
      <c r="A76" s="118"/>
      <c r="B76" s="118"/>
      <c r="C76" s="118"/>
      <c r="D76" s="118"/>
      <c r="E76" s="150">
        <v>10</v>
      </c>
      <c r="F76" s="161">
        <f>IFERROR('Desarrollo Pdto'!D71,"")</f>
        <v>0</v>
      </c>
      <c r="G76" s="161">
        <f>IFERROR('Desarrollo Pdto'!F71,"")</f>
        <v>0</v>
      </c>
      <c r="H76" s="162" t="str">
        <f>IF(ISERROR('Desarrollo Pdto'!E71/$O$64),"-",'Desarrollo Pdto'!E71/$O$64)</f>
        <v>-</v>
      </c>
      <c r="I76" s="174"/>
      <c r="J76" s="173"/>
      <c r="K76" s="165" t="str">
        <f t="shared" si="7"/>
        <v/>
      </c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spans="1:26" ht="15.75" customHeight="1" x14ac:dyDescent="0.3">
      <c r="A77" s="118"/>
      <c r="B77" s="118"/>
      <c r="C77" s="118"/>
      <c r="D77" s="118"/>
      <c r="E77" s="150">
        <v>11</v>
      </c>
      <c r="F77" s="161">
        <f>IFERROR('Desarrollo Pdto'!D72,"")</f>
        <v>0</v>
      </c>
      <c r="G77" s="161">
        <f>IFERROR('Desarrollo Pdto'!F72,"")</f>
        <v>0</v>
      </c>
      <c r="H77" s="162" t="str">
        <f>IF(ISERROR('Desarrollo Pdto'!E72/$O$64),"-",'Desarrollo Pdto'!E72/$O$64)</f>
        <v>-</v>
      </c>
      <c r="I77" s="174"/>
      <c r="J77" s="173"/>
      <c r="K77" s="165" t="str">
        <f t="shared" si="7"/>
        <v/>
      </c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spans="1:26" ht="15.75" customHeight="1" x14ac:dyDescent="0.3">
      <c r="A78" s="118"/>
      <c r="B78" s="118"/>
      <c r="C78" s="118"/>
      <c r="D78" s="118"/>
      <c r="E78" s="150">
        <v>12</v>
      </c>
      <c r="F78" s="161">
        <f>IFERROR('Desarrollo Pdto'!D73,"")</f>
        <v>0</v>
      </c>
      <c r="G78" s="161">
        <f>IFERROR('Desarrollo Pdto'!F73,"")</f>
        <v>0</v>
      </c>
      <c r="H78" s="162" t="str">
        <f>IF(ISERROR('Desarrollo Pdto'!E73/$O$64),"-",'Desarrollo Pdto'!E73/$O$64)</f>
        <v>-</v>
      </c>
      <c r="I78" s="174"/>
      <c r="J78" s="173"/>
      <c r="K78" s="165" t="str">
        <f t="shared" si="7"/>
        <v/>
      </c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spans="1:26" ht="15.75" customHeight="1" x14ac:dyDescent="0.3">
      <c r="A79" s="118"/>
      <c r="B79" s="118"/>
      <c r="C79" s="118"/>
      <c r="D79" s="118"/>
      <c r="E79" s="150">
        <v>13</v>
      </c>
      <c r="F79" s="161">
        <f>IFERROR('Desarrollo Pdto'!D74,"")</f>
        <v>0</v>
      </c>
      <c r="G79" s="161">
        <f>IFERROR('Desarrollo Pdto'!F74,"")</f>
        <v>0</v>
      </c>
      <c r="H79" s="162" t="str">
        <f>IF(ISERROR('Desarrollo Pdto'!E74/$O$64),"-",'Desarrollo Pdto'!E74/$O$64)</f>
        <v>-</v>
      </c>
      <c r="I79" s="174"/>
      <c r="J79" s="173"/>
      <c r="K79" s="165" t="str">
        <f t="shared" si="7"/>
        <v/>
      </c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spans="1:26" ht="15.75" customHeight="1" x14ac:dyDescent="0.3">
      <c r="A80" s="118"/>
      <c r="B80" s="118"/>
      <c r="C80" s="118"/>
      <c r="D80" s="118"/>
      <c r="E80" s="150">
        <v>14</v>
      </c>
      <c r="F80" s="161">
        <f>IFERROR('Desarrollo Pdto'!D75,"")</f>
        <v>0</v>
      </c>
      <c r="G80" s="161">
        <f>IFERROR('Desarrollo Pdto'!F75,"")</f>
        <v>0</v>
      </c>
      <c r="H80" s="162" t="str">
        <f>IF(ISERROR('Desarrollo Pdto'!E75/$O$64),"-",'Desarrollo Pdto'!E75/$O$64)</f>
        <v>-</v>
      </c>
      <c r="I80" s="174"/>
      <c r="J80" s="173"/>
      <c r="K80" s="165" t="str">
        <f t="shared" si="7"/>
        <v/>
      </c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spans="1:26" ht="15.75" customHeight="1" x14ac:dyDescent="0.3">
      <c r="A81" s="118"/>
      <c r="B81" s="118"/>
      <c r="C81" s="118"/>
      <c r="D81" s="118"/>
      <c r="E81" s="150">
        <v>15</v>
      </c>
      <c r="F81" s="161">
        <f>IFERROR('Desarrollo Pdto'!D76,"")</f>
        <v>0</v>
      </c>
      <c r="G81" s="161">
        <f>IFERROR('Desarrollo Pdto'!F76,"")</f>
        <v>0</v>
      </c>
      <c r="H81" s="162" t="str">
        <f>IF(ISERROR('Desarrollo Pdto'!E76/$O$64),"-",'Desarrollo Pdto'!E76/$O$64)</f>
        <v>-</v>
      </c>
      <c r="I81" s="174"/>
      <c r="J81" s="173"/>
      <c r="K81" s="165" t="str">
        <f t="shared" si="7"/>
        <v/>
      </c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spans="1:26" ht="18.75" customHeight="1" x14ac:dyDescent="0.3">
      <c r="A82" s="118"/>
      <c r="B82" s="118"/>
      <c r="C82" s="118"/>
      <c r="D82" s="118"/>
      <c r="E82" s="458" t="s">
        <v>176</v>
      </c>
      <c r="F82" s="395"/>
      <c r="G82" s="156">
        <f>SUM(G67:G81)</f>
        <v>1</v>
      </c>
      <c r="H82" s="156">
        <f>SUM(H68:H81)</f>
        <v>516</v>
      </c>
      <c r="I82" s="167"/>
      <c r="J82" s="167"/>
      <c r="K82" s="168">
        <f>SUM(K67:K81)</f>
        <v>184.78125</v>
      </c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spans="1:26" ht="12.75" customHeight="1" x14ac:dyDescent="0.3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:26" ht="12.75" customHeight="1" x14ac:dyDescent="0.3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:26" ht="12.75" customHeight="1" x14ac:dyDescent="0.3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spans="1:26" ht="12.75" customHeight="1" x14ac:dyDescent="0.3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spans="1:26" ht="12.75" customHeight="1" x14ac:dyDescent="0.3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spans="1:26" ht="12.75" customHeight="1" x14ac:dyDescent="0.3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spans="1:26" ht="12.75" customHeight="1" x14ac:dyDescent="0.3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spans="1:26" ht="12.75" customHeight="1" x14ac:dyDescent="0.3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spans="1:26" ht="12.75" customHeight="1" x14ac:dyDescent="0.3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spans="1:26" ht="12.75" customHeight="1" x14ac:dyDescent="0.3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spans="1:26" ht="12.75" customHeight="1" x14ac:dyDescent="0.3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spans="1:26" ht="12.75" customHeight="1" x14ac:dyDescent="0.3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spans="1:26" ht="12.75" customHeight="1" x14ac:dyDescent="0.3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spans="1:26" ht="12.75" customHeigh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spans="1:26" ht="12.75" customHeight="1" x14ac:dyDescent="0.3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spans="1:26" ht="12.75" customHeight="1" x14ac:dyDescent="0.3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spans="1:26" ht="12.75" customHeight="1" x14ac:dyDescent="0.3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spans="1:26" ht="12.75" customHeight="1" x14ac:dyDescent="0.3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spans="1:26" ht="12.75" customHeight="1" x14ac:dyDescent="0.3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spans="1:26" ht="12.75" customHeight="1" x14ac:dyDescent="0.3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spans="1:26" ht="12.75" customHeight="1" x14ac:dyDescent="0.3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spans="1:26" ht="12.75" customHeight="1" x14ac:dyDescent="0.3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spans="1:26" ht="12.75" customHeight="1" x14ac:dyDescent="0.3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spans="1:26" ht="12.75" customHeight="1" x14ac:dyDescent="0.3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spans="1:26" ht="12.75" customHeight="1" x14ac:dyDescent="0.3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spans="1:26" ht="12.75" customHeight="1" x14ac:dyDescent="0.3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spans="1:26" ht="12.75" customHeight="1" x14ac:dyDescent="0.3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spans="1:26" ht="12.75" customHeight="1" x14ac:dyDescent="0.3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spans="1:26" ht="12.75" customHeight="1" x14ac:dyDescent="0.3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spans="1:26" ht="12.75" customHeight="1" x14ac:dyDescent="0.3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spans="1:26" ht="12.75" customHeight="1" x14ac:dyDescent="0.3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spans="1:26" ht="12.75" customHeight="1" x14ac:dyDescent="0.3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spans="1:26" ht="12.75" customHeight="1" x14ac:dyDescent="0.3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spans="1:26" ht="12.75" customHeight="1" x14ac:dyDescent="0.3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spans="1:26" ht="12.75" customHeigh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1:26" ht="12.75" customHeight="1" x14ac:dyDescent="0.3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1:26" ht="12.75" customHeight="1" x14ac:dyDescent="0.3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1:26" ht="12.75" customHeight="1" x14ac:dyDescent="0.3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:26" ht="12.75" customHeight="1" x14ac:dyDescent="0.3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:26" ht="12.75" customHeight="1" x14ac:dyDescent="0.3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:26" ht="12.75" customHeight="1" x14ac:dyDescent="0.3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:26" ht="12.75" customHeight="1" x14ac:dyDescent="0.3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:26" ht="12.75" customHeight="1" x14ac:dyDescent="0.3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:26" ht="12.75" customHeight="1" x14ac:dyDescent="0.3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:26" ht="12.75" customHeight="1" x14ac:dyDescent="0.3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:26" ht="12.75" customHeight="1" x14ac:dyDescent="0.3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:26" ht="12.75" customHeight="1" x14ac:dyDescent="0.3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:26" ht="12.75" customHeight="1" x14ac:dyDescent="0.3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:26" ht="12.75" customHeight="1" x14ac:dyDescent="0.3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:26" ht="12.75" customHeight="1" x14ac:dyDescent="0.3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:26" ht="12.75" customHeight="1" x14ac:dyDescent="0.3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:26" ht="12.75" customHeight="1" x14ac:dyDescent="0.3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:26" ht="12.75" customHeight="1" x14ac:dyDescent="0.3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:26" ht="12.75" customHeight="1" x14ac:dyDescent="0.3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:26" ht="12.75" customHeight="1" x14ac:dyDescent="0.3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:26" ht="12.75" customHeight="1" x14ac:dyDescent="0.3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:26" ht="12.75" customHeight="1" x14ac:dyDescent="0.3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:26" ht="12.75" customHeight="1" x14ac:dyDescent="0.3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:26" ht="12.75" customHeight="1" x14ac:dyDescent="0.3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:26" ht="12.75" customHeight="1" x14ac:dyDescent="0.3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:26" ht="12.75" customHeight="1" x14ac:dyDescent="0.3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:26" ht="12.75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:26" ht="12.75" customHeight="1" x14ac:dyDescent="0.3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:26" ht="12.75" customHeight="1" x14ac:dyDescent="0.3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:26" ht="12.75" customHeight="1" x14ac:dyDescent="0.3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:26" ht="12.75" customHeight="1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:26" ht="12.75" customHeight="1" x14ac:dyDescent="0.3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:26" ht="12.75" customHeight="1" x14ac:dyDescent="0.3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:26" ht="12.75" customHeight="1" x14ac:dyDescent="0.3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:26" ht="12.75" customHeight="1" x14ac:dyDescent="0.3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:26" ht="12.75" customHeight="1" x14ac:dyDescent="0.3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:26" ht="12.75" customHeight="1" x14ac:dyDescent="0.3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:26" ht="12.75" customHeight="1" x14ac:dyDescent="0.3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:26" ht="12.75" customHeight="1" x14ac:dyDescent="0.3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:26" ht="12.75" customHeight="1" x14ac:dyDescent="0.3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:26" ht="12.75" customHeight="1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:26" ht="12.75" customHeight="1" x14ac:dyDescent="0.3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:26" ht="12.75" customHeigh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:26" ht="12.75" customHeight="1" x14ac:dyDescent="0.3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:26" ht="12.75" customHeight="1" x14ac:dyDescent="0.3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:26" ht="12.75" customHeight="1" x14ac:dyDescent="0.3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:26" ht="12.75" customHeight="1" x14ac:dyDescent="0.3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spans="1:26" ht="12.75" customHeight="1" x14ac:dyDescent="0.3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spans="1:26" ht="12.75" customHeight="1" x14ac:dyDescent="0.3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spans="1:26" ht="12.75" customHeight="1" x14ac:dyDescent="0.3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spans="1:26" ht="12.75" customHeight="1" x14ac:dyDescent="0.3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spans="1:26" ht="12.75" customHeight="1" x14ac:dyDescent="0.3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spans="1:26" ht="12.75" customHeight="1" x14ac:dyDescent="0.3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spans="1:26" ht="12.75" customHeight="1" x14ac:dyDescent="0.3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spans="1:26" ht="12.75" customHeight="1" x14ac:dyDescent="0.3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spans="1:26" ht="12.75" customHeight="1" x14ac:dyDescent="0.3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spans="1:26" ht="12.75" customHeight="1" x14ac:dyDescent="0.3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spans="1:26" ht="12.75" customHeight="1" x14ac:dyDescent="0.3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spans="1:26" ht="12.75" customHeight="1" x14ac:dyDescent="0.3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spans="1:26" ht="12.75" customHeight="1" x14ac:dyDescent="0.3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spans="1:26" ht="12.75" customHeight="1" x14ac:dyDescent="0.3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spans="1:26" ht="12.75" customHeight="1" x14ac:dyDescent="0.3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spans="1:26" ht="12.75" customHeight="1" x14ac:dyDescent="0.3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spans="1:26" ht="12.75" customHeight="1" x14ac:dyDescent="0.3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spans="1:26" ht="12.75" customHeight="1" x14ac:dyDescent="0.3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spans="1:26" ht="12.75" customHeight="1" x14ac:dyDescent="0.3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spans="1:26" ht="12.75" customHeight="1" x14ac:dyDescent="0.3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spans="1:26" ht="12.75" customHeight="1" x14ac:dyDescent="0.3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spans="1:26" ht="12.75" customHeight="1" x14ac:dyDescent="0.3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spans="1:26" ht="12.75" customHeight="1" x14ac:dyDescent="0.3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spans="1:26" ht="12.75" customHeight="1" x14ac:dyDescent="0.3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spans="1:26" ht="12.75" customHeight="1" x14ac:dyDescent="0.3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spans="1:26" ht="12.75" customHeight="1" x14ac:dyDescent="0.3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spans="1:26" ht="12.75" customHeight="1" x14ac:dyDescent="0.3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spans="1:26" ht="12.75" customHeight="1" x14ac:dyDescent="0.3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spans="1:26" ht="12.75" customHeight="1" x14ac:dyDescent="0.3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spans="1:26" ht="12.75" customHeight="1" x14ac:dyDescent="0.3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spans="1:26" ht="12.75" customHeight="1" x14ac:dyDescent="0.3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spans="1:26" ht="12.75" customHeight="1" x14ac:dyDescent="0.3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spans="1:26" ht="12.75" customHeight="1" x14ac:dyDescent="0.3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spans="1:26" ht="12.75" customHeight="1" x14ac:dyDescent="0.3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spans="1:26" ht="12.75" customHeight="1" x14ac:dyDescent="0.3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spans="1:26" ht="12.75" customHeight="1" x14ac:dyDescent="0.3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spans="1:26" ht="12.75" customHeight="1" x14ac:dyDescent="0.3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spans="1:26" ht="12.75" customHeight="1" x14ac:dyDescent="0.3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spans="1:26" ht="12.75" customHeight="1" x14ac:dyDescent="0.3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spans="1:26" ht="12.75" customHeight="1" x14ac:dyDescent="0.3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spans="1:26" ht="12.75" customHeight="1" x14ac:dyDescent="0.3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spans="1:26" ht="12.75" customHeight="1" x14ac:dyDescent="0.3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spans="1:26" ht="12.75" customHeight="1" x14ac:dyDescent="0.3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spans="1:26" ht="12.75" customHeight="1" x14ac:dyDescent="0.3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spans="1:26" ht="12.75" customHeigh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spans="1:26" ht="12.75" customHeight="1" x14ac:dyDescent="0.3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spans="1:26" ht="12.75" customHeight="1" x14ac:dyDescent="0.3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spans="1:26" ht="12.75" customHeight="1" x14ac:dyDescent="0.3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spans="1:26" ht="12.75" customHeight="1" x14ac:dyDescent="0.3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spans="1:26" ht="12.7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spans="1:26" ht="12.75" customHeight="1" x14ac:dyDescent="0.3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spans="1:26" ht="12.75" customHeight="1" x14ac:dyDescent="0.3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spans="1:26" ht="12.75" customHeight="1" x14ac:dyDescent="0.3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spans="1:26" ht="12.75" customHeight="1" x14ac:dyDescent="0.3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spans="1:26" ht="12.75" customHeight="1" x14ac:dyDescent="0.3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spans="1:26" ht="12.75" customHeight="1" x14ac:dyDescent="0.3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spans="1:26" ht="12.75" customHeight="1" x14ac:dyDescent="0.3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spans="1:26" ht="12.75" customHeight="1" x14ac:dyDescent="0.3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spans="1:26" ht="12.75" customHeight="1" x14ac:dyDescent="0.3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spans="1:26" ht="12.75" customHeight="1" x14ac:dyDescent="0.3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spans="1:26" ht="12.75" customHeight="1" x14ac:dyDescent="0.3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spans="1:26" ht="12.75" customHeight="1" x14ac:dyDescent="0.3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spans="1:26" ht="12.75" customHeight="1" x14ac:dyDescent="0.3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spans="1:26" ht="12.75" customHeight="1" x14ac:dyDescent="0.3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spans="1:26" ht="12.75" customHeight="1" x14ac:dyDescent="0.3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spans="1:26" ht="12.75" customHeight="1" x14ac:dyDescent="0.3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spans="1:26" ht="12.75" customHeight="1" x14ac:dyDescent="0.3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spans="1:26" ht="12.75" customHeight="1" x14ac:dyDescent="0.3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spans="1:26" ht="12.75" customHeight="1" x14ac:dyDescent="0.3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spans="1:26" ht="12.75" customHeight="1" x14ac:dyDescent="0.3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spans="1:26" ht="12.75" customHeight="1" x14ac:dyDescent="0.3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spans="1:26" ht="12.75" customHeight="1" x14ac:dyDescent="0.3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spans="1:26" ht="12.75" customHeight="1" x14ac:dyDescent="0.3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spans="1:26" ht="12.75" customHeight="1" x14ac:dyDescent="0.3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spans="1:26" ht="12.75" customHeight="1" x14ac:dyDescent="0.3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spans="1:26" ht="12.75" customHeight="1" x14ac:dyDescent="0.3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spans="1:26" ht="12.75" customHeight="1" x14ac:dyDescent="0.3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spans="1:26" ht="12.75" customHeight="1" x14ac:dyDescent="0.3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spans="1:26" ht="12.75" customHeight="1" x14ac:dyDescent="0.3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spans="1:26" ht="12.75" customHeight="1" x14ac:dyDescent="0.3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spans="1:26" ht="12.75" customHeight="1" x14ac:dyDescent="0.3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spans="1:26" ht="12.75" customHeight="1" x14ac:dyDescent="0.3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spans="1:26" ht="12.75" customHeight="1" x14ac:dyDescent="0.3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spans="1:26" ht="12.75" customHeight="1" x14ac:dyDescent="0.3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spans="1:26" ht="12.75" customHeight="1" x14ac:dyDescent="0.3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spans="1:26" ht="12.75" customHeight="1" x14ac:dyDescent="0.3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spans="1:26" ht="12.75" customHeight="1" x14ac:dyDescent="0.3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spans="1:26" ht="12.75" customHeight="1" x14ac:dyDescent="0.3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spans="1:26" ht="12.75" customHeight="1" x14ac:dyDescent="0.3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spans="1:26" ht="12.75" customHeight="1" x14ac:dyDescent="0.3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spans="1:26" ht="12.75" customHeight="1" x14ac:dyDescent="0.3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spans="1:26" ht="12.75" customHeight="1" x14ac:dyDescent="0.3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spans="1:26" ht="12.75" customHeight="1" x14ac:dyDescent="0.3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spans="1:26" ht="12.75" customHeight="1" x14ac:dyDescent="0.3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spans="1:26" ht="12.75" customHeight="1" x14ac:dyDescent="0.3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spans="1:26" ht="12.75" customHeight="1" x14ac:dyDescent="0.3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spans="1:26" ht="12.75" customHeight="1" x14ac:dyDescent="0.3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spans="1:26" ht="12.75" customHeight="1" x14ac:dyDescent="0.3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spans="1:26" ht="12.75" customHeight="1" x14ac:dyDescent="0.3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spans="1:26" ht="12.75" customHeight="1" x14ac:dyDescent="0.3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spans="1:26" ht="12.75" customHeight="1" x14ac:dyDescent="0.3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spans="1:26" ht="12.75" customHeight="1" x14ac:dyDescent="0.3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spans="1:26" ht="12.75" customHeight="1" x14ac:dyDescent="0.3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spans="1:26" ht="12.75" customHeight="1" x14ac:dyDescent="0.3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spans="1:26" ht="12.75" customHeight="1" x14ac:dyDescent="0.3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spans="1:26" ht="12.75" customHeight="1" x14ac:dyDescent="0.3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spans="1:26" ht="12.75" customHeight="1" x14ac:dyDescent="0.3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spans="1:26" ht="12.75" customHeight="1" x14ac:dyDescent="0.3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spans="1:26" ht="12.75" customHeight="1" x14ac:dyDescent="0.3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spans="1:26" ht="12.75" customHeight="1" x14ac:dyDescent="0.3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spans="1:26" ht="12.75" customHeight="1" x14ac:dyDescent="0.3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spans="1:26" ht="12.75" customHeight="1" x14ac:dyDescent="0.3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spans="1:26" ht="12.75" customHeight="1" x14ac:dyDescent="0.3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spans="1:26" ht="12.75" customHeight="1" x14ac:dyDescent="0.3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spans="1:26" ht="12.75" customHeight="1" x14ac:dyDescent="0.3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spans="1:26" ht="12.75" customHeight="1" x14ac:dyDescent="0.3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spans="1:26" ht="12.75" customHeight="1" x14ac:dyDescent="0.3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spans="1:26" ht="12.75" customHeight="1" x14ac:dyDescent="0.3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spans="1:26" ht="12.75" customHeight="1" x14ac:dyDescent="0.3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spans="1:26" ht="12.75" customHeight="1" x14ac:dyDescent="0.3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spans="1:26" ht="12.75" customHeight="1" x14ac:dyDescent="0.3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spans="1:26" ht="12.75" customHeight="1" x14ac:dyDescent="0.3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spans="1:26" ht="12.75" customHeight="1" x14ac:dyDescent="0.3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spans="1:26" ht="12.75" customHeight="1" x14ac:dyDescent="0.3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spans="1:26" ht="12.75" customHeight="1" x14ac:dyDescent="0.3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spans="1:26" ht="12.75" customHeight="1" x14ac:dyDescent="0.3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spans="1:26" ht="12.75" customHeight="1" x14ac:dyDescent="0.3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spans="1:26" ht="12.75" customHeight="1" x14ac:dyDescent="0.3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spans="1:26" ht="12.75" customHeight="1" x14ac:dyDescent="0.3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spans="1:26" ht="12.75" customHeight="1" x14ac:dyDescent="0.3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spans="1:26" ht="12.75" customHeight="1" x14ac:dyDescent="0.3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spans="1:26" ht="12.75" customHeight="1" x14ac:dyDescent="0.3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spans="1:26" ht="12.75" customHeight="1" x14ac:dyDescent="0.3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spans="1:26" ht="12.75" customHeight="1" x14ac:dyDescent="0.3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spans="1:26" ht="12.75" customHeight="1" x14ac:dyDescent="0.3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spans="1:26" ht="12.75" customHeight="1" x14ac:dyDescent="0.3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spans="1:26" ht="12.75" customHeight="1" x14ac:dyDescent="0.3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spans="1:26" ht="12.75" customHeight="1" x14ac:dyDescent="0.3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spans="1:26" ht="12.75" customHeight="1" x14ac:dyDescent="0.3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spans="1:26" ht="12.75" customHeight="1" x14ac:dyDescent="0.3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spans="1:26" ht="12.75" customHeight="1" x14ac:dyDescent="0.3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spans="1:26" ht="12.75" customHeight="1" x14ac:dyDescent="0.3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spans="1:26" ht="12.75" customHeight="1" x14ac:dyDescent="0.3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spans="1:26" ht="12.75" customHeight="1" x14ac:dyDescent="0.3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spans="1:26" ht="12.75" customHeight="1" x14ac:dyDescent="0.3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spans="1:26" ht="12.75" customHeight="1" x14ac:dyDescent="0.3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spans="1:26" ht="12.75" customHeight="1" x14ac:dyDescent="0.3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spans="1:26" ht="12.75" customHeight="1" x14ac:dyDescent="0.3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spans="1:26" ht="12.75" customHeight="1" x14ac:dyDescent="0.3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spans="1:26" ht="12.75" customHeight="1" x14ac:dyDescent="0.3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spans="1:26" ht="12.75" customHeight="1" x14ac:dyDescent="0.3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spans="1:26" ht="12.75" customHeight="1" x14ac:dyDescent="0.3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spans="1:26" ht="12.75" customHeight="1" x14ac:dyDescent="0.3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spans="1:26" ht="12.75" customHeight="1" x14ac:dyDescent="0.3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spans="1:26" ht="12.75" customHeight="1" x14ac:dyDescent="0.3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spans="1:26" ht="12.75" customHeight="1" x14ac:dyDescent="0.3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spans="1:26" ht="12.75" customHeight="1" x14ac:dyDescent="0.3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spans="1:26" ht="12.75" customHeight="1" x14ac:dyDescent="0.3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spans="1:26" ht="12.75" customHeight="1" x14ac:dyDescent="0.3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spans="1:26" ht="12.75" customHeight="1" x14ac:dyDescent="0.3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spans="1:26" ht="12.75" customHeight="1" x14ac:dyDescent="0.3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spans="1:26" ht="12.75" customHeight="1" x14ac:dyDescent="0.3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spans="1:26" ht="12.75" customHeight="1" x14ac:dyDescent="0.3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spans="1:26" ht="12.75" customHeight="1" x14ac:dyDescent="0.3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spans="1:26" ht="12.75" customHeight="1" x14ac:dyDescent="0.3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spans="1:26" ht="12.75" customHeight="1" x14ac:dyDescent="0.3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spans="1:26" ht="12.75" customHeight="1" x14ac:dyDescent="0.3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spans="1:26" ht="12.75" customHeight="1" x14ac:dyDescent="0.3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spans="1:26" ht="12.75" customHeight="1" x14ac:dyDescent="0.3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spans="1:26" ht="12.75" customHeight="1" x14ac:dyDescent="0.3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spans="1:26" ht="12.7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spans="1:26" ht="12.7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spans="1:26" ht="12.7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spans="1:26" ht="12.7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spans="1:26" ht="12.7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spans="1:26" ht="12.7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spans="1:26" ht="12.75" customHeight="1" x14ac:dyDescent="0.3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spans="1:26" ht="12.75" customHeight="1" x14ac:dyDescent="0.3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spans="1:26" ht="12.75" customHeight="1" x14ac:dyDescent="0.3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spans="1:26" ht="12.75" customHeight="1" x14ac:dyDescent="0.3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spans="1:26" ht="12.75" customHeight="1" x14ac:dyDescent="0.3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spans="1:26" ht="12.75" customHeight="1" x14ac:dyDescent="0.3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spans="1:26" ht="12.7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spans="1:26" ht="12.7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spans="1:26" ht="12.7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spans="1:26" ht="12.7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spans="1:26" ht="12.75" customHeight="1" x14ac:dyDescent="0.3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spans="1:26" ht="12.75" customHeight="1" x14ac:dyDescent="0.3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spans="1:26" ht="12.75" customHeight="1" x14ac:dyDescent="0.3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spans="1:26" ht="12.75" customHeight="1" x14ac:dyDescent="0.3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spans="1:26" ht="12.75" customHeight="1" x14ac:dyDescent="0.3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spans="1:26" ht="12.75" customHeight="1" x14ac:dyDescent="0.3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spans="1:26" ht="12.75" customHeight="1" x14ac:dyDescent="0.3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spans="1:26" ht="12.75" customHeight="1" x14ac:dyDescent="0.3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spans="1:26" ht="12.75" customHeight="1" x14ac:dyDescent="0.3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spans="1:26" ht="12.75" customHeight="1" x14ac:dyDescent="0.3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spans="1:26" ht="12.75" customHeight="1" x14ac:dyDescent="0.3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spans="1:26" ht="12.75" customHeight="1" x14ac:dyDescent="0.3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spans="1:26" ht="12.75" customHeight="1" x14ac:dyDescent="0.3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spans="1:26" ht="12.75" customHeight="1" x14ac:dyDescent="0.3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spans="1:26" ht="12.75" customHeight="1" x14ac:dyDescent="0.3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spans="1:26" ht="12.75" customHeight="1" x14ac:dyDescent="0.3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spans="1:26" ht="12.75" customHeight="1" x14ac:dyDescent="0.3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spans="1:26" ht="12.75" customHeight="1" x14ac:dyDescent="0.3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spans="1:26" ht="12.75" customHeight="1" x14ac:dyDescent="0.3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spans="1:26" ht="12.75" customHeight="1" x14ac:dyDescent="0.3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spans="1:26" ht="12.75" customHeight="1" x14ac:dyDescent="0.3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spans="1:26" ht="12.75" customHeight="1" x14ac:dyDescent="0.3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spans="1:26" ht="12.75" customHeight="1" x14ac:dyDescent="0.3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spans="1:26" ht="12.75" customHeight="1" x14ac:dyDescent="0.3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spans="1:26" ht="12.75" customHeight="1" x14ac:dyDescent="0.3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spans="1:26" ht="12.75" customHeight="1" x14ac:dyDescent="0.3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spans="1:26" ht="12.75" customHeight="1" x14ac:dyDescent="0.3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spans="1:26" ht="12.75" customHeight="1" x14ac:dyDescent="0.3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spans="1:26" ht="12.75" customHeight="1" x14ac:dyDescent="0.3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spans="1:26" ht="12.75" customHeight="1" x14ac:dyDescent="0.3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spans="1:26" ht="12.75" customHeight="1" x14ac:dyDescent="0.3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spans="1:26" ht="12.75" customHeight="1" x14ac:dyDescent="0.3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spans="1:26" ht="12.75" customHeight="1" x14ac:dyDescent="0.3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spans="1:26" ht="12.7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spans="1:26" ht="12.7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spans="1:26" ht="12.7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spans="1:26" ht="12.7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spans="1:26" ht="12.7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spans="1:26" ht="12.7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spans="1:26" ht="12.75" customHeight="1" x14ac:dyDescent="0.3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spans="1:26" ht="12.75" customHeight="1" x14ac:dyDescent="0.3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spans="1:26" ht="12.75" customHeight="1" x14ac:dyDescent="0.3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spans="1:26" ht="12.75" customHeight="1" x14ac:dyDescent="0.3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spans="1:26" ht="12.75" customHeight="1" x14ac:dyDescent="0.3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spans="1:26" ht="12.75" customHeight="1" x14ac:dyDescent="0.3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spans="1:26" ht="12.75" customHeight="1" x14ac:dyDescent="0.3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spans="1:26" ht="12.75" customHeight="1" x14ac:dyDescent="0.3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spans="1:26" ht="12.75" customHeight="1" x14ac:dyDescent="0.3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spans="1:26" ht="12.75" customHeight="1" x14ac:dyDescent="0.3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spans="1:26" ht="12.75" customHeight="1" x14ac:dyDescent="0.3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spans="1:26" ht="12.75" customHeight="1" x14ac:dyDescent="0.3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spans="1:26" ht="12.7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spans="1:26" ht="12.7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spans="1:26" ht="12.7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spans="1:26" ht="12.7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spans="1:26" ht="12.75" customHeight="1" x14ac:dyDescent="0.3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spans="1:26" ht="12.75" customHeight="1" x14ac:dyDescent="0.3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spans="1:26" ht="12.75" customHeight="1" x14ac:dyDescent="0.3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spans="1:26" ht="12.75" customHeight="1" x14ac:dyDescent="0.3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spans="1:26" ht="12.75" customHeight="1" x14ac:dyDescent="0.3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spans="1:26" ht="12.75" customHeight="1" x14ac:dyDescent="0.3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spans="1:26" ht="12.75" customHeight="1" x14ac:dyDescent="0.3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spans="1:26" ht="12.75" customHeight="1" x14ac:dyDescent="0.3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spans="1:26" ht="12.75" customHeight="1" x14ac:dyDescent="0.3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spans="1:26" ht="12.75" customHeight="1" x14ac:dyDescent="0.3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spans="1:26" ht="12.75" customHeight="1" x14ac:dyDescent="0.3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spans="1:26" ht="12.75" customHeight="1" x14ac:dyDescent="0.3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spans="1:26" ht="12.7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spans="1:26" ht="12.7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spans="1:26" ht="12.7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spans="1:26" ht="12.7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spans="1:26" ht="12.75" customHeight="1" x14ac:dyDescent="0.3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spans="1:26" ht="12.75" customHeight="1" x14ac:dyDescent="0.3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spans="1:26" ht="12.75" customHeight="1" x14ac:dyDescent="0.3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spans="1:26" ht="12.75" customHeight="1" x14ac:dyDescent="0.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spans="1:26" ht="12.75" customHeight="1" x14ac:dyDescent="0.3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spans="1:26" ht="12.75" customHeight="1" x14ac:dyDescent="0.3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spans="1:26" ht="12.75" customHeight="1" x14ac:dyDescent="0.3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spans="1:26" ht="12.75" customHeight="1" x14ac:dyDescent="0.3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spans="1:26" ht="12.75" customHeight="1" x14ac:dyDescent="0.3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spans="1:26" ht="12.75" customHeight="1" x14ac:dyDescent="0.3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spans="1:26" ht="12.75" customHeight="1" x14ac:dyDescent="0.3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spans="1:26" ht="12.75" customHeight="1" x14ac:dyDescent="0.3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spans="1:26" ht="12.75" customHeight="1" x14ac:dyDescent="0.3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spans="1:26" ht="12.75" customHeight="1" x14ac:dyDescent="0.3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spans="1:26" ht="12.75" customHeight="1" x14ac:dyDescent="0.3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spans="1:26" ht="12.75" customHeight="1" x14ac:dyDescent="0.3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spans="1:26" ht="12.75" customHeight="1" x14ac:dyDescent="0.3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spans="1:26" ht="12.75" customHeight="1" x14ac:dyDescent="0.3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spans="1:26" ht="12.75" customHeight="1" x14ac:dyDescent="0.3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spans="1:26" ht="12.75" customHeight="1" x14ac:dyDescent="0.3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spans="1:26" ht="12.75" customHeight="1" x14ac:dyDescent="0.3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spans="1:26" ht="12.75" customHeight="1" x14ac:dyDescent="0.3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spans="1:26" ht="12.75" customHeight="1" x14ac:dyDescent="0.3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spans="1:26" ht="12.75" customHeight="1" x14ac:dyDescent="0.3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spans="1:26" ht="12.75" customHeight="1" x14ac:dyDescent="0.3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spans="1:26" ht="12.75" customHeight="1" x14ac:dyDescent="0.3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spans="1:26" ht="12.75" customHeight="1" x14ac:dyDescent="0.3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spans="1:26" ht="12.75" customHeight="1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spans="1:26" ht="12.75" customHeight="1" x14ac:dyDescent="0.3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spans="1:26" ht="12.75" customHeight="1" x14ac:dyDescent="0.3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spans="1:26" ht="12.75" customHeight="1" x14ac:dyDescent="0.3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spans="1:26" ht="12.75" customHeight="1" x14ac:dyDescent="0.3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spans="1:26" ht="12.75" customHeight="1" x14ac:dyDescent="0.3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spans="1:26" ht="12.75" customHeight="1" x14ac:dyDescent="0.3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spans="1:26" ht="12.75" customHeight="1" x14ac:dyDescent="0.3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spans="1:26" ht="12.75" customHeight="1" x14ac:dyDescent="0.3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spans="1:26" ht="12.75" customHeight="1" x14ac:dyDescent="0.3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spans="1:26" ht="12.75" customHeight="1" x14ac:dyDescent="0.3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spans="1:26" ht="12.75" customHeight="1" x14ac:dyDescent="0.3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spans="1:26" ht="12.75" customHeight="1" x14ac:dyDescent="0.3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spans="1:26" ht="12.75" customHeight="1" x14ac:dyDescent="0.3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spans="1:26" ht="12.75" customHeight="1" x14ac:dyDescent="0.3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spans="1:26" ht="12.75" customHeight="1" x14ac:dyDescent="0.3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spans="1:26" ht="12.75" customHeight="1" x14ac:dyDescent="0.3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spans="1:26" ht="12.75" customHeight="1" x14ac:dyDescent="0.3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spans="1:26" ht="12.75" customHeight="1" x14ac:dyDescent="0.3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spans="1:26" ht="12.75" customHeight="1" x14ac:dyDescent="0.3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spans="1:26" ht="12.75" customHeight="1" x14ac:dyDescent="0.3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spans="1:26" ht="12.75" customHeight="1" x14ac:dyDescent="0.3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spans="1:26" ht="12.75" customHeight="1" x14ac:dyDescent="0.3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spans="1:26" ht="12.75" customHeight="1" x14ac:dyDescent="0.3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spans="1:26" ht="12.75" customHeight="1" x14ac:dyDescent="0.3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spans="1:26" ht="12.75" customHeight="1" x14ac:dyDescent="0.3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spans="1:26" ht="12.75" customHeight="1" x14ac:dyDescent="0.3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spans="1:26" ht="12.75" customHeight="1" x14ac:dyDescent="0.3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spans="1:26" ht="12.75" customHeight="1" x14ac:dyDescent="0.3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spans="1:26" ht="12.75" customHeight="1" x14ac:dyDescent="0.3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spans="1:26" ht="12.75" customHeight="1" x14ac:dyDescent="0.3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spans="1:26" ht="12.75" customHeight="1" x14ac:dyDescent="0.3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spans="1:26" ht="12.75" customHeight="1" x14ac:dyDescent="0.3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spans="1:26" ht="12.75" customHeight="1" x14ac:dyDescent="0.3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spans="1:26" ht="12.75" customHeight="1" x14ac:dyDescent="0.3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spans="1:26" ht="12.75" customHeight="1" x14ac:dyDescent="0.3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spans="1:26" ht="12.75" customHeight="1" x14ac:dyDescent="0.3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spans="1:26" ht="12.75" customHeight="1" x14ac:dyDescent="0.3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spans="1:26" ht="12.75" customHeight="1" x14ac:dyDescent="0.3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spans="1:26" ht="12.75" customHeight="1" x14ac:dyDescent="0.3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spans="1:26" ht="12.75" customHeight="1" x14ac:dyDescent="0.3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spans="1:26" ht="12.75" customHeight="1" x14ac:dyDescent="0.3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spans="1:26" ht="12.75" customHeight="1" x14ac:dyDescent="0.3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spans="1:26" ht="12.75" customHeight="1" x14ac:dyDescent="0.3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spans="1:26" ht="12.75" customHeight="1" x14ac:dyDescent="0.3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spans="1:26" ht="12.75" customHeight="1" x14ac:dyDescent="0.3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spans="1:26" ht="12.75" customHeight="1" x14ac:dyDescent="0.3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spans="1:26" ht="12.75" customHeight="1" x14ac:dyDescent="0.3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spans="1:26" ht="12.75" customHeight="1" x14ac:dyDescent="0.3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spans="1:26" ht="12.75" customHeight="1" x14ac:dyDescent="0.3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spans="1:26" ht="12.75" customHeight="1" x14ac:dyDescent="0.3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spans="1:26" ht="12.75" customHeight="1" x14ac:dyDescent="0.3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spans="1:26" ht="12.75" customHeight="1" x14ac:dyDescent="0.3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spans="1:26" ht="12.75" customHeight="1" x14ac:dyDescent="0.3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spans="1:26" ht="12.75" customHeight="1" x14ac:dyDescent="0.3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spans="1:26" ht="12.75" customHeight="1" x14ac:dyDescent="0.3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spans="1:26" ht="12.75" customHeight="1" x14ac:dyDescent="0.3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spans="1:26" ht="12.7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spans="1:26" ht="12.7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spans="1:26" ht="12.7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spans="1:26" ht="12.7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spans="1:26" ht="12.7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spans="1:26" ht="12.7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spans="1:26" ht="12.7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spans="1:26" ht="12.7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spans="1:26" ht="12.75" customHeight="1" x14ac:dyDescent="0.3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spans="1:26" ht="12.75" customHeight="1" x14ac:dyDescent="0.3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spans="1:26" ht="12.75" customHeight="1" x14ac:dyDescent="0.3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spans="1:26" ht="12.75" customHeight="1" x14ac:dyDescent="0.3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spans="1:26" ht="12.75" customHeight="1" x14ac:dyDescent="0.3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spans="1:26" ht="12.75" customHeight="1" x14ac:dyDescent="0.3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spans="1:26" ht="12.75" customHeight="1" x14ac:dyDescent="0.3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spans="1:26" ht="12.75" customHeight="1" x14ac:dyDescent="0.3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spans="1:26" ht="12.75" customHeight="1" x14ac:dyDescent="0.3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spans="1:26" ht="12.75" customHeight="1" x14ac:dyDescent="0.3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spans="1:26" ht="12.75" customHeight="1" x14ac:dyDescent="0.3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spans="1:26" ht="12.75" customHeight="1" x14ac:dyDescent="0.3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spans="1:26" ht="12.75" customHeight="1" x14ac:dyDescent="0.3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spans="1:26" ht="12.75" customHeight="1" x14ac:dyDescent="0.3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spans="1:26" ht="12.75" customHeight="1" x14ac:dyDescent="0.3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spans="1:26" ht="12.75" customHeight="1" x14ac:dyDescent="0.3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spans="1:26" ht="12.7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spans="1:26" ht="12.7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spans="1:26" ht="12.7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spans="1:26" ht="12.7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spans="1:26" ht="12.7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spans="1:26" ht="12.7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spans="1:26" ht="12.7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spans="1:26" ht="12.7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spans="1:26" ht="12.75" customHeight="1" x14ac:dyDescent="0.3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spans="1:26" ht="12.75" customHeight="1" x14ac:dyDescent="0.3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spans="1:26" ht="12.75" customHeight="1" x14ac:dyDescent="0.3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spans="1:26" ht="12.75" customHeight="1" x14ac:dyDescent="0.3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spans="1:26" ht="12.75" customHeight="1" x14ac:dyDescent="0.3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spans="1:26" ht="12.75" customHeight="1" x14ac:dyDescent="0.3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spans="1:26" ht="12.75" customHeight="1" x14ac:dyDescent="0.3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spans="1:26" ht="12.75" customHeight="1" x14ac:dyDescent="0.3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spans="1:26" ht="12.75" customHeight="1" x14ac:dyDescent="0.3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spans="1:26" ht="12.75" customHeight="1" x14ac:dyDescent="0.3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spans="1:26" ht="12.75" customHeight="1" x14ac:dyDescent="0.3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spans="1:26" ht="12.75" customHeight="1" x14ac:dyDescent="0.3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spans="1:26" ht="12.75" customHeight="1" x14ac:dyDescent="0.3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spans="1:26" ht="12.75" customHeight="1" x14ac:dyDescent="0.3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spans="1:26" ht="12.75" customHeight="1" x14ac:dyDescent="0.3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spans="1:26" ht="12.75" customHeight="1" x14ac:dyDescent="0.3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spans="1:26" ht="12.75" customHeight="1" x14ac:dyDescent="0.3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spans="1:26" ht="12.75" customHeight="1" x14ac:dyDescent="0.3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spans="1:26" ht="12.75" customHeight="1" x14ac:dyDescent="0.3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spans="1:26" ht="12.75" customHeight="1" x14ac:dyDescent="0.3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spans="1:26" ht="12.75" customHeight="1" x14ac:dyDescent="0.3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spans="1:26" ht="12.75" customHeight="1" x14ac:dyDescent="0.3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spans="1:26" ht="12.75" customHeight="1" x14ac:dyDescent="0.3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spans="1:26" ht="12.75" customHeight="1" x14ac:dyDescent="0.3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spans="1:26" ht="12.7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spans="1:26" ht="12.7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spans="1:26" ht="12.7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spans="1:26" ht="12.7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spans="1:26" ht="12.7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spans="1:26" ht="12.7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spans="1:26" ht="12.7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spans="1:26" ht="12.7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spans="1:26" ht="12.7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spans="1:26" ht="12.75" customHeight="1" x14ac:dyDescent="0.3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spans="1:26" ht="12.75" customHeight="1" x14ac:dyDescent="0.3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spans="1:26" ht="12.75" customHeight="1" x14ac:dyDescent="0.3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spans="1:26" ht="12.75" customHeight="1" x14ac:dyDescent="0.3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spans="1:26" ht="12.75" customHeight="1" x14ac:dyDescent="0.3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spans="1:26" ht="12.75" customHeight="1" x14ac:dyDescent="0.3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spans="1:26" ht="12.75" customHeight="1" x14ac:dyDescent="0.3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spans="1:26" ht="12.75" customHeight="1" x14ac:dyDescent="0.3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spans="1:26" ht="12.75" customHeight="1" x14ac:dyDescent="0.3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spans="1:26" ht="12.75" customHeight="1" x14ac:dyDescent="0.3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spans="1:26" ht="12.75" customHeight="1" x14ac:dyDescent="0.3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spans="1:26" ht="12.75" customHeight="1" x14ac:dyDescent="0.3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spans="1:26" ht="12.75" customHeight="1" x14ac:dyDescent="0.3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spans="1:26" ht="12.75" customHeight="1" x14ac:dyDescent="0.3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spans="1:26" ht="12.75" customHeight="1" x14ac:dyDescent="0.3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spans="1:26" ht="12.75" customHeight="1" x14ac:dyDescent="0.3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spans="1:26" ht="12.75" customHeight="1" x14ac:dyDescent="0.3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spans="1:26" ht="12.75" customHeight="1" x14ac:dyDescent="0.3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spans="1:26" ht="12.75" customHeight="1" x14ac:dyDescent="0.3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spans="1:26" ht="12.75" customHeight="1" x14ac:dyDescent="0.3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spans="1:26" ht="12.75" customHeight="1" x14ac:dyDescent="0.3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spans="1:26" ht="12.75" customHeight="1" x14ac:dyDescent="0.3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spans="1:26" ht="12.75" customHeight="1" x14ac:dyDescent="0.3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spans="1:26" ht="12.75" customHeight="1" x14ac:dyDescent="0.3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spans="1:26" ht="12.75" customHeight="1" x14ac:dyDescent="0.3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spans="1:26" ht="12.75" customHeight="1" x14ac:dyDescent="0.3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spans="1:26" ht="12.75" customHeight="1" x14ac:dyDescent="0.3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spans="1:26" ht="12.75" customHeight="1" x14ac:dyDescent="0.3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spans="1:26" ht="12.75" customHeight="1" x14ac:dyDescent="0.3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spans="1:26" ht="12.75" customHeight="1" x14ac:dyDescent="0.3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spans="1:26" ht="12.75" customHeight="1" x14ac:dyDescent="0.3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spans="1:26" ht="12.75" customHeight="1" x14ac:dyDescent="0.3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spans="1:26" ht="12.75" customHeight="1" x14ac:dyDescent="0.3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spans="1:26" ht="12.75" customHeight="1" x14ac:dyDescent="0.3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spans="1:26" ht="12.75" customHeight="1" x14ac:dyDescent="0.3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spans="1:26" ht="12.75" customHeight="1" x14ac:dyDescent="0.3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spans="1:26" ht="12.75" customHeight="1" x14ac:dyDescent="0.3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spans="1:26" ht="12.75" customHeight="1" x14ac:dyDescent="0.3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spans="1:26" ht="12.75" customHeight="1" x14ac:dyDescent="0.3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spans="1:26" ht="12.75" customHeight="1" x14ac:dyDescent="0.3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spans="1:26" ht="12.75" customHeight="1" x14ac:dyDescent="0.3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spans="1:26" ht="12.75" customHeight="1" x14ac:dyDescent="0.3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spans="1:26" ht="12.75" customHeight="1" x14ac:dyDescent="0.3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spans="1:26" ht="12.75" customHeight="1" x14ac:dyDescent="0.3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spans="1:26" ht="12.75" customHeight="1" x14ac:dyDescent="0.3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spans="1:26" ht="12.75" customHeight="1" x14ac:dyDescent="0.3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spans="1:26" ht="12.75" customHeight="1" x14ac:dyDescent="0.3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spans="1:26" ht="12.75" customHeight="1" x14ac:dyDescent="0.3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spans="1:26" ht="12.75" customHeight="1" x14ac:dyDescent="0.3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spans="1:26" ht="12.75" customHeight="1" x14ac:dyDescent="0.3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spans="1:26" ht="12.75" customHeight="1" x14ac:dyDescent="0.3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spans="1:26" ht="12.75" customHeight="1" x14ac:dyDescent="0.3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spans="1:26" ht="12.75" customHeight="1" x14ac:dyDescent="0.3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spans="1:26" ht="12.75" customHeight="1" x14ac:dyDescent="0.3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spans="1:26" ht="12.75" customHeight="1" x14ac:dyDescent="0.3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spans="1:26" ht="12.75" customHeight="1" x14ac:dyDescent="0.3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spans="1:26" ht="12.75" customHeight="1" x14ac:dyDescent="0.3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spans="1:26" ht="12.75" customHeight="1" x14ac:dyDescent="0.3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spans="1:26" ht="12.75" customHeight="1" x14ac:dyDescent="0.3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spans="1:26" ht="12.75" customHeight="1" x14ac:dyDescent="0.3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spans="1:26" ht="12.75" customHeight="1" x14ac:dyDescent="0.3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spans="1:26" ht="12.75" customHeight="1" x14ac:dyDescent="0.3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spans="1:26" ht="12.75" customHeight="1" x14ac:dyDescent="0.3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spans="1:26" ht="12.75" customHeight="1" x14ac:dyDescent="0.3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spans="1:26" ht="12.75" customHeight="1" x14ac:dyDescent="0.3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spans="1:26" ht="12.75" customHeight="1" x14ac:dyDescent="0.3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spans="1:26" ht="12.75" customHeight="1" x14ac:dyDescent="0.3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spans="1:26" ht="12.75" customHeight="1" x14ac:dyDescent="0.3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spans="1:26" ht="12.75" customHeight="1" x14ac:dyDescent="0.3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spans="1:26" ht="12.75" customHeight="1" x14ac:dyDescent="0.3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spans="1:26" ht="12.75" customHeight="1" x14ac:dyDescent="0.3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spans="1:26" ht="12.75" customHeight="1" x14ac:dyDescent="0.3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spans="1:26" ht="12.75" customHeight="1" x14ac:dyDescent="0.3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spans="1:26" ht="12.75" customHeight="1" x14ac:dyDescent="0.3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spans="1:26" ht="12.75" customHeight="1" x14ac:dyDescent="0.3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spans="1:26" ht="12.75" customHeight="1" x14ac:dyDescent="0.3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spans="1:26" ht="12.75" customHeight="1" x14ac:dyDescent="0.3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spans="1:26" ht="12.75" customHeight="1" x14ac:dyDescent="0.3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spans="1:26" ht="12.75" customHeight="1" x14ac:dyDescent="0.3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spans="1:26" ht="12.75" customHeight="1" x14ac:dyDescent="0.3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spans="1:26" ht="12.75" customHeight="1" x14ac:dyDescent="0.3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spans="1:26" ht="12.75" customHeight="1" x14ac:dyDescent="0.3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spans="1:26" ht="12.75" customHeight="1" x14ac:dyDescent="0.3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spans="1:26" ht="12.75" customHeight="1" x14ac:dyDescent="0.3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spans="1:26" ht="12.75" customHeight="1" x14ac:dyDescent="0.3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spans="1:26" ht="12.75" customHeight="1" x14ac:dyDescent="0.3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spans="1:26" ht="12.75" customHeight="1" x14ac:dyDescent="0.3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spans="1:26" ht="12.75" customHeight="1" x14ac:dyDescent="0.3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spans="1:26" ht="12.75" customHeight="1" x14ac:dyDescent="0.3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spans="1:26" ht="12.75" customHeight="1" x14ac:dyDescent="0.3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spans="1:26" ht="12.75" customHeight="1" x14ac:dyDescent="0.3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spans="1:26" ht="12.75" customHeight="1" x14ac:dyDescent="0.3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spans="1:26" ht="12.75" customHeight="1" x14ac:dyDescent="0.3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spans="1:26" ht="12.75" customHeight="1" x14ac:dyDescent="0.3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spans="1:26" ht="12.75" customHeight="1" x14ac:dyDescent="0.3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spans="1:26" ht="12.75" customHeight="1" x14ac:dyDescent="0.3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spans="1:26" ht="12.75" customHeight="1" x14ac:dyDescent="0.3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spans="1:26" ht="12.75" customHeight="1" x14ac:dyDescent="0.3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spans="1:26" ht="12.75" customHeight="1" x14ac:dyDescent="0.3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spans="1:26" ht="12.75" customHeight="1" x14ac:dyDescent="0.3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spans="1:26" ht="12.75" customHeight="1" x14ac:dyDescent="0.3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spans="1:26" ht="12.75" customHeight="1" x14ac:dyDescent="0.3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spans="1:26" ht="12.75" customHeight="1" x14ac:dyDescent="0.3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spans="1:26" ht="12.75" customHeight="1" x14ac:dyDescent="0.3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spans="1:26" ht="12.75" customHeight="1" x14ac:dyDescent="0.3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spans="1:26" ht="12.75" customHeight="1" x14ac:dyDescent="0.3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spans="1:26" ht="12.75" customHeight="1" x14ac:dyDescent="0.3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spans="1:26" ht="12.75" customHeight="1" x14ac:dyDescent="0.3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spans="1:26" ht="12.75" customHeight="1" x14ac:dyDescent="0.3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spans="1:26" ht="12.75" customHeight="1" x14ac:dyDescent="0.3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spans="1:26" ht="12.75" customHeight="1" x14ac:dyDescent="0.3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spans="1:26" ht="12.75" customHeight="1" x14ac:dyDescent="0.3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spans="1:26" ht="12.75" customHeight="1" x14ac:dyDescent="0.3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spans="1:26" ht="12.75" customHeight="1" x14ac:dyDescent="0.3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spans="1:26" ht="12.75" customHeight="1" x14ac:dyDescent="0.3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spans="1:26" ht="12.75" customHeight="1" x14ac:dyDescent="0.3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spans="1:26" ht="12.75" customHeight="1" x14ac:dyDescent="0.3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spans="1:26" ht="12.75" customHeight="1" x14ac:dyDescent="0.3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spans="1:26" ht="12.75" customHeight="1" x14ac:dyDescent="0.3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spans="1:26" ht="12.75" customHeight="1" x14ac:dyDescent="0.3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spans="1:26" ht="12.75" customHeight="1" x14ac:dyDescent="0.3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spans="1:26" ht="12.75" customHeight="1" x14ac:dyDescent="0.3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spans="1:26" ht="12.75" customHeight="1" x14ac:dyDescent="0.3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spans="1:26" ht="12.75" customHeight="1" x14ac:dyDescent="0.3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spans="1:26" ht="12.75" customHeight="1" x14ac:dyDescent="0.3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spans="1:26" ht="12.75" customHeight="1" x14ac:dyDescent="0.3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spans="1:26" ht="12.75" customHeight="1" x14ac:dyDescent="0.3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spans="1:26" ht="12.75" customHeight="1" x14ac:dyDescent="0.3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spans="1:26" ht="12.75" customHeight="1" x14ac:dyDescent="0.3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spans="1:26" ht="12.75" customHeight="1" x14ac:dyDescent="0.3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spans="1:26" ht="12.75" customHeight="1" x14ac:dyDescent="0.3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spans="1:26" ht="12.75" customHeight="1" x14ac:dyDescent="0.3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spans="1:26" ht="12.75" customHeight="1" x14ac:dyDescent="0.3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spans="1:26" ht="12.75" customHeight="1" x14ac:dyDescent="0.3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spans="1:26" ht="12.75" customHeight="1" x14ac:dyDescent="0.3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spans="1:26" ht="12.75" customHeight="1" x14ac:dyDescent="0.3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spans="1:26" ht="12.75" customHeight="1" x14ac:dyDescent="0.3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spans="1:26" ht="12.75" customHeight="1" x14ac:dyDescent="0.3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spans="1:26" ht="12.75" customHeight="1" x14ac:dyDescent="0.3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spans="1:26" ht="12.75" customHeight="1" x14ac:dyDescent="0.3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spans="1:26" ht="12.75" customHeight="1" x14ac:dyDescent="0.3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spans="1:26" ht="12.75" customHeight="1" x14ac:dyDescent="0.3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spans="1:26" ht="12.75" customHeight="1" x14ac:dyDescent="0.3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spans="1:26" ht="12.75" customHeight="1" x14ac:dyDescent="0.3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spans="1:26" ht="12.75" customHeight="1" x14ac:dyDescent="0.3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spans="1:26" ht="12.75" customHeight="1" x14ac:dyDescent="0.3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spans="1:26" ht="12.75" customHeight="1" x14ac:dyDescent="0.3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spans="1:26" ht="12.75" customHeight="1" x14ac:dyDescent="0.3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spans="1:26" ht="12.75" customHeight="1" x14ac:dyDescent="0.3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spans="1:26" ht="12.75" customHeight="1" x14ac:dyDescent="0.3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spans="1:26" ht="12.75" customHeight="1" x14ac:dyDescent="0.3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spans="1:26" ht="12.75" customHeight="1" x14ac:dyDescent="0.3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spans="1:26" ht="12.75" customHeight="1" x14ac:dyDescent="0.3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spans="1:26" ht="12.75" customHeight="1" x14ac:dyDescent="0.3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spans="1:26" ht="12.75" customHeight="1" x14ac:dyDescent="0.3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spans="1:26" ht="12.75" customHeight="1" x14ac:dyDescent="0.3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spans="1:26" ht="12.75" customHeight="1" x14ac:dyDescent="0.3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spans="1:26" ht="12.75" customHeight="1" x14ac:dyDescent="0.3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spans="1:26" ht="12.75" customHeight="1" x14ac:dyDescent="0.3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spans="1:26" ht="12.75" customHeight="1" x14ac:dyDescent="0.3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spans="1:26" ht="12.75" customHeight="1" x14ac:dyDescent="0.3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spans="1:26" ht="12.75" customHeight="1" x14ac:dyDescent="0.3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spans="1:26" ht="12.75" customHeight="1" x14ac:dyDescent="0.3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spans="1:26" ht="12.75" customHeight="1" x14ac:dyDescent="0.3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spans="1:26" ht="12.75" customHeight="1" x14ac:dyDescent="0.3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spans="1:26" ht="12.75" customHeight="1" x14ac:dyDescent="0.3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spans="1:26" ht="12.75" customHeight="1" x14ac:dyDescent="0.3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spans="1:26" ht="12.75" customHeight="1" x14ac:dyDescent="0.3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spans="1:26" ht="12.75" customHeight="1" x14ac:dyDescent="0.3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spans="1:26" ht="12.75" customHeight="1" x14ac:dyDescent="0.3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spans="1:26" ht="12.75" customHeight="1" x14ac:dyDescent="0.3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spans="1:26" ht="12.75" customHeight="1" x14ac:dyDescent="0.3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spans="1:26" ht="12.75" customHeight="1" x14ac:dyDescent="0.3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spans="1:26" ht="12.75" customHeight="1" x14ac:dyDescent="0.3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spans="1:26" ht="12.75" customHeight="1" x14ac:dyDescent="0.3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spans="1:26" ht="12.75" customHeight="1" x14ac:dyDescent="0.3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spans="1:26" ht="12.75" customHeight="1" x14ac:dyDescent="0.3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spans="1:26" ht="12.75" customHeight="1" x14ac:dyDescent="0.3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spans="1:26" ht="12.75" customHeight="1" x14ac:dyDescent="0.3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spans="1:26" ht="12.75" customHeight="1" x14ac:dyDescent="0.3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spans="1:26" ht="12.75" customHeight="1" x14ac:dyDescent="0.3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spans="1:26" ht="12.75" customHeight="1" x14ac:dyDescent="0.3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spans="1:26" ht="12.75" customHeight="1" x14ac:dyDescent="0.3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spans="1:26" ht="12.75" customHeight="1" x14ac:dyDescent="0.3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spans="1:26" ht="12.75" customHeight="1" x14ac:dyDescent="0.3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spans="1:26" ht="12.75" customHeight="1" x14ac:dyDescent="0.3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spans="1:26" ht="12.75" customHeight="1" x14ac:dyDescent="0.3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spans="1:26" ht="12.75" customHeight="1" x14ac:dyDescent="0.3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spans="1:26" ht="12.75" customHeight="1" x14ac:dyDescent="0.3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spans="1:26" ht="12.75" customHeight="1" x14ac:dyDescent="0.3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spans="1:26" ht="12.75" customHeight="1" x14ac:dyDescent="0.3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spans="1:26" ht="12.75" customHeight="1" x14ac:dyDescent="0.3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spans="1:26" ht="12.75" customHeight="1" x14ac:dyDescent="0.3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spans="1:26" ht="12.75" customHeight="1" x14ac:dyDescent="0.3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spans="1:26" ht="12.75" customHeight="1" x14ac:dyDescent="0.3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spans="1:26" ht="12.75" customHeight="1" x14ac:dyDescent="0.3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spans="1:26" ht="12.75" customHeight="1" x14ac:dyDescent="0.3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spans="1:26" ht="12.75" customHeight="1" x14ac:dyDescent="0.3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spans="1:26" ht="12.75" customHeight="1" x14ac:dyDescent="0.3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spans="1:26" ht="12.75" customHeight="1" x14ac:dyDescent="0.3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spans="1:26" ht="12.75" customHeight="1" x14ac:dyDescent="0.3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spans="1:26" ht="12.75" customHeight="1" x14ac:dyDescent="0.3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spans="1:26" ht="12.75" customHeight="1" x14ac:dyDescent="0.3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spans="1:26" ht="12.75" customHeight="1" x14ac:dyDescent="0.3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spans="1:26" ht="12.75" customHeight="1" x14ac:dyDescent="0.3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spans="1:26" ht="12.75" customHeight="1" x14ac:dyDescent="0.3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spans="1:26" ht="12.75" customHeight="1" x14ac:dyDescent="0.3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spans="1:26" ht="12.75" customHeight="1" x14ac:dyDescent="0.3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spans="1:26" ht="12.75" customHeight="1" x14ac:dyDescent="0.3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spans="1:26" ht="12.75" customHeight="1" x14ac:dyDescent="0.3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spans="1:26" ht="12.75" customHeight="1" x14ac:dyDescent="0.3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spans="1:26" ht="12.75" customHeight="1" x14ac:dyDescent="0.3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spans="1:26" ht="12.75" customHeight="1" x14ac:dyDescent="0.3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spans="1:26" ht="12.75" customHeight="1" x14ac:dyDescent="0.3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spans="1:26" ht="12.75" customHeight="1" x14ac:dyDescent="0.3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spans="1:26" ht="12.75" customHeight="1" x14ac:dyDescent="0.3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spans="1:26" ht="12.75" customHeight="1" x14ac:dyDescent="0.3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spans="1:26" ht="12.75" customHeight="1" x14ac:dyDescent="0.3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spans="1:26" ht="12.75" customHeight="1" x14ac:dyDescent="0.3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spans="1:26" ht="12.75" customHeight="1" x14ac:dyDescent="0.3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spans="1:26" ht="12.75" customHeight="1" x14ac:dyDescent="0.3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spans="1:26" ht="12.75" customHeight="1" x14ac:dyDescent="0.3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spans="1:26" ht="12.75" customHeight="1" x14ac:dyDescent="0.3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spans="1:26" ht="12.75" customHeight="1" x14ac:dyDescent="0.3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spans="1:26" ht="12.75" customHeight="1" x14ac:dyDescent="0.3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spans="1:26" ht="12.75" customHeight="1" x14ac:dyDescent="0.3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spans="1:26" ht="12.75" customHeight="1" x14ac:dyDescent="0.3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spans="1:26" ht="12.75" customHeight="1" x14ac:dyDescent="0.3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spans="1:26" ht="12.75" customHeight="1" x14ac:dyDescent="0.3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spans="1:26" ht="12.75" customHeight="1" x14ac:dyDescent="0.3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spans="1:26" ht="12.75" customHeight="1" x14ac:dyDescent="0.3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spans="1:26" ht="12.75" customHeight="1" x14ac:dyDescent="0.3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spans="1:26" ht="12.75" customHeight="1" x14ac:dyDescent="0.3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spans="1:26" ht="12.75" customHeight="1" x14ac:dyDescent="0.3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spans="1:26" ht="12.75" customHeight="1" x14ac:dyDescent="0.3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spans="1:26" ht="12.75" customHeight="1" x14ac:dyDescent="0.3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spans="1:26" ht="12.75" customHeight="1" x14ac:dyDescent="0.3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spans="1:26" ht="12.75" customHeight="1" x14ac:dyDescent="0.3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spans="1:26" ht="12.75" customHeight="1" x14ac:dyDescent="0.3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spans="1:26" ht="12.75" customHeight="1" x14ac:dyDescent="0.3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spans="1:26" ht="12.75" customHeight="1" x14ac:dyDescent="0.3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spans="1:26" ht="12.75" customHeight="1" x14ac:dyDescent="0.3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spans="1:26" ht="12.75" customHeight="1" x14ac:dyDescent="0.3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spans="1:26" ht="12.75" customHeight="1" x14ac:dyDescent="0.3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spans="1:26" ht="12.75" customHeight="1" x14ac:dyDescent="0.3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spans="1:26" ht="12.75" customHeight="1" x14ac:dyDescent="0.3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spans="1:26" ht="12.75" customHeight="1" x14ac:dyDescent="0.3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spans="1:26" ht="12.75" customHeight="1" x14ac:dyDescent="0.3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spans="1:26" ht="12.75" customHeight="1" x14ac:dyDescent="0.3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spans="1:26" ht="12.75" customHeight="1" x14ac:dyDescent="0.3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spans="1:26" ht="12.75" customHeight="1" x14ac:dyDescent="0.3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spans="1:26" ht="12.75" customHeight="1" x14ac:dyDescent="0.3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spans="1:26" ht="12.75" customHeight="1" x14ac:dyDescent="0.3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spans="1:26" ht="12.75" customHeight="1" x14ac:dyDescent="0.3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spans="1:26" ht="12.75" customHeight="1" x14ac:dyDescent="0.3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spans="1:26" ht="12.75" customHeight="1" x14ac:dyDescent="0.3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spans="1:26" ht="12.75" customHeight="1" x14ac:dyDescent="0.3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spans="1:26" ht="12.75" customHeight="1" x14ac:dyDescent="0.3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spans="1:26" ht="12.75" customHeight="1" x14ac:dyDescent="0.3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spans="1:26" ht="12.75" customHeight="1" x14ac:dyDescent="0.3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spans="1:26" ht="12.75" customHeight="1" x14ac:dyDescent="0.3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spans="1:26" ht="12.75" customHeight="1" x14ac:dyDescent="0.3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spans="1:26" ht="12.75" customHeight="1" x14ac:dyDescent="0.3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spans="1:26" ht="12.75" customHeight="1" x14ac:dyDescent="0.3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spans="1:26" ht="12.75" customHeight="1" x14ac:dyDescent="0.3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spans="1:26" ht="12.75" customHeight="1" x14ac:dyDescent="0.3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spans="1:26" ht="12.75" customHeight="1" x14ac:dyDescent="0.3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spans="1:26" ht="12.75" customHeight="1" x14ac:dyDescent="0.3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spans="1:26" ht="12.75" customHeight="1" x14ac:dyDescent="0.3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spans="1:26" ht="12.75" customHeight="1" x14ac:dyDescent="0.3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spans="1:26" ht="12.75" customHeight="1" x14ac:dyDescent="0.3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spans="1:26" ht="12.75" customHeight="1" x14ac:dyDescent="0.3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spans="1:26" ht="12.75" customHeight="1" x14ac:dyDescent="0.3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spans="1:26" ht="12.75" customHeight="1" x14ac:dyDescent="0.3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spans="1:26" ht="12.75" customHeight="1" x14ac:dyDescent="0.3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spans="1:26" ht="12.75" customHeight="1" x14ac:dyDescent="0.3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spans="1:26" ht="12.75" customHeight="1" x14ac:dyDescent="0.3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spans="1:26" ht="12.75" customHeight="1" x14ac:dyDescent="0.3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spans="1:26" ht="12.75" customHeight="1" x14ac:dyDescent="0.3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spans="1:26" ht="12.75" customHeight="1" x14ac:dyDescent="0.3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spans="1:26" ht="12.75" customHeight="1" x14ac:dyDescent="0.3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spans="1:26" ht="12.75" customHeight="1" x14ac:dyDescent="0.3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spans="1:26" ht="12.75" customHeight="1" x14ac:dyDescent="0.3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spans="1:26" ht="12.75" customHeight="1" x14ac:dyDescent="0.3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spans="1:26" ht="12.75" customHeight="1" x14ac:dyDescent="0.3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spans="1:26" ht="12.75" customHeight="1" x14ac:dyDescent="0.3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spans="1:26" ht="12.75" customHeight="1" x14ac:dyDescent="0.3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spans="1:26" ht="12.75" customHeight="1" x14ac:dyDescent="0.3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spans="1:26" ht="12.75" customHeight="1" x14ac:dyDescent="0.3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spans="1:26" ht="12.75" customHeight="1" x14ac:dyDescent="0.3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spans="1:26" ht="12.75" customHeight="1" x14ac:dyDescent="0.3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spans="1:26" ht="12.75" customHeight="1" x14ac:dyDescent="0.3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spans="1:26" ht="12.75" customHeight="1" x14ac:dyDescent="0.3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spans="1:26" ht="12.75" customHeight="1" x14ac:dyDescent="0.3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spans="1:26" ht="12.75" customHeight="1" x14ac:dyDescent="0.3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spans="1:26" ht="12.75" customHeight="1" x14ac:dyDescent="0.3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spans="1:26" ht="12.75" customHeight="1" x14ac:dyDescent="0.3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spans="1:26" ht="12.75" customHeight="1" x14ac:dyDescent="0.3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spans="1:26" ht="12.75" customHeight="1" x14ac:dyDescent="0.3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spans="1:26" ht="12.75" customHeight="1" x14ac:dyDescent="0.3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spans="1:26" ht="12.75" customHeight="1" x14ac:dyDescent="0.3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spans="1:26" ht="12.75" customHeight="1" x14ac:dyDescent="0.3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spans="1:26" ht="12.75" customHeight="1" x14ac:dyDescent="0.3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spans="1:26" ht="12.75" customHeight="1" x14ac:dyDescent="0.3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spans="1:26" ht="12.75" customHeight="1" x14ac:dyDescent="0.3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spans="1:26" ht="12.75" customHeight="1" x14ac:dyDescent="0.3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spans="1:26" ht="12.75" customHeight="1" x14ac:dyDescent="0.3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spans="1:26" ht="12.75" customHeight="1" x14ac:dyDescent="0.3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spans="1:26" ht="12.75" customHeight="1" x14ac:dyDescent="0.3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spans="1:26" ht="12.75" customHeight="1" x14ac:dyDescent="0.3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spans="1:26" ht="12.75" customHeight="1" x14ac:dyDescent="0.3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spans="1:26" ht="12.75" customHeight="1" x14ac:dyDescent="0.3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spans="1:26" ht="12.75" customHeight="1" x14ac:dyDescent="0.3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spans="1:26" ht="12.75" customHeight="1" x14ac:dyDescent="0.3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spans="1:26" ht="12.75" customHeight="1" x14ac:dyDescent="0.3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spans="1:26" ht="12.75" customHeight="1" x14ac:dyDescent="0.3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spans="1:26" ht="12.75" customHeight="1" x14ac:dyDescent="0.3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spans="1:26" ht="12.75" customHeight="1" x14ac:dyDescent="0.3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spans="1:26" ht="12.75" customHeight="1" x14ac:dyDescent="0.3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spans="1:26" ht="12.75" customHeight="1" x14ac:dyDescent="0.3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spans="1:26" ht="12.75" customHeight="1" x14ac:dyDescent="0.3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spans="1:26" ht="12.75" customHeight="1" x14ac:dyDescent="0.3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spans="1:26" ht="12.75" customHeight="1" x14ac:dyDescent="0.3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spans="1:26" ht="12.75" customHeight="1" x14ac:dyDescent="0.3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spans="1:26" ht="12.75" customHeight="1" x14ac:dyDescent="0.3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spans="1:26" ht="12.75" customHeight="1" x14ac:dyDescent="0.3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spans="1:26" ht="12.75" customHeight="1" x14ac:dyDescent="0.3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spans="1:26" ht="12.75" customHeight="1" x14ac:dyDescent="0.3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spans="1:26" ht="12.75" customHeight="1" x14ac:dyDescent="0.3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spans="1:26" ht="12.75" customHeight="1" x14ac:dyDescent="0.3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spans="1:26" ht="12.75" customHeight="1" x14ac:dyDescent="0.3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spans="1:26" ht="12.75" customHeight="1" x14ac:dyDescent="0.3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spans="1:26" ht="12.75" customHeight="1" x14ac:dyDescent="0.3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spans="1:26" ht="12.75" customHeight="1" x14ac:dyDescent="0.3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spans="1:26" ht="12.75" customHeight="1" x14ac:dyDescent="0.3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spans="1:26" ht="12.75" customHeight="1" x14ac:dyDescent="0.3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spans="1:26" ht="12.75" customHeight="1" x14ac:dyDescent="0.3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spans="1:26" ht="12.75" customHeight="1" x14ac:dyDescent="0.3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spans="1:26" ht="12.75" customHeight="1" x14ac:dyDescent="0.3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spans="1:26" ht="12.75" customHeight="1" x14ac:dyDescent="0.3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spans="1:26" ht="12.75" customHeight="1" x14ac:dyDescent="0.3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spans="1:26" ht="12.75" customHeight="1" x14ac:dyDescent="0.3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spans="1:26" ht="12.75" customHeight="1" x14ac:dyDescent="0.3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spans="1:26" ht="12.75" customHeight="1" x14ac:dyDescent="0.3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spans="1:26" ht="12.75" customHeight="1" x14ac:dyDescent="0.3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spans="1:26" ht="12.75" customHeight="1" x14ac:dyDescent="0.3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spans="1:26" ht="12.75" customHeight="1" x14ac:dyDescent="0.3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spans="1:26" ht="12.75" customHeight="1" x14ac:dyDescent="0.3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spans="1:26" ht="12.75" customHeight="1" x14ac:dyDescent="0.3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spans="1:26" ht="12.75" customHeight="1" x14ac:dyDescent="0.3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spans="1:26" ht="12.75" customHeight="1" x14ac:dyDescent="0.3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spans="1:26" ht="12.75" customHeight="1" x14ac:dyDescent="0.3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spans="1:26" ht="12.75" customHeight="1" x14ac:dyDescent="0.3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spans="1:26" ht="12.75" customHeight="1" x14ac:dyDescent="0.3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spans="1:26" ht="12.75" customHeight="1" x14ac:dyDescent="0.3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spans="1:26" ht="12.75" customHeight="1" x14ac:dyDescent="0.3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spans="1:26" ht="12.75" customHeight="1" x14ac:dyDescent="0.3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spans="1:26" ht="12.75" customHeight="1" x14ac:dyDescent="0.3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spans="1:26" ht="12.75" customHeight="1" x14ac:dyDescent="0.3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spans="1:26" ht="12.75" customHeight="1" x14ac:dyDescent="0.3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spans="1:26" ht="12.75" customHeight="1" x14ac:dyDescent="0.3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spans="1:26" ht="12.75" customHeight="1" x14ac:dyDescent="0.3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spans="1:26" ht="12.75" customHeight="1" x14ac:dyDescent="0.3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spans="1:26" ht="12.75" customHeight="1" x14ac:dyDescent="0.3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spans="1:26" ht="12.75" customHeight="1" x14ac:dyDescent="0.3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spans="1:26" ht="12.75" customHeight="1" x14ac:dyDescent="0.3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spans="1:26" ht="12.75" customHeight="1" x14ac:dyDescent="0.3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spans="1:26" ht="12.75" customHeight="1" x14ac:dyDescent="0.3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spans="1:26" ht="12.75" customHeight="1" x14ac:dyDescent="0.3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spans="1:26" ht="12.75" customHeight="1" x14ac:dyDescent="0.3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spans="1:26" ht="12.75" customHeight="1" x14ac:dyDescent="0.3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spans="1:26" ht="12.75" customHeight="1" x14ac:dyDescent="0.3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spans="1:26" ht="12.75" customHeight="1" x14ac:dyDescent="0.3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spans="1:26" ht="12.75" customHeight="1" x14ac:dyDescent="0.3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spans="1:26" ht="12.75" customHeight="1" x14ac:dyDescent="0.3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spans="1:26" ht="12.75" customHeight="1" x14ac:dyDescent="0.3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spans="1:26" ht="12.75" customHeight="1" x14ac:dyDescent="0.3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spans="1:26" ht="12.75" customHeight="1" x14ac:dyDescent="0.3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spans="1:26" ht="12.75" customHeight="1" x14ac:dyDescent="0.3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spans="1:26" ht="12.75" customHeight="1" x14ac:dyDescent="0.3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spans="1:26" ht="12.75" customHeight="1" x14ac:dyDescent="0.3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spans="1:26" ht="12.75" customHeight="1" x14ac:dyDescent="0.3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spans="1:26" ht="12.75" customHeight="1" x14ac:dyDescent="0.3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spans="1:26" ht="12.75" customHeight="1" x14ac:dyDescent="0.3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spans="1:26" ht="12.75" customHeight="1" x14ac:dyDescent="0.3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spans="1:26" ht="12.75" customHeight="1" x14ac:dyDescent="0.3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spans="1:26" ht="12.75" customHeight="1" x14ac:dyDescent="0.3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spans="1:26" ht="12.75" customHeight="1" x14ac:dyDescent="0.3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spans="1:26" ht="12.75" customHeight="1" x14ac:dyDescent="0.3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spans="1:26" ht="12.75" customHeight="1" x14ac:dyDescent="0.3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spans="1:26" ht="12.75" customHeight="1" x14ac:dyDescent="0.3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spans="1:26" ht="12.75" customHeight="1" x14ac:dyDescent="0.3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spans="1:26" ht="12.75" customHeight="1" x14ac:dyDescent="0.3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spans="1:26" ht="12.75" customHeight="1" x14ac:dyDescent="0.3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spans="1:26" ht="12.75" customHeight="1" x14ac:dyDescent="0.3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spans="1:26" ht="12.75" customHeight="1" x14ac:dyDescent="0.3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spans="1:26" ht="12.75" customHeight="1" x14ac:dyDescent="0.3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spans="1:26" ht="12.75" customHeight="1" x14ac:dyDescent="0.3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spans="1:26" ht="12.75" customHeight="1" x14ac:dyDescent="0.3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spans="1:26" ht="12.75" customHeight="1" x14ac:dyDescent="0.3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spans="1:26" ht="12.75" customHeight="1" x14ac:dyDescent="0.3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spans="1:26" ht="12.75" customHeight="1" x14ac:dyDescent="0.3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spans="1:26" ht="12.75" customHeight="1" x14ac:dyDescent="0.3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spans="1:26" ht="12.75" customHeight="1" x14ac:dyDescent="0.3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spans="1:26" ht="12.75" customHeight="1" x14ac:dyDescent="0.3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spans="1:26" ht="12.75" customHeight="1" x14ac:dyDescent="0.3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spans="1:26" ht="12.75" customHeight="1" x14ac:dyDescent="0.3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spans="1:26" ht="12.75" customHeight="1" x14ac:dyDescent="0.3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spans="1:26" ht="12.75" customHeight="1" x14ac:dyDescent="0.3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spans="1:26" ht="12.75" customHeight="1" x14ac:dyDescent="0.3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spans="1:26" ht="12.75" customHeight="1" x14ac:dyDescent="0.3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spans="1:26" ht="12.75" customHeight="1" x14ac:dyDescent="0.3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spans="1:26" ht="12.75" customHeight="1" x14ac:dyDescent="0.3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spans="1:26" ht="12.75" customHeight="1" x14ac:dyDescent="0.3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spans="1:26" ht="12.75" customHeight="1" x14ac:dyDescent="0.3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spans="1:26" ht="12.75" customHeight="1" x14ac:dyDescent="0.3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spans="1:26" ht="12.75" customHeight="1" x14ac:dyDescent="0.3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spans="1:26" ht="12.75" customHeight="1" x14ac:dyDescent="0.3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spans="1:26" ht="12.75" customHeight="1" x14ac:dyDescent="0.3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spans="1:26" ht="12.75" customHeight="1" x14ac:dyDescent="0.3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spans="1:26" ht="12.75" customHeight="1" x14ac:dyDescent="0.3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spans="1:26" ht="12.75" customHeight="1" x14ac:dyDescent="0.3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spans="1:26" ht="12.75" customHeight="1" x14ac:dyDescent="0.3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spans="1:26" ht="12.75" customHeight="1" x14ac:dyDescent="0.3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spans="1:26" ht="12.75" customHeight="1" x14ac:dyDescent="0.3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spans="1:26" ht="12.75" customHeight="1" x14ac:dyDescent="0.3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spans="1:26" ht="12.75" customHeight="1" x14ac:dyDescent="0.3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spans="1:26" ht="12.75" customHeight="1" x14ac:dyDescent="0.3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spans="1:26" ht="12.75" customHeight="1" x14ac:dyDescent="0.3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spans="1:26" ht="12.75" customHeight="1" x14ac:dyDescent="0.3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mergeCells count="17">
    <mergeCell ref="M43:N43"/>
    <mergeCell ref="E44:K44"/>
    <mergeCell ref="E61:F61"/>
    <mergeCell ref="M64:N64"/>
    <mergeCell ref="E24:K24"/>
    <mergeCell ref="E64:K64"/>
    <mergeCell ref="E65:K65"/>
    <mergeCell ref="E82:F82"/>
    <mergeCell ref="E20:F20"/>
    <mergeCell ref="E41:F41"/>
    <mergeCell ref="E43:K43"/>
    <mergeCell ref="E2:K2"/>
    <mergeCell ref="M2:N2"/>
    <mergeCell ref="E3:K3"/>
    <mergeCell ref="E22:G22"/>
    <mergeCell ref="E23:K23"/>
    <mergeCell ref="M23:N23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366FF"/>
  </sheetPr>
  <dimension ref="A1:Z1000"/>
  <sheetViews>
    <sheetView showGridLines="0" topLeftCell="C1" workbookViewId="0">
      <selection activeCell="L6" sqref="L6"/>
    </sheetView>
  </sheetViews>
  <sheetFormatPr baseColWidth="10" defaultColWidth="14.44140625" defaultRowHeight="15" customHeight="1" x14ac:dyDescent="0.3"/>
  <cols>
    <col min="1" max="2" width="10" hidden="1" customWidth="1"/>
    <col min="3" max="4" width="8.6640625" customWidth="1"/>
    <col min="5" max="5" width="11.44140625" customWidth="1"/>
    <col min="6" max="6" width="24.5546875" customWidth="1"/>
    <col min="7" max="9" width="15.6640625" customWidth="1"/>
    <col min="10" max="10" width="2.44140625" customWidth="1"/>
    <col min="11" max="11" width="7" customWidth="1"/>
    <col min="12" max="16" width="15.33203125" customWidth="1"/>
    <col min="17" max="26" width="10" customWidth="1"/>
  </cols>
  <sheetData>
    <row r="1" spans="1:26" ht="12.75" customHeight="1" x14ac:dyDescent="0.3">
      <c r="A1" s="118" t="s">
        <v>185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</row>
    <row r="2" spans="1:26" ht="18.75" customHeight="1" x14ac:dyDescent="0.3">
      <c r="A2" s="119"/>
      <c r="B2" s="119"/>
      <c r="C2" s="119"/>
      <c r="D2" s="119"/>
      <c r="E2" s="416">
        <f>Técnico!C2</f>
        <v>0</v>
      </c>
      <c r="F2" s="394"/>
      <c r="G2" s="394"/>
      <c r="H2" s="394"/>
      <c r="I2" s="395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15" customHeight="1" x14ac:dyDescent="0.3">
      <c r="A3" s="160"/>
      <c r="B3" s="160"/>
      <c r="C3" s="160"/>
      <c r="D3" s="160"/>
      <c r="E3" s="457" t="s">
        <v>187</v>
      </c>
      <c r="F3" s="391"/>
      <c r="G3" s="391"/>
      <c r="H3" s="391"/>
      <c r="I3" s="391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26" ht="30" customHeight="1" x14ac:dyDescent="0.3">
      <c r="A4" s="119"/>
      <c r="B4" s="119"/>
      <c r="C4" s="119"/>
      <c r="D4" s="119"/>
      <c r="E4" s="148" t="s">
        <v>170</v>
      </c>
      <c r="F4" s="149" t="s">
        <v>171</v>
      </c>
      <c r="G4" s="149" t="s">
        <v>197</v>
      </c>
      <c r="H4" s="149" t="s">
        <v>198</v>
      </c>
      <c r="I4" s="149" t="s">
        <v>192</v>
      </c>
      <c r="J4" s="119"/>
      <c r="K4" s="416" t="s">
        <v>199</v>
      </c>
      <c r="L4" s="394"/>
      <c r="M4" s="394"/>
      <c r="N4" s="394"/>
      <c r="O4" s="394"/>
      <c r="P4" s="395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15" customHeight="1" x14ac:dyDescent="0.3">
      <c r="A5" s="119"/>
      <c r="B5" s="119"/>
      <c r="C5" s="119"/>
      <c r="D5" s="119"/>
      <c r="E5" s="150">
        <v>1</v>
      </c>
      <c r="F5" s="177" t="str">
        <f>'Costeo Producto'!F5</f>
        <v>Platano maduro</v>
      </c>
      <c r="G5" s="178">
        <f>'Costeo Producto'!H5</f>
        <v>320</v>
      </c>
      <c r="H5" s="179">
        <f>'Costeo Producto'!K5</f>
        <v>2.65625</v>
      </c>
      <c r="I5" s="180">
        <f t="shared" ref="I5:I7" si="0">IFERROR(G5*H5,"")</f>
        <v>850</v>
      </c>
      <c r="J5" s="119"/>
      <c r="K5" s="181" t="s">
        <v>170</v>
      </c>
      <c r="L5" s="181" t="s">
        <v>200</v>
      </c>
      <c r="M5" s="181" t="s">
        <v>201</v>
      </c>
      <c r="N5" s="181" t="s">
        <v>202</v>
      </c>
      <c r="O5" s="181" t="s">
        <v>203</v>
      </c>
      <c r="P5" s="181" t="s">
        <v>204</v>
      </c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15" customHeight="1" x14ac:dyDescent="0.3">
      <c r="A6" s="119"/>
      <c r="B6" s="119"/>
      <c r="C6" s="119"/>
      <c r="D6" s="119"/>
      <c r="E6" s="150">
        <v>2</v>
      </c>
      <c r="F6" s="177" t="str">
        <f>'Costeo Producto'!F6</f>
        <v>Queso prensado</v>
      </c>
      <c r="G6" s="178">
        <f>'Costeo Producto'!H6</f>
        <v>100</v>
      </c>
      <c r="H6" s="179">
        <f>'Costeo Producto'!K6</f>
        <v>23</v>
      </c>
      <c r="I6" s="180">
        <f t="shared" si="0"/>
        <v>2300</v>
      </c>
      <c r="J6" s="119"/>
      <c r="K6" s="150" t="s">
        <v>205</v>
      </c>
      <c r="L6" s="182">
        <f>Ventas!D39*$I$20</f>
        <v>101223609.66592924</v>
      </c>
      <c r="M6" s="182">
        <f>(Ventas!E39*$I$20)*(Técnico!$E20)+L6</f>
        <v>106537849.17339052</v>
      </c>
      <c r="N6" s="182">
        <f>(Ventas!F39*$I$20)*(Técnico!$E20)+M6</f>
        <v>112117800.65622488</v>
      </c>
      <c r="O6" s="182">
        <f>(Ventas!G39*$I$20)*(Técnico!$E20)+N6</f>
        <v>117976749.71320094</v>
      </c>
      <c r="P6" s="182">
        <f>(Ventas!H39*$I$20)*(Técnico!$E20)+O6</f>
        <v>124128646.22302581</v>
      </c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15" customHeight="1" x14ac:dyDescent="0.3">
      <c r="A7" s="119"/>
      <c r="B7" s="119"/>
      <c r="C7" s="119"/>
      <c r="D7" s="119"/>
      <c r="E7" s="150">
        <v>3</v>
      </c>
      <c r="F7" s="177" t="str">
        <f>'Costeo Producto'!F7</f>
        <v>Pollo</v>
      </c>
      <c r="G7" s="178">
        <f>'Costeo Producto'!H7</f>
        <v>120</v>
      </c>
      <c r="H7" s="179">
        <f>'Costeo Producto'!K7</f>
        <v>16</v>
      </c>
      <c r="I7" s="180">
        <f t="shared" si="0"/>
        <v>1920</v>
      </c>
      <c r="J7" s="119"/>
      <c r="K7" s="150" t="s">
        <v>206</v>
      </c>
      <c r="L7" s="183">
        <f>Ventas!D57*$I$39</f>
        <v>3526671.2106168289</v>
      </c>
      <c r="M7" s="183">
        <f>(Ventas!E57*$I$39)*(Técnico!$E20)+'C.M.P.U.'!L7</f>
        <v>3711821.4491742123</v>
      </c>
      <c r="N7" s="183">
        <f>(Ventas!F57*$I$39)*(Técnico!$E20)+'C.M.P.U.'!M7</f>
        <v>3906229.1996594649</v>
      </c>
      <c r="O7" s="183">
        <f>(Ventas!G57*$I$39)*(Técnico!$E20)+'C.M.P.U.'!N7</f>
        <v>4110357.33766898</v>
      </c>
      <c r="P7" s="183">
        <f>(Ventas!H57*$I$39)*(Técnico!$E20)+'C.M.P.U.'!O7</f>
        <v>4324691.8825789709</v>
      </c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15" customHeight="1" x14ac:dyDescent="0.3">
      <c r="A8" s="119"/>
      <c r="B8" s="119"/>
      <c r="C8" s="119"/>
      <c r="D8" s="119"/>
      <c r="E8" s="150">
        <v>4</v>
      </c>
      <c r="F8" s="177" t="str">
        <f>'Costeo Producto'!F8</f>
        <v>Carne Desmechada</v>
      </c>
      <c r="G8" s="178">
        <f>'Costeo Producto'!H8</f>
        <v>120</v>
      </c>
      <c r="H8" s="179">
        <f>'Costeo Producto'!K8</f>
        <v>31.416666666666668</v>
      </c>
      <c r="I8" s="180"/>
      <c r="J8" s="119"/>
      <c r="K8" s="150" t="s">
        <v>207</v>
      </c>
      <c r="L8" s="183">
        <f>Ventas!D75*$I$58</f>
        <v>3093931.0130722346</v>
      </c>
      <c r="M8" s="183">
        <f>(Ventas!E75*$I$58)*(Técnico!$E20)+'C.M.P.U.'!L8</f>
        <v>3256362.3912585271</v>
      </c>
      <c r="N8" s="183">
        <f>(Ventas!F75*$I$58)*(Técnico!$E20)+'C.M.P.U.'!M8</f>
        <v>3426915.338354134</v>
      </c>
      <c r="O8" s="183">
        <f>(Ventas!G75*$I$58)*(Técnico!$E20)+'C.M.P.U.'!N8</f>
        <v>3605995.9328045212</v>
      </c>
      <c r="P8" s="183">
        <f>(Ventas!H75*$I$58)*(Técnico!$E20)+'C.M.P.U.'!O8</f>
        <v>3794030.5569774276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15" customHeight="1" x14ac:dyDescent="0.3">
      <c r="A9" s="119"/>
      <c r="B9" s="119"/>
      <c r="C9" s="119"/>
      <c r="D9" s="119"/>
      <c r="E9" s="150">
        <v>5</v>
      </c>
      <c r="F9" s="177" t="str">
        <f>'Costeo Producto'!F9</f>
        <v>Mantequilla</v>
      </c>
      <c r="G9" s="178">
        <f>'Costeo Producto'!H9</f>
        <v>3</v>
      </c>
      <c r="H9" s="179">
        <f>'Costeo Producto'!K9</f>
        <v>16.666666666666668</v>
      </c>
      <c r="I9" s="180">
        <f t="shared" ref="I9:I19" si="1">IFERROR(G9*H9,"")</f>
        <v>50</v>
      </c>
      <c r="J9" s="119"/>
      <c r="K9" s="150" t="s">
        <v>208</v>
      </c>
      <c r="L9" s="183">
        <f>Ventas!D93*$I$77</f>
        <v>6140771.3859553244</v>
      </c>
      <c r="M9" s="183">
        <f>(Ventas!E93*$I$77)*(Técnico!$E20)+L9</f>
        <v>6463161.8837179793</v>
      </c>
      <c r="N9" s="183">
        <f>(Ventas!F93*$I$77)*(Técnico!$E20)+M9</f>
        <v>6801671.9063687669</v>
      </c>
      <c r="O9" s="183">
        <f>(Ventas!G93*$I$77)*(Técnico!$E20)+N9</f>
        <v>7157107.430152094</v>
      </c>
      <c r="P9" s="183">
        <f>(Ventas!H93*$I$77)*(Técnico!$E20)+O9</f>
        <v>7530314.7301245872</v>
      </c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15" customHeight="1" x14ac:dyDescent="0.3">
      <c r="A10" s="119"/>
      <c r="B10" s="119"/>
      <c r="C10" s="119"/>
      <c r="D10" s="119"/>
      <c r="E10" s="150">
        <v>6</v>
      </c>
      <c r="F10" s="177" t="str">
        <f>'Costeo Producto'!F10</f>
        <v>Salsa De Ajo</v>
      </c>
      <c r="G10" s="178">
        <f>'Costeo Producto'!H10</f>
        <v>15</v>
      </c>
      <c r="H10" s="179">
        <f>'Costeo Producto'!K10</f>
        <v>13.333333333333334</v>
      </c>
      <c r="I10" s="180">
        <f t="shared" si="1"/>
        <v>200</v>
      </c>
      <c r="J10" s="119"/>
      <c r="K10" s="148" t="s">
        <v>10</v>
      </c>
      <c r="L10" s="184">
        <f t="shared" ref="L10:P10" si="2">SUM(L6:L9)</f>
        <v>113984983.27557363</v>
      </c>
      <c r="M10" s="184">
        <f t="shared" si="2"/>
        <v>119969194.89754124</v>
      </c>
      <c r="N10" s="184">
        <f t="shared" si="2"/>
        <v>126252617.10060725</v>
      </c>
      <c r="O10" s="184">
        <f t="shared" si="2"/>
        <v>132850210.41382654</v>
      </c>
      <c r="P10" s="184">
        <f t="shared" si="2"/>
        <v>139777683.39270678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spans="1:26" ht="15" customHeight="1" x14ac:dyDescent="0.3">
      <c r="A11" s="119"/>
      <c r="B11" s="119"/>
      <c r="C11" s="119"/>
      <c r="D11" s="119"/>
      <c r="E11" s="150">
        <v>7</v>
      </c>
      <c r="F11" s="177" t="str">
        <f>'Costeo Producto'!F11</f>
        <v>Lonjas de tocineta</v>
      </c>
      <c r="G11" s="178">
        <f>'Costeo Producto'!H11</f>
        <v>25</v>
      </c>
      <c r="H11" s="179">
        <f>'Costeo Producto'!K11</f>
        <v>34</v>
      </c>
      <c r="I11" s="180">
        <f t="shared" si="1"/>
        <v>850</v>
      </c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spans="1:26" ht="15" customHeight="1" x14ac:dyDescent="0.3">
      <c r="A12" s="119"/>
      <c r="B12" s="119"/>
      <c r="C12" s="119"/>
      <c r="D12" s="119"/>
      <c r="E12" s="150">
        <v>8</v>
      </c>
      <c r="F12" s="177">
        <f>'Costeo Producto'!F12</f>
        <v>0</v>
      </c>
      <c r="G12" s="178">
        <f>'Costeo Producto'!H12</f>
        <v>0</v>
      </c>
      <c r="H12" s="179" t="str">
        <f>'Costeo Producto'!K12</f>
        <v/>
      </c>
      <c r="I12" s="180" t="str">
        <f t="shared" si="1"/>
        <v/>
      </c>
      <c r="J12" s="119"/>
      <c r="K12" s="119"/>
      <c r="L12" s="166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ht="15" customHeight="1" x14ac:dyDescent="0.3">
      <c r="A13" s="119"/>
      <c r="B13" s="119"/>
      <c r="C13" s="119"/>
      <c r="D13" s="119"/>
      <c r="E13" s="150">
        <v>9</v>
      </c>
      <c r="F13" s="177">
        <f>'Costeo Producto'!F13</f>
        <v>0</v>
      </c>
      <c r="G13" s="178">
        <f>'Costeo Producto'!H13</f>
        <v>0</v>
      </c>
      <c r="H13" s="179" t="str">
        <f>'Costeo Producto'!K13</f>
        <v/>
      </c>
      <c r="I13" s="180" t="str">
        <f t="shared" si="1"/>
        <v/>
      </c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15" customHeight="1" x14ac:dyDescent="0.3">
      <c r="A14" s="119"/>
      <c r="B14" s="119"/>
      <c r="C14" s="119"/>
      <c r="D14" s="119"/>
      <c r="E14" s="150">
        <v>10</v>
      </c>
      <c r="F14" s="177">
        <f>'Costeo Producto'!F14</f>
        <v>0</v>
      </c>
      <c r="G14" s="178">
        <f>'Costeo Producto'!H14</f>
        <v>0</v>
      </c>
      <c r="H14" s="179" t="str">
        <f>'Costeo Producto'!K14</f>
        <v/>
      </c>
      <c r="I14" s="180" t="str">
        <f t="shared" si="1"/>
        <v/>
      </c>
      <c r="J14" s="119"/>
      <c r="K14" s="119"/>
      <c r="L14" s="166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ht="15" customHeight="1" x14ac:dyDescent="0.3">
      <c r="A15" s="119"/>
      <c r="B15" s="119"/>
      <c r="C15" s="119"/>
      <c r="D15" s="119"/>
      <c r="E15" s="150">
        <v>11</v>
      </c>
      <c r="F15" s="177">
        <f>'Costeo Producto'!F15</f>
        <v>0</v>
      </c>
      <c r="G15" s="178">
        <f>'Costeo Producto'!H15</f>
        <v>0</v>
      </c>
      <c r="H15" s="179" t="str">
        <f>'Costeo Producto'!K15</f>
        <v/>
      </c>
      <c r="I15" s="180" t="str">
        <f t="shared" si="1"/>
        <v/>
      </c>
      <c r="J15" s="119"/>
      <c r="K15" s="119"/>
      <c r="L15" s="166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15" customHeight="1" x14ac:dyDescent="0.3">
      <c r="A16" s="119"/>
      <c r="B16" s="119"/>
      <c r="C16" s="119"/>
      <c r="D16" s="119"/>
      <c r="E16" s="150">
        <v>12</v>
      </c>
      <c r="F16" s="177">
        <f>'Costeo Producto'!F16</f>
        <v>0</v>
      </c>
      <c r="G16" s="178">
        <f>'Costeo Producto'!H16</f>
        <v>0</v>
      </c>
      <c r="H16" s="179" t="str">
        <f>'Costeo Producto'!K16</f>
        <v/>
      </c>
      <c r="I16" s="180" t="str">
        <f t="shared" si="1"/>
        <v/>
      </c>
      <c r="J16" s="119"/>
      <c r="K16" s="119"/>
      <c r="L16" s="166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ht="15" customHeight="1" x14ac:dyDescent="0.3">
      <c r="A17" s="119"/>
      <c r="B17" s="119"/>
      <c r="C17" s="119"/>
      <c r="D17" s="119"/>
      <c r="E17" s="150">
        <v>13</v>
      </c>
      <c r="F17" s="177">
        <f>'Costeo Producto'!F17</f>
        <v>0</v>
      </c>
      <c r="G17" s="178">
        <f>'Costeo Producto'!H17</f>
        <v>0</v>
      </c>
      <c r="H17" s="179" t="str">
        <f>'Costeo Producto'!K17</f>
        <v/>
      </c>
      <c r="I17" s="180" t="str">
        <f t="shared" si="1"/>
        <v/>
      </c>
      <c r="J17" s="119"/>
      <c r="K17" s="119"/>
      <c r="L17" s="166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ht="15" customHeight="1" x14ac:dyDescent="0.3">
      <c r="A18" s="119"/>
      <c r="B18" s="119"/>
      <c r="C18" s="119"/>
      <c r="D18" s="119"/>
      <c r="E18" s="150">
        <v>14</v>
      </c>
      <c r="F18" s="177">
        <f>'Costeo Producto'!F18</f>
        <v>0</v>
      </c>
      <c r="G18" s="178">
        <f>'Costeo Producto'!H18</f>
        <v>0</v>
      </c>
      <c r="H18" s="179" t="str">
        <f>'Costeo Producto'!K18</f>
        <v/>
      </c>
      <c r="I18" s="180" t="str">
        <f t="shared" si="1"/>
        <v/>
      </c>
      <c r="J18" s="119"/>
      <c r="K18" s="119"/>
      <c r="L18" s="166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15" customHeight="1" x14ac:dyDescent="0.3">
      <c r="A19" s="119"/>
      <c r="B19" s="119"/>
      <c r="C19" s="119"/>
      <c r="D19" s="119"/>
      <c r="E19" s="150">
        <v>15</v>
      </c>
      <c r="F19" s="177">
        <f>'Costeo Producto'!F19</f>
        <v>0</v>
      </c>
      <c r="G19" s="178">
        <f>'Costeo Producto'!H19</f>
        <v>0</v>
      </c>
      <c r="H19" s="179" t="str">
        <f>'Costeo Producto'!K19</f>
        <v/>
      </c>
      <c r="I19" s="180" t="str">
        <f t="shared" si="1"/>
        <v/>
      </c>
      <c r="J19" s="119"/>
      <c r="K19" s="119"/>
      <c r="L19" s="166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ht="15" customHeight="1" x14ac:dyDescent="0.3">
      <c r="A20" s="119"/>
      <c r="B20" s="119"/>
      <c r="C20" s="119"/>
      <c r="D20" s="119"/>
      <c r="E20" s="458" t="s">
        <v>176</v>
      </c>
      <c r="F20" s="395"/>
      <c r="G20" s="156">
        <f>SUM(G5:G19)</f>
        <v>703</v>
      </c>
      <c r="H20" s="184">
        <f>SUM(H5:H14)</f>
        <v>137.07291666666669</v>
      </c>
      <c r="I20" s="184">
        <f>SUM(I5:I19)</f>
        <v>6170</v>
      </c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ht="18" customHeight="1" x14ac:dyDescent="0.3">
      <c r="A21" s="119"/>
      <c r="B21" s="119"/>
      <c r="C21" s="119"/>
      <c r="D21" s="119"/>
      <c r="E21" s="460"/>
      <c r="F21" s="391"/>
      <c r="G21" s="391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ht="15.75" customHeight="1" x14ac:dyDescent="0.3">
      <c r="A22" s="119"/>
      <c r="B22" s="119"/>
      <c r="C22" s="119"/>
      <c r="D22" s="119"/>
      <c r="E22" s="403" t="s">
        <v>209</v>
      </c>
      <c r="F22" s="394"/>
      <c r="G22" s="394"/>
      <c r="H22" s="394"/>
      <c r="I22" s="395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ht="31.5" customHeight="1" x14ac:dyDescent="0.3">
      <c r="A23" s="119"/>
      <c r="B23" s="119"/>
      <c r="C23" s="119"/>
      <c r="D23" s="119"/>
      <c r="E23" s="148" t="s">
        <v>170</v>
      </c>
      <c r="F23" s="149" t="s">
        <v>171</v>
      </c>
      <c r="G23" s="149" t="s">
        <v>197</v>
      </c>
      <c r="H23" s="149" t="s">
        <v>198</v>
      </c>
      <c r="I23" s="149" t="s">
        <v>210</v>
      </c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ht="15" customHeight="1" x14ac:dyDescent="0.3">
      <c r="A24" s="119"/>
      <c r="B24" s="119"/>
      <c r="C24" s="119"/>
      <c r="D24" s="119"/>
      <c r="E24" s="150">
        <v>1</v>
      </c>
      <c r="F24" s="177" t="str">
        <f>'Costeo Producto'!F26</f>
        <v>Canasta</v>
      </c>
      <c r="G24" s="178">
        <f>'Costeo Producto'!H26</f>
        <v>30</v>
      </c>
      <c r="H24" s="179">
        <f>'Costeo Producto'!K26</f>
        <v>40</v>
      </c>
      <c r="I24" s="180">
        <f t="shared" ref="I24:I38" si="3">IFERROR(G24*H24,"")</f>
        <v>1200</v>
      </c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ht="15" customHeight="1" x14ac:dyDescent="0.3">
      <c r="A25" s="119"/>
      <c r="B25" s="119"/>
      <c r="C25" s="119"/>
      <c r="D25" s="119"/>
      <c r="E25" s="150">
        <v>2</v>
      </c>
      <c r="F25" s="177" t="str">
        <f>'Costeo Producto'!F27</f>
        <v>Queso</v>
      </c>
      <c r="G25" s="178">
        <f>'Costeo Producto'!H27</f>
        <v>50</v>
      </c>
      <c r="H25" s="179">
        <f>'Costeo Producto'!K27</f>
        <v>10.4</v>
      </c>
      <c r="I25" s="180">
        <f t="shared" si="3"/>
        <v>520</v>
      </c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ht="15" customHeight="1" x14ac:dyDescent="0.3">
      <c r="A26" s="119"/>
      <c r="B26" s="119"/>
      <c r="C26" s="119"/>
      <c r="D26" s="119"/>
      <c r="E26" s="150">
        <v>3</v>
      </c>
      <c r="F26" s="177" t="str">
        <f>'Costeo Producto'!F28</f>
        <v>Maduritos</v>
      </c>
      <c r="G26" s="178">
        <f>'Costeo Producto'!H28</f>
        <v>120</v>
      </c>
      <c r="H26" s="179">
        <f>'Costeo Producto'!K28</f>
        <v>2.65625</v>
      </c>
      <c r="I26" s="180">
        <f t="shared" si="3"/>
        <v>318.75</v>
      </c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ht="15" customHeight="1" x14ac:dyDescent="0.3">
      <c r="A27" s="119"/>
      <c r="B27" s="119"/>
      <c r="C27" s="119"/>
      <c r="D27" s="119"/>
      <c r="E27" s="150">
        <v>4</v>
      </c>
      <c r="F27" s="177" t="str">
        <f>'Costeo Producto'!F29</f>
        <v>panceta</v>
      </c>
      <c r="G27" s="178">
        <f>'Costeo Producto'!H29</f>
        <v>120</v>
      </c>
      <c r="H27" s="179">
        <f>'Costeo Producto'!K29</f>
        <v>28.333333333333332</v>
      </c>
      <c r="I27" s="180">
        <f t="shared" si="3"/>
        <v>3400</v>
      </c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ht="15" customHeight="1" x14ac:dyDescent="0.3">
      <c r="A28" s="119"/>
      <c r="B28" s="119"/>
      <c r="C28" s="119"/>
      <c r="D28" s="119"/>
      <c r="E28" s="150">
        <v>5</v>
      </c>
      <c r="F28" s="177" t="str">
        <f>'Costeo Producto'!F30</f>
        <v>Guacamole</v>
      </c>
      <c r="G28" s="178">
        <f>'Costeo Producto'!H30</f>
        <v>80</v>
      </c>
      <c r="H28" s="179">
        <f>'Costeo Producto'!K30</f>
        <v>18.125</v>
      </c>
      <c r="I28" s="180">
        <f t="shared" si="3"/>
        <v>1450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ht="15" customHeight="1" x14ac:dyDescent="0.3">
      <c r="A29" s="119"/>
      <c r="B29" s="119"/>
      <c r="C29" s="119"/>
      <c r="D29" s="119"/>
      <c r="E29" s="150">
        <v>6</v>
      </c>
      <c r="F29" s="177" t="str">
        <f>'Costeo Producto'!F31</f>
        <v>Hogao</v>
      </c>
      <c r="G29" s="178">
        <f>'Costeo Producto'!H31</f>
        <v>60</v>
      </c>
      <c r="H29" s="179">
        <f>'Costeo Producto'!K31</f>
        <v>14.166666666666666</v>
      </c>
      <c r="I29" s="180">
        <f t="shared" si="3"/>
        <v>850</v>
      </c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ht="15" customHeight="1" x14ac:dyDescent="0.3">
      <c r="A30" s="118"/>
      <c r="B30" s="118"/>
      <c r="C30" s="118"/>
      <c r="D30" s="118"/>
      <c r="E30" s="150">
        <v>7</v>
      </c>
      <c r="F30" s="177">
        <f>'Costeo Producto'!F32</f>
        <v>0</v>
      </c>
      <c r="G30" s="178">
        <f>'Costeo Producto'!H32</f>
        <v>0</v>
      </c>
      <c r="H30" s="179" t="str">
        <f>'Costeo Producto'!K32</f>
        <v/>
      </c>
      <c r="I30" s="180" t="str">
        <f t="shared" si="3"/>
        <v/>
      </c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</row>
    <row r="31" spans="1:26" ht="15" customHeight="1" x14ac:dyDescent="0.3">
      <c r="A31" s="118"/>
      <c r="B31" s="118"/>
      <c r="C31" s="118"/>
      <c r="D31" s="118"/>
      <c r="E31" s="150">
        <v>8</v>
      </c>
      <c r="F31" s="177">
        <f>'Costeo Producto'!F33</f>
        <v>0</v>
      </c>
      <c r="G31" s="178">
        <f>'Costeo Producto'!H33</f>
        <v>0</v>
      </c>
      <c r="H31" s="179" t="str">
        <f>'Costeo Producto'!K33</f>
        <v/>
      </c>
      <c r="I31" s="180" t="str">
        <f t="shared" si="3"/>
        <v/>
      </c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</row>
    <row r="32" spans="1:26" ht="15" customHeight="1" x14ac:dyDescent="0.3">
      <c r="A32" s="118"/>
      <c r="B32" s="118"/>
      <c r="C32" s="118"/>
      <c r="D32" s="118"/>
      <c r="E32" s="150">
        <v>9</v>
      </c>
      <c r="F32" s="177">
        <f>'Costeo Producto'!F34</f>
        <v>0</v>
      </c>
      <c r="G32" s="178">
        <f>'Costeo Producto'!H34</f>
        <v>0</v>
      </c>
      <c r="H32" s="179" t="str">
        <f>'Costeo Producto'!K34</f>
        <v/>
      </c>
      <c r="I32" s="180" t="str">
        <f t="shared" si="3"/>
        <v/>
      </c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1:26" ht="15" customHeight="1" x14ac:dyDescent="0.3">
      <c r="A33" s="118"/>
      <c r="B33" s="118"/>
      <c r="C33" s="118"/>
      <c r="D33" s="118"/>
      <c r="E33" s="150">
        <v>10</v>
      </c>
      <c r="F33" s="177">
        <f>'Costeo Producto'!F35</f>
        <v>0</v>
      </c>
      <c r="G33" s="178">
        <f>'Costeo Producto'!H35</f>
        <v>0</v>
      </c>
      <c r="H33" s="179" t="str">
        <f>'Costeo Producto'!K35</f>
        <v/>
      </c>
      <c r="I33" s="180" t="str">
        <f t="shared" si="3"/>
        <v/>
      </c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</row>
    <row r="34" spans="1:26" ht="15" customHeight="1" x14ac:dyDescent="0.3">
      <c r="A34" s="118"/>
      <c r="B34" s="118"/>
      <c r="C34" s="118"/>
      <c r="D34" s="118"/>
      <c r="E34" s="150">
        <v>11</v>
      </c>
      <c r="F34" s="177">
        <f>'Costeo Producto'!F36</f>
        <v>0</v>
      </c>
      <c r="G34" s="178">
        <f>'Costeo Producto'!H36</f>
        <v>0</v>
      </c>
      <c r="H34" s="179" t="str">
        <f>'Costeo Producto'!K36</f>
        <v/>
      </c>
      <c r="I34" s="180" t="str">
        <f t="shared" si="3"/>
        <v/>
      </c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</row>
    <row r="35" spans="1:26" ht="15" customHeight="1" x14ac:dyDescent="0.3">
      <c r="A35" s="118"/>
      <c r="B35" s="118"/>
      <c r="C35" s="118"/>
      <c r="D35" s="118"/>
      <c r="E35" s="150">
        <v>12</v>
      </c>
      <c r="F35" s="177">
        <f>'Costeo Producto'!F37</f>
        <v>0</v>
      </c>
      <c r="G35" s="178">
        <f>'Costeo Producto'!H37</f>
        <v>0</v>
      </c>
      <c r="H35" s="179" t="str">
        <f>'Costeo Producto'!K37</f>
        <v/>
      </c>
      <c r="I35" s="180" t="str">
        <f t="shared" si="3"/>
        <v/>
      </c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" customHeight="1" x14ac:dyDescent="0.3">
      <c r="A36" s="118"/>
      <c r="B36" s="118"/>
      <c r="C36" s="118"/>
      <c r="D36" s="118"/>
      <c r="E36" s="150">
        <v>13</v>
      </c>
      <c r="F36" s="177">
        <f>'Costeo Producto'!F38</f>
        <v>0</v>
      </c>
      <c r="G36" s="178">
        <f>'Costeo Producto'!H38</f>
        <v>0</v>
      </c>
      <c r="H36" s="179" t="str">
        <f>'Costeo Producto'!K38</f>
        <v/>
      </c>
      <c r="I36" s="180" t="str">
        <f t="shared" si="3"/>
        <v/>
      </c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15" customHeight="1" x14ac:dyDescent="0.3">
      <c r="A37" s="118"/>
      <c r="B37" s="118"/>
      <c r="C37" s="118"/>
      <c r="D37" s="118"/>
      <c r="E37" s="150">
        <v>14</v>
      </c>
      <c r="F37" s="177">
        <f>'Costeo Producto'!F39</f>
        <v>0</v>
      </c>
      <c r="G37" s="178">
        <f>'Costeo Producto'!H39</f>
        <v>0</v>
      </c>
      <c r="H37" s="179" t="str">
        <f>'Costeo Producto'!K39</f>
        <v/>
      </c>
      <c r="I37" s="180" t="str">
        <f t="shared" si="3"/>
        <v/>
      </c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15" customHeight="1" x14ac:dyDescent="0.3">
      <c r="A38" s="118"/>
      <c r="B38" s="118"/>
      <c r="C38" s="118"/>
      <c r="D38" s="118"/>
      <c r="E38" s="150">
        <v>15</v>
      </c>
      <c r="F38" s="177">
        <f>'Costeo Producto'!F40</f>
        <v>0</v>
      </c>
      <c r="G38" s="178">
        <f>'Costeo Producto'!H40</f>
        <v>0</v>
      </c>
      <c r="H38" s="179" t="str">
        <f>'Costeo Producto'!K40</f>
        <v/>
      </c>
      <c r="I38" s="180" t="str">
        <f t="shared" si="3"/>
        <v/>
      </c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</row>
    <row r="39" spans="1:26" ht="18.75" customHeight="1" x14ac:dyDescent="0.3">
      <c r="A39" s="118"/>
      <c r="B39" s="118"/>
      <c r="C39" s="118"/>
      <c r="D39" s="118"/>
      <c r="E39" s="458" t="s">
        <v>176</v>
      </c>
      <c r="F39" s="395"/>
      <c r="G39" s="156">
        <f>SUM(G24:G38)</f>
        <v>460</v>
      </c>
      <c r="H39" s="184"/>
      <c r="I39" s="184">
        <f>SUM(I24:I38)</f>
        <v>7738.75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1:26" ht="12.75" customHeight="1" x14ac:dyDescent="0.3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</row>
    <row r="41" spans="1:26" ht="15.75" customHeight="1" x14ac:dyDescent="0.3">
      <c r="A41" s="118"/>
      <c r="B41" s="118"/>
      <c r="C41" s="118"/>
      <c r="D41" s="118"/>
      <c r="E41" s="403" t="s">
        <v>195</v>
      </c>
      <c r="F41" s="394"/>
      <c r="G41" s="394"/>
      <c r="H41" s="394"/>
      <c r="I41" s="395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</row>
    <row r="42" spans="1:26" ht="31.5" customHeight="1" x14ac:dyDescent="0.3">
      <c r="A42" s="118"/>
      <c r="B42" s="118"/>
      <c r="C42" s="118"/>
      <c r="D42" s="118"/>
      <c r="E42" s="148" t="s">
        <v>170</v>
      </c>
      <c r="F42" s="149" t="s">
        <v>171</v>
      </c>
      <c r="G42" s="149" t="s">
        <v>197</v>
      </c>
      <c r="H42" s="149" t="s">
        <v>198</v>
      </c>
      <c r="I42" s="149" t="s">
        <v>210</v>
      </c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spans="1:26" ht="15" customHeight="1" x14ac:dyDescent="0.3">
      <c r="A43" s="118"/>
      <c r="B43" s="118"/>
      <c r="C43" s="118"/>
      <c r="D43" s="118"/>
      <c r="E43" s="150">
        <v>1</v>
      </c>
      <c r="F43" s="177" t="str">
        <f>'Costeo Producto'!F46</f>
        <v>Cono</v>
      </c>
      <c r="G43" s="178">
        <f>'Costeo Producto'!H46</f>
        <v>34</v>
      </c>
      <c r="H43" s="179">
        <f>'Costeo Producto'!K46</f>
        <v>40</v>
      </c>
      <c r="I43" s="180">
        <f t="shared" ref="I43:I57" si="4">IFERROR(G43*H43,"")</f>
        <v>1360</v>
      </c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</row>
    <row r="44" spans="1:26" ht="15" customHeight="1" x14ac:dyDescent="0.3">
      <c r="A44" s="118"/>
      <c r="B44" s="118"/>
      <c r="C44" s="118"/>
      <c r="D44" s="118"/>
      <c r="E44" s="150">
        <v>2</v>
      </c>
      <c r="F44" s="177" t="str">
        <f>'Costeo Producto'!F47</f>
        <v>Maduritos</v>
      </c>
      <c r="G44" s="178">
        <f>'Costeo Producto'!H47</f>
        <v>80</v>
      </c>
      <c r="H44" s="179">
        <f>'Costeo Producto'!K47</f>
        <v>2.65625</v>
      </c>
      <c r="I44" s="180">
        <f t="shared" si="4"/>
        <v>212.5</v>
      </c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</row>
    <row r="45" spans="1:26" ht="15" customHeight="1" x14ac:dyDescent="0.3">
      <c r="A45" s="118"/>
      <c r="B45" s="118"/>
      <c r="C45" s="118"/>
      <c r="D45" s="118"/>
      <c r="E45" s="150">
        <v>3</v>
      </c>
      <c r="F45" s="177" t="str">
        <f>'Costeo Producto'!F48</f>
        <v>Papas</v>
      </c>
      <c r="G45" s="178">
        <f>'Costeo Producto'!H48</f>
        <v>80</v>
      </c>
      <c r="H45" s="179">
        <f>'Costeo Producto'!K48</f>
        <v>21.25</v>
      </c>
      <c r="I45" s="180">
        <f t="shared" si="4"/>
        <v>1700</v>
      </c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</row>
    <row r="46" spans="1:26" ht="15" customHeight="1" x14ac:dyDescent="0.3">
      <c r="A46" s="118"/>
      <c r="B46" s="118"/>
      <c r="C46" s="118"/>
      <c r="D46" s="118"/>
      <c r="E46" s="150">
        <v>4</v>
      </c>
      <c r="F46" s="177" t="str">
        <f>'Costeo Producto'!F49</f>
        <v xml:space="preserve">bondiola </v>
      </c>
      <c r="G46" s="178">
        <f>'Costeo Producto'!H49</f>
        <v>120</v>
      </c>
      <c r="H46" s="179">
        <f>'Costeo Producto'!K49</f>
        <v>28.333333333333332</v>
      </c>
      <c r="I46" s="180">
        <f t="shared" si="4"/>
        <v>3400</v>
      </c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spans="1:26" ht="15" customHeight="1" x14ac:dyDescent="0.3">
      <c r="A47" s="118"/>
      <c r="B47" s="118"/>
      <c r="C47" s="118"/>
      <c r="D47" s="118"/>
      <c r="E47" s="150">
        <v>5</v>
      </c>
      <c r="F47" s="177" t="str">
        <f>'Costeo Producto'!F50</f>
        <v>guacamole</v>
      </c>
      <c r="G47" s="178">
        <f>'Costeo Producto'!H50</f>
        <v>70</v>
      </c>
      <c r="H47" s="179">
        <f>'Costeo Producto'!K50</f>
        <v>1.6666666666666667</v>
      </c>
      <c r="I47" s="180">
        <f t="shared" si="4"/>
        <v>116.66666666666667</v>
      </c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</row>
    <row r="48" spans="1:26" ht="15" customHeight="1" x14ac:dyDescent="0.3">
      <c r="A48" s="118"/>
      <c r="B48" s="118"/>
      <c r="C48" s="118"/>
      <c r="D48" s="118"/>
      <c r="E48" s="150">
        <v>6</v>
      </c>
      <c r="F48" s="177">
        <f>'Costeo Producto'!F51</f>
        <v>0</v>
      </c>
      <c r="G48" s="178">
        <f>'Costeo Producto'!H51</f>
        <v>0</v>
      </c>
      <c r="H48" s="179" t="str">
        <f>'Costeo Producto'!K51</f>
        <v/>
      </c>
      <c r="I48" s="180" t="str">
        <f t="shared" si="4"/>
        <v/>
      </c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</row>
    <row r="49" spans="1:26" ht="15" customHeight="1" x14ac:dyDescent="0.3">
      <c r="A49" s="118"/>
      <c r="B49" s="118"/>
      <c r="C49" s="118"/>
      <c r="D49" s="118"/>
      <c r="E49" s="150">
        <v>7</v>
      </c>
      <c r="F49" s="177">
        <f>'Costeo Producto'!F52</f>
        <v>0</v>
      </c>
      <c r="G49" s="178">
        <f>'Costeo Producto'!H52</f>
        <v>0</v>
      </c>
      <c r="H49" s="179" t="str">
        <f>'Costeo Producto'!K52</f>
        <v/>
      </c>
      <c r="I49" s="180" t="str">
        <f t="shared" si="4"/>
        <v/>
      </c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spans="1:26" ht="15" customHeight="1" x14ac:dyDescent="0.3">
      <c r="A50" s="118"/>
      <c r="B50" s="118"/>
      <c r="C50" s="118"/>
      <c r="D50" s="118"/>
      <c r="E50" s="150">
        <v>8</v>
      </c>
      <c r="F50" s="177">
        <f>'Costeo Producto'!F53</f>
        <v>0</v>
      </c>
      <c r="G50" s="178">
        <f>'Costeo Producto'!H53</f>
        <v>0</v>
      </c>
      <c r="H50" s="179" t="str">
        <f>'Costeo Producto'!K53</f>
        <v/>
      </c>
      <c r="I50" s="180" t="str">
        <f t="shared" si="4"/>
        <v/>
      </c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</row>
    <row r="51" spans="1:26" ht="15" customHeight="1" x14ac:dyDescent="0.3">
      <c r="A51" s="118"/>
      <c r="B51" s="118"/>
      <c r="C51" s="118"/>
      <c r="D51" s="118"/>
      <c r="E51" s="150">
        <v>9</v>
      </c>
      <c r="F51" s="177">
        <f>'Costeo Producto'!F54</f>
        <v>0</v>
      </c>
      <c r="G51" s="178">
        <f>'Costeo Producto'!H54</f>
        <v>0</v>
      </c>
      <c r="H51" s="179" t="str">
        <f>'Costeo Producto'!K54</f>
        <v/>
      </c>
      <c r="I51" s="180" t="str">
        <f t="shared" si="4"/>
        <v/>
      </c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</row>
    <row r="52" spans="1:26" ht="15" customHeight="1" x14ac:dyDescent="0.3">
      <c r="A52" s="118"/>
      <c r="B52" s="118"/>
      <c r="C52" s="118"/>
      <c r="D52" s="118"/>
      <c r="E52" s="150">
        <v>10</v>
      </c>
      <c r="F52" s="177">
        <f>'Costeo Producto'!F55</f>
        <v>0</v>
      </c>
      <c r="G52" s="178">
        <f>'Costeo Producto'!H55</f>
        <v>0</v>
      </c>
      <c r="H52" s="179" t="str">
        <f>'Costeo Producto'!K55</f>
        <v/>
      </c>
      <c r="I52" s="180" t="str">
        <f t="shared" si="4"/>
        <v/>
      </c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</row>
    <row r="53" spans="1:26" ht="15" customHeight="1" x14ac:dyDescent="0.3">
      <c r="A53" s="118"/>
      <c r="B53" s="118"/>
      <c r="C53" s="118"/>
      <c r="D53" s="118"/>
      <c r="E53" s="150">
        <v>11</v>
      </c>
      <c r="F53" s="177">
        <f>'Costeo Producto'!F56</f>
        <v>0</v>
      </c>
      <c r="G53" s="178">
        <f>'Costeo Producto'!H56</f>
        <v>0</v>
      </c>
      <c r="H53" s="179" t="str">
        <f>'Costeo Producto'!K56</f>
        <v/>
      </c>
      <c r="I53" s="180" t="str">
        <f t="shared" si="4"/>
        <v/>
      </c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</row>
    <row r="54" spans="1:26" ht="15" customHeight="1" x14ac:dyDescent="0.3">
      <c r="A54" s="118"/>
      <c r="B54" s="118"/>
      <c r="C54" s="118"/>
      <c r="D54" s="118"/>
      <c r="E54" s="150">
        <v>12</v>
      </c>
      <c r="F54" s="177">
        <f>'Costeo Producto'!F57</f>
        <v>0</v>
      </c>
      <c r="G54" s="178">
        <f>'Costeo Producto'!H57</f>
        <v>0</v>
      </c>
      <c r="H54" s="179" t="str">
        <f>'Costeo Producto'!K57</f>
        <v/>
      </c>
      <c r="I54" s="180" t="str">
        <f t="shared" si="4"/>
        <v/>
      </c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</row>
    <row r="55" spans="1:26" ht="15" customHeight="1" x14ac:dyDescent="0.3">
      <c r="A55" s="118"/>
      <c r="B55" s="118"/>
      <c r="C55" s="118"/>
      <c r="D55" s="118"/>
      <c r="E55" s="150">
        <v>13</v>
      </c>
      <c r="F55" s="177">
        <f>'Costeo Producto'!F58</f>
        <v>0</v>
      </c>
      <c r="G55" s="178">
        <f>'Costeo Producto'!H58</f>
        <v>0</v>
      </c>
      <c r="H55" s="179" t="str">
        <f>'Costeo Producto'!K58</f>
        <v/>
      </c>
      <c r="I55" s="180" t="str">
        <f t="shared" si="4"/>
        <v/>
      </c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</row>
    <row r="56" spans="1:26" ht="15" customHeight="1" x14ac:dyDescent="0.3">
      <c r="A56" s="118"/>
      <c r="B56" s="118"/>
      <c r="C56" s="118"/>
      <c r="D56" s="118"/>
      <c r="E56" s="150">
        <v>14</v>
      </c>
      <c r="F56" s="177">
        <f>'Costeo Producto'!F59</f>
        <v>0</v>
      </c>
      <c r="G56" s="178">
        <f>'Costeo Producto'!H59</f>
        <v>0</v>
      </c>
      <c r="H56" s="179" t="str">
        <f>'Costeo Producto'!K59</f>
        <v/>
      </c>
      <c r="I56" s="180" t="str">
        <f t="shared" si="4"/>
        <v/>
      </c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</row>
    <row r="57" spans="1:26" ht="15" customHeight="1" x14ac:dyDescent="0.3">
      <c r="A57" s="118"/>
      <c r="B57" s="118"/>
      <c r="C57" s="118"/>
      <c r="D57" s="118"/>
      <c r="E57" s="150">
        <v>15</v>
      </c>
      <c r="F57" s="177">
        <f>'Costeo Producto'!F60</f>
        <v>0</v>
      </c>
      <c r="G57" s="178">
        <f>'Costeo Producto'!H60</f>
        <v>0</v>
      </c>
      <c r="H57" s="179" t="str">
        <f>'Costeo Producto'!K60</f>
        <v/>
      </c>
      <c r="I57" s="180" t="str">
        <f t="shared" si="4"/>
        <v/>
      </c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</row>
    <row r="58" spans="1:26" ht="18.75" customHeight="1" x14ac:dyDescent="0.3">
      <c r="A58" s="118"/>
      <c r="B58" s="118"/>
      <c r="C58" s="118"/>
      <c r="D58" s="118"/>
      <c r="E58" s="458" t="s">
        <v>176</v>
      </c>
      <c r="F58" s="395"/>
      <c r="G58" s="156">
        <f>SUM(G43:G57)</f>
        <v>384</v>
      </c>
      <c r="H58" s="184"/>
      <c r="I58" s="184">
        <f>SUM(I43:I57)</f>
        <v>6789.166666666667</v>
      </c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</row>
    <row r="59" spans="1:26" ht="12.75" customHeight="1" x14ac:dyDescent="0.3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</row>
    <row r="60" spans="1:26" ht="15.75" customHeight="1" x14ac:dyDescent="0.3">
      <c r="A60" s="118"/>
      <c r="B60" s="118"/>
      <c r="C60" s="118"/>
      <c r="D60" s="118"/>
      <c r="E60" s="403" t="s">
        <v>196</v>
      </c>
      <c r="F60" s="394"/>
      <c r="G60" s="394"/>
      <c r="H60" s="394"/>
      <c r="I60" s="395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</row>
    <row r="61" spans="1:26" ht="31.5" customHeight="1" x14ac:dyDescent="0.3">
      <c r="A61" s="118"/>
      <c r="B61" s="118"/>
      <c r="C61" s="118"/>
      <c r="D61" s="118"/>
      <c r="E61" s="148" t="s">
        <v>170</v>
      </c>
      <c r="F61" s="149" t="s">
        <v>171</v>
      </c>
      <c r="G61" s="149" t="s">
        <v>197</v>
      </c>
      <c r="H61" s="149" t="s">
        <v>198</v>
      </c>
      <c r="I61" s="149" t="s">
        <v>210</v>
      </c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</row>
    <row r="62" spans="1:26" ht="15" customHeight="1" x14ac:dyDescent="0.3">
      <c r="A62" s="118"/>
      <c r="B62" s="118"/>
      <c r="C62" s="118"/>
      <c r="D62" s="118"/>
      <c r="E62" s="150">
        <v>1</v>
      </c>
      <c r="F62" s="177" t="str">
        <f>'Costeo Producto'!F67</f>
        <v xml:space="preserve">Platano maduro </v>
      </c>
      <c r="G62" s="178">
        <f>'Costeo Producto'!H67</f>
        <v>320</v>
      </c>
      <c r="H62" s="179">
        <f>'Costeo Producto'!K67</f>
        <v>2.65625</v>
      </c>
      <c r="I62" s="180">
        <f t="shared" ref="I62:I76" si="5">IFERROR(G62*H62,"")</f>
        <v>850</v>
      </c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</row>
    <row r="63" spans="1:26" ht="15" customHeight="1" x14ac:dyDescent="0.3">
      <c r="A63" s="118"/>
      <c r="B63" s="118"/>
      <c r="C63" s="118"/>
      <c r="D63" s="118"/>
      <c r="E63" s="150">
        <v>2</v>
      </c>
      <c r="F63" s="177" t="str">
        <f>'Costeo Producto'!F68</f>
        <v>Lechuga</v>
      </c>
      <c r="G63" s="178">
        <f>'Costeo Producto'!H68</f>
        <v>20</v>
      </c>
      <c r="H63" s="179">
        <f>'Costeo Producto'!K68</f>
        <v>15</v>
      </c>
      <c r="I63" s="180">
        <f t="shared" si="5"/>
        <v>300</v>
      </c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</row>
    <row r="64" spans="1:26" ht="15" customHeight="1" x14ac:dyDescent="0.3">
      <c r="A64" s="118"/>
      <c r="B64" s="118"/>
      <c r="C64" s="118"/>
      <c r="D64" s="118"/>
      <c r="E64" s="150">
        <v>3</v>
      </c>
      <c r="F64" s="177" t="str">
        <f>'Costeo Producto'!F69</f>
        <v>Mermelada de tocineta</v>
      </c>
      <c r="G64" s="178">
        <f>'Costeo Producto'!H69</f>
        <v>80</v>
      </c>
      <c r="H64" s="179">
        <f>'Costeo Producto'!K69</f>
        <v>17</v>
      </c>
      <c r="I64" s="180">
        <f t="shared" si="5"/>
        <v>1360</v>
      </c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</row>
    <row r="65" spans="1:26" ht="15" customHeight="1" x14ac:dyDescent="0.3">
      <c r="A65" s="118"/>
      <c r="B65" s="118"/>
      <c r="C65" s="118"/>
      <c r="D65" s="118"/>
      <c r="E65" s="150">
        <v>4</v>
      </c>
      <c r="F65" s="177" t="str">
        <f>'Costeo Producto'!F70</f>
        <v>Carne de molida</v>
      </c>
      <c r="G65" s="178">
        <f>'Costeo Producto'!H70</f>
        <v>375</v>
      </c>
      <c r="H65" s="179">
        <f>'Costeo Producto'!K70</f>
        <v>23</v>
      </c>
      <c r="I65" s="180">
        <f t="shared" si="5"/>
        <v>8625</v>
      </c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</row>
    <row r="66" spans="1:26" ht="15" customHeight="1" x14ac:dyDescent="0.3">
      <c r="A66" s="118"/>
      <c r="B66" s="118"/>
      <c r="C66" s="118"/>
      <c r="D66" s="118"/>
      <c r="E66" s="150">
        <v>5</v>
      </c>
      <c r="F66" s="177" t="str">
        <f>'Costeo Producto'!F71</f>
        <v>Lonjas de tocineta</v>
      </c>
      <c r="G66" s="178">
        <f>'Costeo Producto'!H71</f>
        <v>25</v>
      </c>
      <c r="H66" s="179">
        <f>'Costeo Producto'!K71</f>
        <v>34</v>
      </c>
      <c r="I66" s="180">
        <f t="shared" si="5"/>
        <v>850</v>
      </c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</row>
    <row r="67" spans="1:26" ht="15" customHeight="1" x14ac:dyDescent="0.3">
      <c r="A67" s="118"/>
      <c r="B67" s="118"/>
      <c r="C67" s="118"/>
      <c r="D67" s="118"/>
      <c r="E67" s="150">
        <v>6</v>
      </c>
      <c r="F67" s="177" t="str">
        <f>'Costeo Producto'!F72</f>
        <v>Queso cheddar</v>
      </c>
      <c r="G67" s="178">
        <f>'Costeo Producto'!H72</f>
        <v>16</v>
      </c>
      <c r="H67" s="179">
        <f>'Costeo Producto'!K72</f>
        <v>93.125</v>
      </c>
      <c r="I67" s="180">
        <f t="shared" si="5"/>
        <v>1490</v>
      </c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</row>
    <row r="68" spans="1:26" ht="15" customHeight="1" x14ac:dyDescent="0.3">
      <c r="A68" s="118"/>
      <c r="B68" s="118"/>
      <c r="C68" s="118"/>
      <c r="D68" s="118"/>
      <c r="E68" s="150">
        <v>7</v>
      </c>
      <c r="F68" s="177">
        <f>'Costeo Producto'!F73</f>
        <v>0</v>
      </c>
      <c r="G68" s="178" t="str">
        <f>'Costeo Producto'!H73</f>
        <v>-</v>
      </c>
      <c r="H68" s="179" t="str">
        <f>'Costeo Producto'!K73</f>
        <v/>
      </c>
      <c r="I68" s="180" t="str">
        <f t="shared" si="5"/>
        <v/>
      </c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</row>
    <row r="69" spans="1:26" ht="15" customHeight="1" x14ac:dyDescent="0.3">
      <c r="A69" s="118"/>
      <c r="B69" s="118"/>
      <c r="C69" s="118"/>
      <c r="D69" s="118"/>
      <c r="E69" s="150">
        <v>8</v>
      </c>
      <c r="F69" s="177">
        <f>'Costeo Producto'!F74</f>
        <v>0</v>
      </c>
      <c r="G69" s="178" t="str">
        <f>'Costeo Producto'!H74</f>
        <v>-</v>
      </c>
      <c r="H69" s="179" t="str">
        <f>'Costeo Producto'!K74</f>
        <v/>
      </c>
      <c r="I69" s="180" t="str">
        <f t="shared" si="5"/>
        <v/>
      </c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</row>
    <row r="70" spans="1:26" ht="15" customHeight="1" x14ac:dyDescent="0.3">
      <c r="A70" s="118"/>
      <c r="B70" s="118"/>
      <c r="C70" s="118"/>
      <c r="D70" s="118"/>
      <c r="E70" s="150">
        <v>9</v>
      </c>
      <c r="F70" s="177">
        <f>'Costeo Producto'!F75</f>
        <v>0</v>
      </c>
      <c r="G70" s="178" t="str">
        <f>'Costeo Producto'!H75</f>
        <v>-</v>
      </c>
      <c r="H70" s="179" t="str">
        <f>'Costeo Producto'!K75</f>
        <v/>
      </c>
      <c r="I70" s="180" t="str">
        <f t="shared" si="5"/>
        <v/>
      </c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</row>
    <row r="71" spans="1:26" ht="15" customHeight="1" x14ac:dyDescent="0.3">
      <c r="A71" s="118"/>
      <c r="B71" s="118"/>
      <c r="C71" s="118"/>
      <c r="D71" s="118"/>
      <c r="E71" s="150">
        <v>10</v>
      </c>
      <c r="F71" s="177">
        <f>'Costeo Producto'!F76</f>
        <v>0</v>
      </c>
      <c r="G71" s="178" t="str">
        <f>'Costeo Producto'!H76</f>
        <v>-</v>
      </c>
      <c r="H71" s="179" t="str">
        <f>'Costeo Producto'!K76</f>
        <v/>
      </c>
      <c r="I71" s="180" t="str">
        <f t="shared" si="5"/>
        <v/>
      </c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</row>
    <row r="72" spans="1:26" ht="15" customHeight="1" x14ac:dyDescent="0.3">
      <c r="A72" s="118"/>
      <c r="B72" s="118"/>
      <c r="C72" s="118"/>
      <c r="D72" s="118"/>
      <c r="E72" s="150">
        <v>11</v>
      </c>
      <c r="F72" s="177">
        <f>'Costeo Producto'!F77</f>
        <v>0</v>
      </c>
      <c r="G72" s="178" t="str">
        <f>'Costeo Producto'!H77</f>
        <v>-</v>
      </c>
      <c r="H72" s="179" t="str">
        <f>'Costeo Producto'!K77</f>
        <v/>
      </c>
      <c r="I72" s="180" t="str">
        <f t="shared" si="5"/>
        <v/>
      </c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</row>
    <row r="73" spans="1:26" ht="15" customHeight="1" x14ac:dyDescent="0.3">
      <c r="A73" s="118"/>
      <c r="B73" s="118"/>
      <c r="C73" s="118"/>
      <c r="D73" s="118"/>
      <c r="E73" s="150">
        <v>12</v>
      </c>
      <c r="F73" s="177">
        <f>'Costeo Producto'!F78</f>
        <v>0</v>
      </c>
      <c r="G73" s="178" t="str">
        <f>'Costeo Producto'!H78</f>
        <v>-</v>
      </c>
      <c r="H73" s="179" t="str">
        <f>'Costeo Producto'!K78</f>
        <v/>
      </c>
      <c r="I73" s="180" t="str">
        <f t="shared" si="5"/>
        <v/>
      </c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</row>
    <row r="74" spans="1:26" ht="15" customHeight="1" x14ac:dyDescent="0.3">
      <c r="A74" s="118"/>
      <c r="B74" s="118"/>
      <c r="C74" s="118"/>
      <c r="D74" s="118"/>
      <c r="E74" s="150">
        <v>13</v>
      </c>
      <c r="F74" s="177">
        <f>'Costeo Producto'!F79</f>
        <v>0</v>
      </c>
      <c r="G74" s="178" t="str">
        <f>'Costeo Producto'!H79</f>
        <v>-</v>
      </c>
      <c r="H74" s="179" t="str">
        <f>'Costeo Producto'!K79</f>
        <v/>
      </c>
      <c r="I74" s="180" t="str">
        <f t="shared" si="5"/>
        <v/>
      </c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</row>
    <row r="75" spans="1:26" ht="15" customHeight="1" x14ac:dyDescent="0.3">
      <c r="A75" s="118"/>
      <c r="B75" s="118"/>
      <c r="C75" s="118"/>
      <c r="D75" s="118"/>
      <c r="E75" s="150">
        <v>14</v>
      </c>
      <c r="F75" s="177">
        <f>'Costeo Producto'!F80</f>
        <v>0</v>
      </c>
      <c r="G75" s="178" t="str">
        <f>'Costeo Producto'!H80</f>
        <v>-</v>
      </c>
      <c r="H75" s="179" t="str">
        <f>'Costeo Producto'!K80</f>
        <v/>
      </c>
      <c r="I75" s="180" t="str">
        <f t="shared" si="5"/>
        <v/>
      </c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</row>
    <row r="76" spans="1:26" ht="15" customHeight="1" x14ac:dyDescent="0.3">
      <c r="A76" s="118"/>
      <c r="B76" s="118"/>
      <c r="C76" s="118"/>
      <c r="D76" s="118"/>
      <c r="E76" s="150">
        <v>15</v>
      </c>
      <c r="F76" s="177">
        <f>'Costeo Producto'!F81</f>
        <v>0</v>
      </c>
      <c r="G76" s="178" t="str">
        <f>'Costeo Producto'!H81</f>
        <v>-</v>
      </c>
      <c r="H76" s="179" t="str">
        <f>'Costeo Producto'!K81</f>
        <v/>
      </c>
      <c r="I76" s="180" t="str">
        <f t="shared" si="5"/>
        <v/>
      </c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</row>
    <row r="77" spans="1:26" ht="18.75" customHeight="1" x14ac:dyDescent="0.3">
      <c r="A77" s="118"/>
      <c r="B77" s="118"/>
      <c r="C77" s="118"/>
      <c r="D77" s="118"/>
      <c r="E77" s="458" t="s">
        <v>176</v>
      </c>
      <c r="F77" s="395"/>
      <c r="G77" s="156">
        <f>SUM(G62:G76)</f>
        <v>836</v>
      </c>
      <c r="H77" s="184"/>
      <c r="I77" s="184">
        <f>SUM(I62:I76)</f>
        <v>13475</v>
      </c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</row>
    <row r="78" spans="1:26" ht="12.75" customHeight="1" x14ac:dyDescent="0.3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</row>
    <row r="79" spans="1:26" ht="12.75" customHeight="1" x14ac:dyDescent="0.3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</row>
    <row r="80" spans="1:26" ht="12.75" customHeight="1" x14ac:dyDescent="0.3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</row>
    <row r="81" spans="1:26" ht="12.75" customHeight="1" x14ac:dyDescent="0.3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</row>
    <row r="82" spans="1:26" ht="12.75" customHeight="1" x14ac:dyDescent="0.3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</row>
    <row r="83" spans="1:26" ht="12.75" customHeight="1" x14ac:dyDescent="0.3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</row>
    <row r="84" spans="1:26" ht="12.75" customHeight="1" x14ac:dyDescent="0.3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</row>
    <row r="85" spans="1:26" ht="12.75" customHeight="1" x14ac:dyDescent="0.3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</row>
    <row r="86" spans="1:26" ht="12.75" customHeight="1" x14ac:dyDescent="0.3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</row>
    <row r="87" spans="1:26" ht="12.75" customHeight="1" x14ac:dyDescent="0.3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</row>
    <row r="88" spans="1:26" ht="12.75" customHeight="1" x14ac:dyDescent="0.3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</row>
    <row r="89" spans="1:26" ht="12.75" customHeight="1" x14ac:dyDescent="0.3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</row>
    <row r="90" spans="1:26" ht="12.75" customHeight="1" x14ac:dyDescent="0.3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</row>
    <row r="91" spans="1:26" ht="12.75" customHeight="1" x14ac:dyDescent="0.3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</row>
    <row r="92" spans="1:26" ht="12.75" customHeight="1" x14ac:dyDescent="0.3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</row>
    <row r="93" spans="1:26" ht="12.75" customHeight="1" x14ac:dyDescent="0.3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</row>
    <row r="94" spans="1:26" ht="12.75" customHeight="1" x14ac:dyDescent="0.3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</row>
    <row r="95" spans="1:26" ht="12.75" customHeight="1" x14ac:dyDescent="0.3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</row>
    <row r="96" spans="1:26" ht="12.75" customHeigh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</row>
    <row r="97" spans="1:26" ht="12.75" customHeight="1" x14ac:dyDescent="0.3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</row>
    <row r="98" spans="1:26" ht="12.75" customHeight="1" x14ac:dyDescent="0.3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</row>
    <row r="99" spans="1:26" ht="12.75" customHeight="1" x14ac:dyDescent="0.3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</row>
    <row r="100" spans="1:26" ht="12.75" customHeight="1" x14ac:dyDescent="0.3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</row>
    <row r="101" spans="1:26" ht="12.75" customHeight="1" x14ac:dyDescent="0.3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</row>
    <row r="102" spans="1:26" ht="12.75" customHeight="1" x14ac:dyDescent="0.3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</row>
    <row r="103" spans="1:26" ht="12.75" customHeight="1" x14ac:dyDescent="0.3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</row>
    <row r="104" spans="1:26" ht="12.75" customHeight="1" x14ac:dyDescent="0.3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</row>
    <row r="105" spans="1:26" ht="12.75" customHeight="1" x14ac:dyDescent="0.3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</row>
    <row r="106" spans="1:26" ht="12.75" customHeight="1" x14ac:dyDescent="0.3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</row>
    <row r="107" spans="1:26" ht="12.75" customHeight="1" x14ac:dyDescent="0.3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</row>
    <row r="108" spans="1:26" ht="12.75" customHeight="1" x14ac:dyDescent="0.3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</row>
    <row r="109" spans="1:26" ht="12.75" customHeight="1" x14ac:dyDescent="0.3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</row>
    <row r="110" spans="1:26" ht="12.75" customHeight="1" x14ac:dyDescent="0.3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</row>
    <row r="111" spans="1:26" ht="12.75" customHeight="1" x14ac:dyDescent="0.3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</row>
    <row r="112" spans="1:26" ht="12.75" customHeight="1" x14ac:dyDescent="0.3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</row>
    <row r="113" spans="1:26" ht="12.75" customHeight="1" x14ac:dyDescent="0.3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</row>
    <row r="114" spans="1:26" ht="12.75" customHeight="1" x14ac:dyDescent="0.3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</row>
    <row r="115" spans="1:26" ht="12.75" customHeight="1" x14ac:dyDescent="0.3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</row>
    <row r="116" spans="1:26" ht="12.75" customHeight="1" x14ac:dyDescent="0.3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</row>
    <row r="117" spans="1:26" ht="12.75" customHeigh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1:26" ht="12.75" customHeight="1" x14ac:dyDescent="0.3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1:26" ht="12.75" customHeight="1" x14ac:dyDescent="0.3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1:26" ht="12.75" customHeight="1" x14ac:dyDescent="0.3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1:26" ht="12.75" customHeight="1" x14ac:dyDescent="0.3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1:26" ht="12.75" customHeight="1" x14ac:dyDescent="0.3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1:26" ht="12.75" customHeight="1" x14ac:dyDescent="0.3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1:26" ht="12.75" customHeight="1" x14ac:dyDescent="0.3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1:26" ht="12.75" customHeight="1" x14ac:dyDescent="0.3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</row>
    <row r="126" spans="1:26" ht="12.75" customHeight="1" x14ac:dyDescent="0.3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</row>
    <row r="127" spans="1:26" ht="12.75" customHeight="1" x14ac:dyDescent="0.3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</row>
    <row r="128" spans="1:26" ht="12.75" customHeight="1" x14ac:dyDescent="0.3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</row>
    <row r="129" spans="1:26" ht="12.75" customHeight="1" x14ac:dyDescent="0.3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</row>
    <row r="130" spans="1:26" ht="12.75" customHeight="1" x14ac:dyDescent="0.3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</row>
    <row r="131" spans="1:26" ht="12.75" customHeight="1" x14ac:dyDescent="0.3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</row>
    <row r="132" spans="1:26" ht="12.75" customHeight="1" x14ac:dyDescent="0.3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</row>
    <row r="133" spans="1:26" ht="12.75" customHeight="1" x14ac:dyDescent="0.3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</row>
    <row r="134" spans="1:26" ht="12.75" customHeight="1" x14ac:dyDescent="0.3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</row>
    <row r="135" spans="1:26" ht="12.75" customHeight="1" x14ac:dyDescent="0.3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</row>
    <row r="136" spans="1:26" ht="12.75" customHeight="1" x14ac:dyDescent="0.3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</row>
    <row r="137" spans="1:26" ht="12.75" customHeight="1" x14ac:dyDescent="0.3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</row>
    <row r="138" spans="1:26" ht="12.75" customHeight="1" x14ac:dyDescent="0.3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</row>
    <row r="139" spans="1:26" ht="12.75" customHeight="1" x14ac:dyDescent="0.3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</row>
    <row r="140" spans="1:26" ht="12.75" customHeight="1" x14ac:dyDescent="0.3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</row>
    <row r="141" spans="1:26" ht="12.75" customHeight="1" x14ac:dyDescent="0.3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</row>
    <row r="142" spans="1:26" ht="12.75" customHeight="1" x14ac:dyDescent="0.3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</row>
    <row r="143" spans="1:26" ht="12.75" customHeight="1" x14ac:dyDescent="0.3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</row>
    <row r="144" spans="1:26" ht="12.75" customHeight="1" x14ac:dyDescent="0.3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</row>
    <row r="145" spans="1:26" ht="12.75" customHeight="1" x14ac:dyDescent="0.3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:26" ht="12.75" customHeight="1" x14ac:dyDescent="0.3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:26" ht="12.75" customHeight="1" x14ac:dyDescent="0.3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</row>
    <row r="148" spans="1:26" ht="12.75" customHeight="1" x14ac:dyDescent="0.3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</row>
    <row r="149" spans="1:26" ht="12.75" customHeight="1" x14ac:dyDescent="0.3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</row>
    <row r="150" spans="1:26" ht="12.75" customHeight="1" x14ac:dyDescent="0.3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</row>
    <row r="151" spans="1:26" ht="12.75" customHeight="1" x14ac:dyDescent="0.3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</row>
    <row r="152" spans="1:26" ht="12.75" customHeight="1" x14ac:dyDescent="0.3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</row>
    <row r="153" spans="1:26" ht="12.75" customHeight="1" x14ac:dyDescent="0.3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</row>
    <row r="154" spans="1:26" ht="12.75" customHeight="1" x14ac:dyDescent="0.3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</row>
    <row r="155" spans="1:26" ht="12.75" customHeight="1" x14ac:dyDescent="0.3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</row>
    <row r="156" spans="1:26" ht="12.75" customHeight="1" x14ac:dyDescent="0.3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</row>
    <row r="157" spans="1:26" ht="12.75" customHeight="1" x14ac:dyDescent="0.3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</row>
    <row r="158" spans="1:26" ht="12.75" customHeight="1" x14ac:dyDescent="0.3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</row>
    <row r="159" spans="1:26" ht="12.75" customHeight="1" x14ac:dyDescent="0.3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</row>
    <row r="160" spans="1:26" ht="12.75" customHeight="1" x14ac:dyDescent="0.3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</row>
    <row r="161" spans="1:26" ht="12.75" customHeight="1" x14ac:dyDescent="0.3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</row>
    <row r="162" spans="1:26" ht="12.75" customHeight="1" x14ac:dyDescent="0.3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</row>
    <row r="163" spans="1:26" ht="12.75" customHeight="1" x14ac:dyDescent="0.3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</row>
    <row r="164" spans="1:26" ht="12.75" customHeight="1" x14ac:dyDescent="0.3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</row>
    <row r="165" spans="1:26" ht="12.75" customHeight="1" x14ac:dyDescent="0.3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</row>
    <row r="166" spans="1:26" ht="12.75" customHeight="1" x14ac:dyDescent="0.3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</row>
    <row r="167" spans="1:26" ht="12.75" customHeight="1" x14ac:dyDescent="0.3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</row>
    <row r="168" spans="1:26" ht="12.75" customHeight="1" x14ac:dyDescent="0.3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</row>
    <row r="169" spans="1:26" ht="12.75" customHeight="1" x14ac:dyDescent="0.3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</row>
    <row r="170" spans="1:26" ht="12.75" customHeight="1" x14ac:dyDescent="0.3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</row>
    <row r="171" spans="1:26" ht="12.75" customHeight="1" x14ac:dyDescent="0.3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</row>
    <row r="172" spans="1:26" ht="12.75" customHeight="1" x14ac:dyDescent="0.3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</row>
    <row r="173" spans="1:26" ht="12.75" customHeight="1" x14ac:dyDescent="0.3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</row>
    <row r="174" spans="1:26" ht="12.75" customHeight="1" x14ac:dyDescent="0.3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</row>
    <row r="175" spans="1:26" ht="12.75" customHeight="1" x14ac:dyDescent="0.3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</row>
    <row r="176" spans="1:26" ht="12.75" customHeight="1" x14ac:dyDescent="0.3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</row>
    <row r="177" spans="1:26" ht="12.75" customHeight="1" x14ac:dyDescent="0.3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</row>
    <row r="178" spans="1:26" ht="12.75" customHeight="1" x14ac:dyDescent="0.3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</row>
    <row r="179" spans="1:26" ht="12.75" customHeight="1" x14ac:dyDescent="0.3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</row>
    <row r="180" spans="1:26" ht="12.75" customHeight="1" x14ac:dyDescent="0.3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</row>
    <row r="181" spans="1:26" ht="12.75" customHeight="1" x14ac:dyDescent="0.3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</row>
    <row r="182" spans="1:26" ht="12.75" customHeight="1" x14ac:dyDescent="0.3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</row>
    <row r="183" spans="1:26" ht="12.75" customHeight="1" x14ac:dyDescent="0.3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</row>
    <row r="184" spans="1:26" ht="12.75" customHeight="1" x14ac:dyDescent="0.3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</row>
    <row r="185" spans="1:26" ht="12.75" customHeight="1" x14ac:dyDescent="0.3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</row>
    <row r="186" spans="1:26" ht="12.75" customHeight="1" x14ac:dyDescent="0.3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</row>
    <row r="187" spans="1:26" ht="12.75" customHeight="1" x14ac:dyDescent="0.3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</row>
    <row r="188" spans="1:26" ht="12.75" customHeight="1" x14ac:dyDescent="0.3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</row>
    <row r="189" spans="1:26" ht="12.75" customHeight="1" x14ac:dyDescent="0.3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</row>
    <row r="190" spans="1:26" ht="12.75" customHeight="1" x14ac:dyDescent="0.3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</row>
    <row r="191" spans="1:26" ht="12.75" customHeight="1" x14ac:dyDescent="0.3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</row>
    <row r="192" spans="1:26" ht="12.75" customHeight="1" x14ac:dyDescent="0.3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</row>
    <row r="193" spans="1:26" ht="12.75" customHeight="1" x14ac:dyDescent="0.3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</row>
    <row r="194" spans="1:26" ht="12.75" customHeight="1" x14ac:dyDescent="0.3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</row>
    <row r="195" spans="1:26" ht="12.75" customHeight="1" x14ac:dyDescent="0.3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</row>
    <row r="196" spans="1:26" ht="12.75" customHeight="1" x14ac:dyDescent="0.3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</row>
    <row r="197" spans="1:26" ht="12.75" customHeight="1" x14ac:dyDescent="0.3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</row>
    <row r="198" spans="1:26" ht="12.75" customHeight="1" x14ac:dyDescent="0.3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</row>
    <row r="199" spans="1:26" ht="12.75" customHeight="1" x14ac:dyDescent="0.3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</row>
    <row r="200" spans="1:26" ht="12.75" customHeight="1" x14ac:dyDescent="0.3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</row>
    <row r="201" spans="1:26" ht="12.75" customHeight="1" x14ac:dyDescent="0.3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</row>
    <row r="202" spans="1:26" ht="12.75" customHeight="1" x14ac:dyDescent="0.3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</row>
    <row r="203" spans="1:26" ht="12.75" customHeight="1" x14ac:dyDescent="0.3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</row>
    <row r="204" spans="1:26" ht="12.75" customHeight="1" x14ac:dyDescent="0.3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</row>
    <row r="205" spans="1:26" ht="12.75" customHeight="1" x14ac:dyDescent="0.3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</row>
    <row r="206" spans="1:26" ht="12.75" customHeight="1" x14ac:dyDescent="0.3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</row>
    <row r="207" spans="1:26" ht="12.75" customHeight="1" x14ac:dyDescent="0.3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</row>
    <row r="208" spans="1:26" ht="12.75" customHeight="1" x14ac:dyDescent="0.3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</row>
    <row r="209" spans="1:26" ht="12.75" customHeight="1" x14ac:dyDescent="0.3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</row>
    <row r="210" spans="1:26" ht="12.75" customHeight="1" x14ac:dyDescent="0.3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</row>
    <row r="211" spans="1:26" ht="12.75" customHeight="1" x14ac:dyDescent="0.3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</row>
    <row r="212" spans="1:26" ht="12.75" customHeight="1" x14ac:dyDescent="0.3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</row>
    <row r="213" spans="1:26" ht="12.75" customHeight="1" x14ac:dyDescent="0.3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</row>
    <row r="214" spans="1:26" ht="12.75" customHeight="1" x14ac:dyDescent="0.3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</row>
    <row r="215" spans="1:26" ht="12.75" customHeight="1" x14ac:dyDescent="0.3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</row>
    <row r="216" spans="1:26" ht="12.75" customHeight="1" x14ac:dyDescent="0.3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</row>
    <row r="217" spans="1:26" ht="12.75" customHeight="1" x14ac:dyDescent="0.3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</row>
    <row r="218" spans="1:26" ht="12.75" customHeight="1" x14ac:dyDescent="0.3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</row>
    <row r="219" spans="1:26" ht="12.75" customHeight="1" x14ac:dyDescent="0.3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</row>
    <row r="220" spans="1:26" ht="12.75" customHeight="1" x14ac:dyDescent="0.3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</row>
    <row r="221" spans="1:26" ht="12.75" customHeight="1" x14ac:dyDescent="0.3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</row>
    <row r="222" spans="1:26" ht="12.75" customHeight="1" x14ac:dyDescent="0.3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</row>
    <row r="223" spans="1:26" ht="12.75" customHeight="1" x14ac:dyDescent="0.3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</row>
    <row r="224" spans="1:26" ht="12.75" customHeight="1" x14ac:dyDescent="0.3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</row>
    <row r="225" spans="1:26" ht="12.75" customHeight="1" x14ac:dyDescent="0.3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</row>
    <row r="226" spans="1:26" ht="12.75" customHeight="1" x14ac:dyDescent="0.3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</row>
    <row r="227" spans="1:26" ht="12.75" customHeight="1" x14ac:dyDescent="0.3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</row>
    <row r="228" spans="1:26" ht="12.75" customHeight="1" x14ac:dyDescent="0.3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</row>
    <row r="229" spans="1:26" ht="12.75" customHeight="1" x14ac:dyDescent="0.3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</row>
    <row r="230" spans="1:26" ht="12.75" customHeight="1" x14ac:dyDescent="0.3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</row>
    <row r="231" spans="1:26" ht="12.75" customHeight="1" x14ac:dyDescent="0.3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</row>
    <row r="232" spans="1:26" ht="12.75" customHeight="1" x14ac:dyDescent="0.3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</row>
    <row r="233" spans="1:26" ht="12.75" customHeight="1" x14ac:dyDescent="0.3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</row>
    <row r="234" spans="1:26" ht="12.75" customHeight="1" x14ac:dyDescent="0.3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</row>
    <row r="235" spans="1:26" ht="12.75" customHeight="1" x14ac:dyDescent="0.3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</row>
    <row r="236" spans="1:26" ht="12.75" customHeight="1" x14ac:dyDescent="0.3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</row>
    <row r="237" spans="1:26" ht="12.75" customHeight="1" x14ac:dyDescent="0.3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</row>
    <row r="238" spans="1:26" ht="12.75" customHeight="1" x14ac:dyDescent="0.3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</row>
    <row r="239" spans="1:26" ht="12.75" customHeight="1" x14ac:dyDescent="0.3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</row>
    <row r="240" spans="1:26" ht="12.75" customHeight="1" x14ac:dyDescent="0.3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</row>
    <row r="241" spans="1:26" ht="12.75" customHeight="1" x14ac:dyDescent="0.3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</row>
    <row r="242" spans="1:26" ht="12.75" customHeight="1" x14ac:dyDescent="0.3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</row>
    <row r="243" spans="1:26" ht="12.75" customHeight="1" x14ac:dyDescent="0.3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</row>
    <row r="244" spans="1:26" ht="12.75" customHeight="1" x14ac:dyDescent="0.3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</row>
    <row r="245" spans="1:26" ht="12.75" customHeight="1" x14ac:dyDescent="0.3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</row>
    <row r="246" spans="1:26" ht="12.75" customHeight="1" x14ac:dyDescent="0.3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</row>
    <row r="247" spans="1:26" ht="12.75" customHeight="1" x14ac:dyDescent="0.3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</row>
    <row r="248" spans="1:26" ht="12.75" customHeight="1" x14ac:dyDescent="0.3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</row>
    <row r="249" spans="1:26" ht="12.75" customHeight="1" x14ac:dyDescent="0.3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</row>
    <row r="250" spans="1:26" ht="12.75" customHeight="1" x14ac:dyDescent="0.3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</row>
    <row r="251" spans="1:26" ht="12.75" customHeight="1" x14ac:dyDescent="0.3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</row>
    <row r="252" spans="1:26" ht="12.75" customHeight="1" x14ac:dyDescent="0.3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</row>
    <row r="253" spans="1:26" ht="12.75" customHeight="1" x14ac:dyDescent="0.3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</row>
    <row r="254" spans="1:26" ht="12.75" customHeight="1" x14ac:dyDescent="0.3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</row>
    <row r="255" spans="1:26" ht="12.75" customHeight="1" x14ac:dyDescent="0.3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</row>
    <row r="256" spans="1:26" ht="12.75" customHeight="1" x14ac:dyDescent="0.3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</row>
    <row r="257" spans="1:26" ht="12.75" customHeight="1" x14ac:dyDescent="0.3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</row>
    <row r="258" spans="1:26" ht="12.75" customHeight="1" x14ac:dyDescent="0.3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</row>
    <row r="259" spans="1:26" ht="12.75" customHeight="1" x14ac:dyDescent="0.3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</row>
    <row r="260" spans="1:26" ht="12.75" customHeight="1" x14ac:dyDescent="0.3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</row>
    <row r="261" spans="1:26" ht="12.75" customHeight="1" x14ac:dyDescent="0.3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</row>
    <row r="262" spans="1:26" ht="12.75" customHeight="1" x14ac:dyDescent="0.3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</row>
    <row r="263" spans="1:26" ht="12.75" customHeight="1" x14ac:dyDescent="0.3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</row>
    <row r="264" spans="1:26" ht="12.75" customHeight="1" x14ac:dyDescent="0.3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</row>
    <row r="265" spans="1:26" ht="12.75" customHeight="1" x14ac:dyDescent="0.3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</row>
    <row r="266" spans="1:26" ht="12.75" customHeight="1" x14ac:dyDescent="0.3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</row>
    <row r="267" spans="1:26" ht="12.75" customHeight="1" x14ac:dyDescent="0.3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</row>
    <row r="268" spans="1:26" ht="12.75" customHeight="1" x14ac:dyDescent="0.3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</row>
    <row r="269" spans="1:26" ht="12.75" customHeight="1" x14ac:dyDescent="0.3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</row>
    <row r="270" spans="1:26" ht="12.75" customHeight="1" x14ac:dyDescent="0.3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</row>
    <row r="271" spans="1:26" ht="12.75" customHeight="1" x14ac:dyDescent="0.3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</row>
    <row r="272" spans="1:26" ht="12.75" customHeight="1" x14ac:dyDescent="0.3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</row>
    <row r="273" spans="1:26" ht="12.75" customHeight="1" x14ac:dyDescent="0.3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</row>
    <row r="274" spans="1:26" ht="12.75" customHeight="1" x14ac:dyDescent="0.3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</row>
    <row r="275" spans="1:26" ht="12.75" customHeight="1" x14ac:dyDescent="0.3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</row>
    <row r="276" spans="1:26" ht="12.75" customHeight="1" x14ac:dyDescent="0.3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</row>
    <row r="277" spans="1:26" ht="12.75" customHeight="1" x14ac:dyDescent="0.3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</row>
    <row r="278" spans="1:26" ht="12.75" customHeight="1" x14ac:dyDescent="0.3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</row>
    <row r="279" spans="1:26" ht="12.75" customHeight="1" x14ac:dyDescent="0.3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</row>
    <row r="280" spans="1:26" ht="12.75" customHeight="1" x14ac:dyDescent="0.3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</row>
    <row r="281" spans="1:26" ht="12.75" customHeight="1" x14ac:dyDescent="0.3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</row>
    <row r="282" spans="1:26" ht="12.75" customHeight="1" x14ac:dyDescent="0.3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</row>
    <row r="283" spans="1:26" ht="12.75" customHeight="1" x14ac:dyDescent="0.3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</row>
    <row r="284" spans="1:26" ht="12.75" customHeight="1" x14ac:dyDescent="0.3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</row>
    <row r="285" spans="1:26" ht="12.75" customHeight="1" x14ac:dyDescent="0.3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</row>
    <row r="286" spans="1:26" ht="12.75" customHeight="1" x14ac:dyDescent="0.3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</row>
    <row r="287" spans="1:26" ht="12.75" customHeight="1" x14ac:dyDescent="0.3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</row>
    <row r="288" spans="1:26" ht="12.75" customHeight="1" x14ac:dyDescent="0.3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</row>
    <row r="289" spans="1:26" ht="12.75" customHeight="1" x14ac:dyDescent="0.3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</row>
    <row r="290" spans="1:26" ht="12.75" customHeight="1" x14ac:dyDescent="0.3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</row>
    <row r="291" spans="1:26" ht="12.75" customHeight="1" x14ac:dyDescent="0.3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</row>
    <row r="292" spans="1:26" ht="12.75" customHeight="1" x14ac:dyDescent="0.3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</row>
    <row r="293" spans="1:26" ht="12.75" customHeight="1" x14ac:dyDescent="0.3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</row>
    <row r="294" spans="1:26" ht="12.75" customHeight="1" x14ac:dyDescent="0.3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</row>
    <row r="295" spans="1:26" ht="12.75" customHeight="1" x14ac:dyDescent="0.3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</row>
    <row r="296" spans="1:26" ht="12.75" customHeight="1" x14ac:dyDescent="0.3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</row>
    <row r="297" spans="1:26" ht="12.75" customHeight="1" x14ac:dyDescent="0.3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</row>
    <row r="298" spans="1:26" ht="12.75" customHeight="1" x14ac:dyDescent="0.3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</row>
    <row r="299" spans="1:26" ht="12.75" customHeight="1" x14ac:dyDescent="0.3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</row>
    <row r="300" spans="1:26" ht="12.75" customHeight="1" x14ac:dyDescent="0.3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</row>
    <row r="301" spans="1:26" ht="12.75" customHeight="1" x14ac:dyDescent="0.3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</row>
    <row r="302" spans="1:26" ht="12.75" customHeight="1" x14ac:dyDescent="0.3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</row>
    <row r="303" spans="1:26" ht="12.75" customHeight="1" x14ac:dyDescent="0.3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</row>
    <row r="304" spans="1:26" ht="12.75" customHeight="1" x14ac:dyDescent="0.3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</row>
    <row r="305" spans="1:26" ht="12.75" customHeight="1" x14ac:dyDescent="0.3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</row>
    <row r="306" spans="1:26" ht="12.75" customHeight="1" x14ac:dyDescent="0.3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</row>
    <row r="307" spans="1:26" ht="12.75" customHeight="1" x14ac:dyDescent="0.3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</row>
    <row r="308" spans="1:26" ht="12.75" customHeight="1" x14ac:dyDescent="0.3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</row>
    <row r="309" spans="1:26" ht="12.75" customHeight="1" x14ac:dyDescent="0.3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</row>
    <row r="310" spans="1:26" ht="12.75" customHeight="1" x14ac:dyDescent="0.3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</row>
    <row r="311" spans="1:26" ht="12.75" customHeight="1" x14ac:dyDescent="0.3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</row>
    <row r="312" spans="1:26" ht="12.75" customHeight="1" x14ac:dyDescent="0.3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</row>
    <row r="313" spans="1:26" ht="12.75" customHeight="1" x14ac:dyDescent="0.3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</row>
    <row r="314" spans="1:26" ht="12.75" customHeight="1" x14ac:dyDescent="0.3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</row>
    <row r="315" spans="1:26" ht="12.75" customHeight="1" x14ac:dyDescent="0.3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</row>
    <row r="316" spans="1:26" ht="12.75" customHeight="1" x14ac:dyDescent="0.3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</row>
    <row r="317" spans="1:26" ht="12.75" customHeight="1" x14ac:dyDescent="0.3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</row>
    <row r="318" spans="1:26" ht="12.75" customHeight="1" x14ac:dyDescent="0.3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</row>
    <row r="319" spans="1:26" ht="12.75" customHeight="1" x14ac:dyDescent="0.3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</row>
    <row r="320" spans="1:26" ht="12.75" customHeight="1" x14ac:dyDescent="0.3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</row>
    <row r="321" spans="1:26" ht="12.75" customHeight="1" x14ac:dyDescent="0.3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</row>
    <row r="322" spans="1:26" ht="12.75" customHeight="1" x14ac:dyDescent="0.3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</row>
    <row r="323" spans="1:26" ht="12.75" customHeight="1" x14ac:dyDescent="0.3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</row>
    <row r="324" spans="1:26" ht="12.75" customHeight="1" x14ac:dyDescent="0.3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</row>
    <row r="325" spans="1:26" ht="12.75" customHeight="1" x14ac:dyDescent="0.3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</row>
    <row r="326" spans="1:26" ht="12.75" customHeight="1" x14ac:dyDescent="0.3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</row>
    <row r="327" spans="1:26" ht="12.75" customHeight="1" x14ac:dyDescent="0.3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</row>
    <row r="328" spans="1:26" ht="12.75" customHeight="1" x14ac:dyDescent="0.3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</row>
    <row r="329" spans="1:26" ht="12.75" customHeight="1" x14ac:dyDescent="0.3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</row>
    <row r="330" spans="1:26" ht="12.75" customHeight="1" x14ac:dyDescent="0.3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</row>
    <row r="331" spans="1:26" ht="12.75" customHeight="1" x14ac:dyDescent="0.3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</row>
    <row r="332" spans="1:26" ht="12.75" customHeight="1" x14ac:dyDescent="0.3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</row>
    <row r="333" spans="1:26" ht="12.75" customHeight="1" x14ac:dyDescent="0.3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</row>
    <row r="334" spans="1:26" ht="12.75" customHeight="1" x14ac:dyDescent="0.3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</row>
    <row r="335" spans="1:26" ht="12.75" customHeight="1" x14ac:dyDescent="0.3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</row>
    <row r="336" spans="1:26" ht="12.75" customHeight="1" x14ac:dyDescent="0.3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</row>
    <row r="337" spans="1:26" ht="12.75" customHeight="1" x14ac:dyDescent="0.3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</row>
    <row r="338" spans="1:26" ht="12.75" customHeight="1" x14ac:dyDescent="0.3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</row>
    <row r="339" spans="1:26" ht="12.75" customHeight="1" x14ac:dyDescent="0.3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</row>
    <row r="340" spans="1:26" ht="12.75" customHeight="1" x14ac:dyDescent="0.3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</row>
    <row r="341" spans="1:26" ht="12.75" customHeight="1" x14ac:dyDescent="0.3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</row>
    <row r="342" spans="1:26" ht="12.75" customHeight="1" x14ac:dyDescent="0.3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</row>
    <row r="343" spans="1:26" ht="12.75" customHeight="1" x14ac:dyDescent="0.3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</row>
    <row r="344" spans="1:26" ht="12.75" customHeight="1" x14ac:dyDescent="0.3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</row>
    <row r="345" spans="1:26" ht="12.75" customHeight="1" x14ac:dyDescent="0.3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</row>
    <row r="346" spans="1:26" ht="12.75" customHeight="1" x14ac:dyDescent="0.3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</row>
    <row r="347" spans="1:26" ht="12.75" customHeight="1" x14ac:dyDescent="0.3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</row>
    <row r="348" spans="1:26" ht="12.75" customHeight="1" x14ac:dyDescent="0.3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</row>
    <row r="349" spans="1:26" ht="12.75" customHeight="1" x14ac:dyDescent="0.3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</row>
    <row r="350" spans="1:26" ht="12.75" customHeight="1" x14ac:dyDescent="0.3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</row>
    <row r="351" spans="1:26" ht="12.75" customHeight="1" x14ac:dyDescent="0.3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</row>
    <row r="352" spans="1:26" ht="12.75" customHeight="1" x14ac:dyDescent="0.3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</row>
    <row r="353" spans="1:26" ht="12.75" customHeight="1" x14ac:dyDescent="0.3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</row>
    <row r="354" spans="1:26" ht="12.75" customHeight="1" x14ac:dyDescent="0.3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</row>
    <row r="355" spans="1:26" ht="12.75" customHeight="1" x14ac:dyDescent="0.3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</row>
    <row r="356" spans="1:26" ht="12.75" customHeight="1" x14ac:dyDescent="0.3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</row>
    <row r="357" spans="1:26" ht="12.75" customHeight="1" x14ac:dyDescent="0.3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</row>
    <row r="358" spans="1:26" ht="12.75" customHeight="1" x14ac:dyDescent="0.3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</row>
    <row r="359" spans="1:26" ht="12.75" customHeight="1" x14ac:dyDescent="0.3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</row>
    <row r="360" spans="1:26" ht="12.75" customHeight="1" x14ac:dyDescent="0.3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</row>
    <row r="361" spans="1:26" ht="12.75" customHeight="1" x14ac:dyDescent="0.3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</row>
    <row r="362" spans="1:26" ht="12.75" customHeight="1" x14ac:dyDescent="0.3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</row>
    <row r="363" spans="1:26" ht="12.75" customHeight="1" x14ac:dyDescent="0.3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</row>
    <row r="364" spans="1:26" ht="12.75" customHeight="1" x14ac:dyDescent="0.3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</row>
    <row r="365" spans="1:26" ht="12.75" customHeight="1" x14ac:dyDescent="0.3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</row>
    <row r="366" spans="1:26" ht="12.75" customHeight="1" x14ac:dyDescent="0.3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</row>
    <row r="367" spans="1:26" ht="12.75" customHeight="1" x14ac:dyDescent="0.3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  <c r="P367" s="118"/>
      <c r="Q367" s="118"/>
      <c r="R367" s="118"/>
      <c r="S367" s="118"/>
      <c r="T367" s="118"/>
      <c r="U367" s="118"/>
      <c r="V367" s="118"/>
      <c r="W367" s="118"/>
      <c r="X367" s="118"/>
      <c r="Y367" s="118"/>
      <c r="Z367" s="118"/>
    </row>
    <row r="368" spans="1:26" ht="12.75" customHeight="1" x14ac:dyDescent="0.3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  <c r="P368" s="118"/>
      <c r="Q368" s="118"/>
      <c r="R368" s="118"/>
      <c r="S368" s="118"/>
      <c r="T368" s="118"/>
      <c r="U368" s="118"/>
      <c r="V368" s="118"/>
      <c r="W368" s="118"/>
      <c r="X368" s="118"/>
      <c r="Y368" s="118"/>
      <c r="Z368" s="118"/>
    </row>
    <row r="369" spans="1:26" ht="12.75" customHeight="1" x14ac:dyDescent="0.3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  <c r="P369" s="118"/>
      <c r="Q369" s="118"/>
      <c r="R369" s="118"/>
      <c r="S369" s="118"/>
      <c r="T369" s="118"/>
      <c r="U369" s="118"/>
      <c r="V369" s="118"/>
      <c r="W369" s="118"/>
      <c r="X369" s="118"/>
      <c r="Y369" s="118"/>
      <c r="Z369" s="118"/>
    </row>
    <row r="370" spans="1:26" ht="12.75" customHeight="1" x14ac:dyDescent="0.3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</row>
    <row r="371" spans="1:26" ht="12.75" customHeight="1" x14ac:dyDescent="0.3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</row>
    <row r="372" spans="1:26" ht="12.75" customHeight="1" x14ac:dyDescent="0.3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</row>
    <row r="373" spans="1:26" ht="12.75" customHeight="1" x14ac:dyDescent="0.3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</row>
    <row r="374" spans="1:26" ht="12.75" customHeight="1" x14ac:dyDescent="0.3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</row>
    <row r="375" spans="1:26" ht="12.75" customHeight="1" x14ac:dyDescent="0.3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  <c r="P375" s="118"/>
      <c r="Q375" s="118"/>
      <c r="R375" s="118"/>
      <c r="S375" s="118"/>
      <c r="T375" s="118"/>
      <c r="U375" s="118"/>
      <c r="V375" s="118"/>
      <c r="W375" s="118"/>
      <c r="X375" s="118"/>
      <c r="Y375" s="118"/>
      <c r="Z375" s="118"/>
    </row>
    <row r="376" spans="1:26" ht="12.75" customHeight="1" x14ac:dyDescent="0.3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  <c r="P376" s="118"/>
      <c r="Q376" s="118"/>
      <c r="R376" s="118"/>
      <c r="S376" s="118"/>
      <c r="T376" s="118"/>
      <c r="U376" s="118"/>
      <c r="V376" s="118"/>
      <c r="W376" s="118"/>
      <c r="X376" s="118"/>
      <c r="Y376" s="118"/>
      <c r="Z376" s="118"/>
    </row>
    <row r="377" spans="1:26" ht="12.75" customHeight="1" x14ac:dyDescent="0.3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  <c r="P377" s="118"/>
      <c r="Q377" s="118"/>
      <c r="R377" s="118"/>
      <c r="S377" s="118"/>
      <c r="T377" s="118"/>
      <c r="U377" s="118"/>
      <c r="V377" s="118"/>
      <c r="W377" s="118"/>
      <c r="X377" s="118"/>
      <c r="Y377" s="118"/>
      <c r="Z377" s="118"/>
    </row>
    <row r="378" spans="1:26" ht="12.75" customHeight="1" x14ac:dyDescent="0.3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  <c r="P378" s="118"/>
      <c r="Q378" s="118"/>
      <c r="R378" s="118"/>
      <c r="S378" s="118"/>
      <c r="T378" s="118"/>
      <c r="U378" s="118"/>
      <c r="V378" s="118"/>
      <c r="W378" s="118"/>
      <c r="X378" s="118"/>
      <c r="Y378" s="118"/>
      <c r="Z378" s="118"/>
    </row>
    <row r="379" spans="1:26" ht="12.75" customHeight="1" x14ac:dyDescent="0.3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  <c r="P379" s="118"/>
      <c r="Q379" s="118"/>
      <c r="R379" s="118"/>
      <c r="S379" s="118"/>
      <c r="T379" s="118"/>
      <c r="U379" s="118"/>
      <c r="V379" s="118"/>
      <c r="W379" s="118"/>
      <c r="X379" s="118"/>
      <c r="Y379" s="118"/>
      <c r="Z379" s="118"/>
    </row>
    <row r="380" spans="1:26" ht="12.75" customHeight="1" x14ac:dyDescent="0.3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  <c r="P380" s="118"/>
      <c r="Q380" s="118"/>
      <c r="R380" s="118"/>
      <c r="S380" s="118"/>
      <c r="T380" s="118"/>
      <c r="U380" s="118"/>
      <c r="V380" s="118"/>
      <c r="W380" s="118"/>
      <c r="X380" s="118"/>
      <c r="Y380" s="118"/>
      <c r="Z380" s="118"/>
    </row>
    <row r="381" spans="1:26" ht="12.75" customHeight="1" x14ac:dyDescent="0.3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  <c r="P381" s="118"/>
      <c r="Q381" s="118"/>
      <c r="R381" s="118"/>
      <c r="S381" s="118"/>
      <c r="T381" s="118"/>
      <c r="U381" s="118"/>
      <c r="V381" s="118"/>
      <c r="W381" s="118"/>
      <c r="X381" s="118"/>
      <c r="Y381" s="118"/>
      <c r="Z381" s="118"/>
    </row>
    <row r="382" spans="1:26" ht="12.75" customHeight="1" x14ac:dyDescent="0.3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  <c r="P382" s="118"/>
      <c r="Q382" s="118"/>
      <c r="R382" s="118"/>
      <c r="S382" s="118"/>
      <c r="T382" s="118"/>
      <c r="U382" s="118"/>
      <c r="V382" s="118"/>
      <c r="W382" s="118"/>
      <c r="X382" s="118"/>
      <c r="Y382" s="118"/>
      <c r="Z382" s="118"/>
    </row>
    <row r="383" spans="1:26" ht="12.75" customHeight="1" x14ac:dyDescent="0.3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  <c r="P383" s="118"/>
      <c r="Q383" s="118"/>
      <c r="R383" s="118"/>
      <c r="S383" s="118"/>
      <c r="T383" s="118"/>
      <c r="U383" s="118"/>
      <c r="V383" s="118"/>
      <c r="W383" s="118"/>
      <c r="X383" s="118"/>
      <c r="Y383" s="118"/>
      <c r="Z383" s="118"/>
    </row>
    <row r="384" spans="1:26" ht="12.75" customHeight="1" x14ac:dyDescent="0.3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  <c r="P384" s="118"/>
      <c r="Q384" s="118"/>
      <c r="R384" s="118"/>
      <c r="S384" s="118"/>
      <c r="T384" s="118"/>
      <c r="U384" s="118"/>
      <c r="V384" s="118"/>
      <c r="W384" s="118"/>
      <c r="X384" s="118"/>
      <c r="Y384" s="118"/>
      <c r="Z384" s="118"/>
    </row>
    <row r="385" spans="1:26" ht="12.75" customHeight="1" x14ac:dyDescent="0.3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</row>
    <row r="386" spans="1:26" ht="12.75" customHeight="1" x14ac:dyDescent="0.3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  <c r="P386" s="118"/>
      <c r="Q386" s="118"/>
      <c r="R386" s="118"/>
      <c r="S386" s="118"/>
      <c r="T386" s="118"/>
      <c r="U386" s="118"/>
      <c r="V386" s="118"/>
      <c r="W386" s="118"/>
      <c r="X386" s="118"/>
      <c r="Y386" s="118"/>
      <c r="Z386" s="118"/>
    </row>
    <row r="387" spans="1:26" ht="12.75" customHeight="1" x14ac:dyDescent="0.3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  <c r="P387" s="118"/>
      <c r="Q387" s="118"/>
      <c r="R387" s="118"/>
      <c r="S387" s="118"/>
      <c r="T387" s="118"/>
      <c r="U387" s="118"/>
      <c r="V387" s="118"/>
      <c r="W387" s="118"/>
      <c r="X387" s="118"/>
      <c r="Y387" s="118"/>
      <c r="Z387" s="118"/>
    </row>
    <row r="388" spans="1:26" ht="12.75" customHeight="1" x14ac:dyDescent="0.3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  <c r="P388" s="118"/>
      <c r="Q388" s="118"/>
      <c r="R388" s="118"/>
      <c r="S388" s="118"/>
      <c r="T388" s="118"/>
      <c r="U388" s="118"/>
      <c r="V388" s="118"/>
      <c r="W388" s="118"/>
      <c r="X388" s="118"/>
      <c r="Y388" s="118"/>
      <c r="Z388" s="118"/>
    </row>
    <row r="389" spans="1:26" ht="12.75" customHeight="1" x14ac:dyDescent="0.3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  <c r="P389" s="118"/>
      <c r="Q389" s="118"/>
      <c r="R389" s="118"/>
      <c r="S389" s="118"/>
      <c r="T389" s="118"/>
      <c r="U389" s="118"/>
      <c r="V389" s="118"/>
      <c r="W389" s="118"/>
      <c r="X389" s="118"/>
      <c r="Y389" s="118"/>
      <c r="Z389" s="118"/>
    </row>
    <row r="390" spans="1:26" ht="12.75" customHeight="1" x14ac:dyDescent="0.3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</row>
    <row r="391" spans="1:26" ht="12.75" customHeight="1" x14ac:dyDescent="0.3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  <c r="P391" s="118"/>
      <c r="Q391" s="118"/>
      <c r="R391" s="118"/>
      <c r="S391" s="118"/>
      <c r="T391" s="118"/>
      <c r="U391" s="118"/>
      <c r="V391" s="118"/>
      <c r="W391" s="118"/>
      <c r="X391" s="118"/>
      <c r="Y391" s="118"/>
      <c r="Z391" s="118"/>
    </row>
    <row r="392" spans="1:26" ht="12.75" customHeight="1" x14ac:dyDescent="0.3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  <c r="P392" s="118"/>
      <c r="Q392" s="118"/>
      <c r="R392" s="118"/>
      <c r="S392" s="118"/>
      <c r="T392" s="118"/>
      <c r="U392" s="118"/>
      <c r="V392" s="118"/>
      <c r="W392" s="118"/>
      <c r="X392" s="118"/>
      <c r="Y392" s="118"/>
      <c r="Z392" s="118"/>
    </row>
    <row r="393" spans="1:26" ht="12.75" customHeight="1" x14ac:dyDescent="0.3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  <c r="P393" s="118"/>
      <c r="Q393" s="118"/>
      <c r="R393" s="118"/>
      <c r="S393" s="118"/>
      <c r="T393" s="118"/>
      <c r="U393" s="118"/>
      <c r="V393" s="118"/>
      <c r="W393" s="118"/>
      <c r="X393" s="118"/>
      <c r="Y393" s="118"/>
      <c r="Z393" s="118"/>
    </row>
    <row r="394" spans="1:26" ht="12.75" customHeight="1" x14ac:dyDescent="0.3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  <c r="P394" s="118"/>
      <c r="Q394" s="118"/>
      <c r="R394" s="118"/>
      <c r="S394" s="118"/>
      <c r="T394" s="118"/>
      <c r="U394" s="118"/>
      <c r="V394" s="118"/>
      <c r="W394" s="118"/>
      <c r="X394" s="118"/>
      <c r="Y394" s="118"/>
      <c r="Z394" s="118"/>
    </row>
    <row r="395" spans="1:26" ht="12.75" customHeight="1" x14ac:dyDescent="0.3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  <c r="P395" s="118"/>
      <c r="Q395" s="118"/>
      <c r="R395" s="118"/>
      <c r="S395" s="118"/>
      <c r="T395" s="118"/>
      <c r="U395" s="118"/>
      <c r="V395" s="118"/>
      <c r="W395" s="118"/>
      <c r="X395" s="118"/>
      <c r="Y395" s="118"/>
      <c r="Z395" s="118"/>
    </row>
    <row r="396" spans="1:26" ht="12.75" customHeight="1" x14ac:dyDescent="0.3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  <c r="P396" s="118"/>
      <c r="Q396" s="118"/>
      <c r="R396" s="118"/>
      <c r="S396" s="118"/>
      <c r="T396" s="118"/>
      <c r="U396" s="118"/>
      <c r="V396" s="118"/>
      <c r="W396" s="118"/>
      <c r="X396" s="118"/>
      <c r="Y396" s="118"/>
      <c r="Z396" s="118"/>
    </row>
    <row r="397" spans="1:26" ht="12.75" customHeight="1" x14ac:dyDescent="0.3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  <c r="P397" s="118"/>
      <c r="Q397" s="118"/>
      <c r="R397" s="118"/>
      <c r="S397" s="118"/>
      <c r="T397" s="118"/>
      <c r="U397" s="118"/>
      <c r="V397" s="118"/>
      <c r="W397" s="118"/>
      <c r="X397" s="118"/>
      <c r="Y397" s="118"/>
      <c r="Z397" s="118"/>
    </row>
    <row r="398" spans="1:26" ht="12.75" customHeight="1" x14ac:dyDescent="0.3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</row>
    <row r="399" spans="1:26" ht="12.75" customHeight="1" x14ac:dyDescent="0.3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</row>
    <row r="400" spans="1:26" ht="12.75" customHeight="1" x14ac:dyDescent="0.3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</row>
    <row r="401" spans="1:26" ht="12.75" customHeight="1" x14ac:dyDescent="0.3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</row>
    <row r="402" spans="1:26" ht="12.75" customHeight="1" x14ac:dyDescent="0.3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</row>
    <row r="403" spans="1:26" ht="12.75" customHeight="1" x14ac:dyDescent="0.3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</row>
    <row r="404" spans="1:26" ht="12.75" customHeight="1" x14ac:dyDescent="0.3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</row>
    <row r="405" spans="1:26" ht="12.75" customHeight="1" x14ac:dyDescent="0.3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</row>
    <row r="406" spans="1:26" ht="12.75" customHeight="1" x14ac:dyDescent="0.3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</row>
    <row r="407" spans="1:26" ht="12.75" customHeight="1" x14ac:dyDescent="0.3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</row>
    <row r="408" spans="1:26" ht="12.75" customHeight="1" x14ac:dyDescent="0.3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</row>
    <row r="409" spans="1:26" ht="12.75" customHeight="1" x14ac:dyDescent="0.3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</row>
    <row r="410" spans="1:26" ht="12.75" customHeight="1" x14ac:dyDescent="0.3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</row>
    <row r="411" spans="1:26" ht="12.75" customHeight="1" x14ac:dyDescent="0.3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</row>
    <row r="412" spans="1:26" ht="12.75" customHeight="1" x14ac:dyDescent="0.3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</row>
    <row r="413" spans="1:26" ht="12.75" customHeight="1" x14ac:dyDescent="0.3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</row>
    <row r="414" spans="1:26" ht="12.75" customHeight="1" x14ac:dyDescent="0.3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</row>
    <row r="415" spans="1:26" ht="12.75" customHeight="1" x14ac:dyDescent="0.3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</row>
    <row r="416" spans="1:26" ht="12.75" customHeight="1" x14ac:dyDescent="0.3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</row>
    <row r="417" spans="1:26" ht="12.75" customHeight="1" x14ac:dyDescent="0.3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</row>
    <row r="418" spans="1:26" ht="12.75" customHeight="1" x14ac:dyDescent="0.3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</row>
    <row r="419" spans="1:26" ht="12.75" customHeight="1" x14ac:dyDescent="0.3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</row>
    <row r="420" spans="1:26" ht="12.75" customHeight="1" x14ac:dyDescent="0.3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</row>
    <row r="421" spans="1:26" ht="12.75" customHeight="1" x14ac:dyDescent="0.3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</row>
    <row r="422" spans="1:26" ht="12.75" customHeight="1" x14ac:dyDescent="0.3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</row>
    <row r="423" spans="1:26" ht="12.75" customHeight="1" x14ac:dyDescent="0.3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</row>
    <row r="424" spans="1:26" ht="12.75" customHeight="1" x14ac:dyDescent="0.3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</row>
    <row r="425" spans="1:26" ht="12.75" customHeight="1" x14ac:dyDescent="0.3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</row>
    <row r="426" spans="1:26" ht="12.75" customHeight="1" x14ac:dyDescent="0.3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</row>
    <row r="427" spans="1:26" ht="12.75" customHeight="1" x14ac:dyDescent="0.3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</row>
    <row r="428" spans="1:26" ht="12.75" customHeight="1" x14ac:dyDescent="0.3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</row>
    <row r="429" spans="1:26" ht="12.75" customHeight="1" x14ac:dyDescent="0.3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</row>
    <row r="430" spans="1:26" ht="12.75" customHeight="1" x14ac:dyDescent="0.3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</row>
    <row r="431" spans="1:26" ht="12.75" customHeight="1" x14ac:dyDescent="0.3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</row>
    <row r="432" spans="1:26" ht="12.75" customHeight="1" x14ac:dyDescent="0.3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</row>
    <row r="433" spans="1:26" ht="12.75" customHeight="1" x14ac:dyDescent="0.3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</row>
    <row r="434" spans="1:26" ht="12.75" customHeight="1" x14ac:dyDescent="0.3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</row>
    <row r="435" spans="1:26" ht="12.75" customHeight="1" x14ac:dyDescent="0.3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</row>
    <row r="436" spans="1:26" ht="12.75" customHeight="1" x14ac:dyDescent="0.3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</row>
    <row r="437" spans="1:26" ht="12.75" customHeight="1" x14ac:dyDescent="0.3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</row>
    <row r="438" spans="1:26" ht="12.75" customHeight="1" x14ac:dyDescent="0.3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</row>
    <row r="439" spans="1:26" ht="12.75" customHeight="1" x14ac:dyDescent="0.3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</row>
    <row r="440" spans="1:26" ht="12.75" customHeight="1" x14ac:dyDescent="0.3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</row>
    <row r="441" spans="1:26" ht="12.75" customHeight="1" x14ac:dyDescent="0.3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  <c r="P441" s="118"/>
      <c r="Q441" s="118"/>
      <c r="R441" s="118"/>
      <c r="S441" s="118"/>
      <c r="T441" s="118"/>
      <c r="U441" s="118"/>
      <c r="V441" s="118"/>
      <c r="W441" s="118"/>
      <c r="X441" s="118"/>
      <c r="Y441" s="118"/>
      <c r="Z441" s="118"/>
    </row>
    <row r="442" spans="1:26" ht="12.75" customHeight="1" x14ac:dyDescent="0.3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  <c r="P442" s="118"/>
      <c r="Q442" s="118"/>
      <c r="R442" s="118"/>
      <c r="S442" s="118"/>
      <c r="T442" s="118"/>
      <c r="U442" s="118"/>
      <c r="V442" s="118"/>
      <c r="W442" s="118"/>
      <c r="X442" s="118"/>
      <c r="Y442" s="118"/>
      <c r="Z442" s="118"/>
    </row>
    <row r="443" spans="1:26" ht="12.75" customHeight="1" x14ac:dyDescent="0.3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  <c r="P443" s="118"/>
      <c r="Q443" s="118"/>
      <c r="R443" s="118"/>
      <c r="S443" s="118"/>
      <c r="T443" s="118"/>
      <c r="U443" s="118"/>
      <c r="V443" s="118"/>
      <c r="W443" s="118"/>
      <c r="X443" s="118"/>
      <c r="Y443" s="118"/>
      <c r="Z443" s="118"/>
    </row>
    <row r="444" spans="1:26" ht="12.75" customHeight="1" x14ac:dyDescent="0.3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18"/>
      <c r="R444" s="118"/>
      <c r="S444" s="118"/>
      <c r="T444" s="118"/>
      <c r="U444" s="118"/>
      <c r="V444" s="118"/>
      <c r="W444" s="118"/>
      <c r="X444" s="118"/>
      <c r="Y444" s="118"/>
      <c r="Z444" s="118"/>
    </row>
    <row r="445" spans="1:26" ht="12.75" customHeight="1" x14ac:dyDescent="0.3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18"/>
      <c r="R445" s="118"/>
      <c r="S445" s="118"/>
      <c r="T445" s="118"/>
      <c r="U445" s="118"/>
      <c r="V445" s="118"/>
      <c r="W445" s="118"/>
      <c r="X445" s="118"/>
      <c r="Y445" s="118"/>
      <c r="Z445" s="118"/>
    </row>
    <row r="446" spans="1:26" ht="12.75" customHeight="1" x14ac:dyDescent="0.3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  <c r="Q446" s="118"/>
      <c r="R446" s="118"/>
      <c r="S446" s="118"/>
      <c r="T446" s="118"/>
      <c r="U446" s="118"/>
      <c r="V446" s="118"/>
      <c r="W446" s="118"/>
      <c r="X446" s="118"/>
      <c r="Y446" s="118"/>
      <c r="Z446" s="118"/>
    </row>
    <row r="447" spans="1:26" ht="12.75" customHeight="1" x14ac:dyDescent="0.3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18"/>
      <c r="R447" s="118"/>
      <c r="S447" s="118"/>
      <c r="T447" s="118"/>
      <c r="U447" s="118"/>
      <c r="V447" s="118"/>
      <c r="W447" s="118"/>
      <c r="X447" s="118"/>
      <c r="Y447" s="118"/>
      <c r="Z447" s="118"/>
    </row>
    <row r="448" spans="1:26" ht="12.75" customHeight="1" x14ac:dyDescent="0.3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  <c r="Q448" s="118"/>
      <c r="R448" s="118"/>
      <c r="S448" s="118"/>
      <c r="T448" s="118"/>
      <c r="U448" s="118"/>
      <c r="V448" s="118"/>
      <c r="W448" s="118"/>
      <c r="X448" s="118"/>
      <c r="Y448" s="118"/>
      <c r="Z448" s="118"/>
    </row>
    <row r="449" spans="1:26" ht="12.75" customHeight="1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118"/>
      <c r="Z449" s="118"/>
    </row>
    <row r="450" spans="1:26" ht="12.75" customHeight="1" x14ac:dyDescent="0.3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  <c r="P450" s="118"/>
      <c r="Q450" s="118"/>
      <c r="R450" s="118"/>
      <c r="S450" s="118"/>
      <c r="T450" s="118"/>
      <c r="U450" s="118"/>
      <c r="V450" s="118"/>
      <c r="W450" s="118"/>
      <c r="X450" s="118"/>
      <c r="Y450" s="118"/>
      <c r="Z450" s="118"/>
    </row>
    <row r="451" spans="1:26" ht="12.75" customHeight="1" x14ac:dyDescent="0.3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  <c r="P451" s="118"/>
      <c r="Q451" s="118"/>
      <c r="R451" s="118"/>
      <c r="S451" s="118"/>
      <c r="T451" s="118"/>
      <c r="U451" s="118"/>
      <c r="V451" s="118"/>
      <c r="W451" s="118"/>
      <c r="X451" s="118"/>
      <c r="Y451" s="118"/>
      <c r="Z451" s="118"/>
    </row>
    <row r="452" spans="1:26" ht="12.75" customHeight="1" x14ac:dyDescent="0.3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  <c r="P452" s="118"/>
      <c r="Q452" s="118"/>
      <c r="R452" s="118"/>
      <c r="S452" s="118"/>
      <c r="T452" s="118"/>
      <c r="U452" s="118"/>
      <c r="V452" s="118"/>
      <c r="W452" s="118"/>
      <c r="X452" s="118"/>
      <c r="Y452" s="118"/>
      <c r="Z452" s="118"/>
    </row>
    <row r="453" spans="1:26" ht="12.75" customHeight="1" x14ac:dyDescent="0.3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  <c r="P453" s="118"/>
      <c r="Q453" s="118"/>
      <c r="R453" s="118"/>
      <c r="S453" s="118"/>
      <c r="T453" s="118"/>
      <c r="U453" s="118"/>
      <c r="V453" s="118"/>
      <c r="W453" s="118"/>
      <c r="X453" s="118"/>
      <c r="Y453" s="118"/>
      <c r="Z453" s="118"/>
    </row>
    <row r="454" spans="1:26" ht="12.75" customHeight="1" x14ac:dyDescent="0.3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  <c r="P454" s="118"/>
      <c r="Q454" s="118"/>
      <c r="R454" s="118"/>
      <c r="S454" s="118"/>
      <c r="T454" s="118"/>
      <c r="U454" s="118"/>
      <c r="V454" s="118"/>
      <c r="W454" s="118"/>
      <c r="X454" s="118"/>
      <c r="Y454" s="118"/>
      <c r="Z454" s="118"/>
    </row>
    <row r="455" spans="1:26" ht="12.75" customHeight="1" x14ac:dyDescent="0.3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  <c r="P455" s="118"/>
      <c r="Q455" s="118"/>
      <c r="R455" s="118"/>
      <c r="S455" s="118"/>
      <c r="T455" s="118"/>
      <c r="U455" s="118"/>
      <c r="V455" s="118"/>
      <c r="W455" s="118"/>
      <c r="X455" s="118"/>
      <c r="Y455" s="118"/>
      <c r="Z455" s="118"/>
    </row>
    <row r="456" spans="1:26" ht="12.75" customHeight="1" x14ac:dyDescent="0.3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  <c r="P456" s="118"/>
      <c r="Q456" s="118"/>
      <c r="R456" s="118"/>
      <c r="S456" s="118"/>
      <c r="T456" s="118"/>
      <c r="U456" s="118"/>
      <c r="V456" s="118"/>
      <c r="W456" s="118"/>
      <c r="X456" s="118"/>
      <c r="Y456" s="118"/>
      <c r="Z456" s="118"/>
    </row>
    <row r="457" spans="1:26" ht="12.75" customHeight="1" x14ac:dyDescent="0.3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  <c r="P457" s="118"/>
      <c r="Q457" s="118"/>
      <c r="R457" s="118"/>
      <c r="S457" s="118"/>
      <c r="T457" s="118"/>
      <c r="U457" s="118"/>
      <c r="V457" s="118"/>
      <c r="W457" s="118"/>
      <c r="X457" s="118"/>
      <c r="Y457" s="118"/>
      <c r="Z457" s="118"/>
    </row>
    <row r="458" spans="1:26" ht="12.75" customHeight="1" x14ac:dyDescent="0.3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  <c r="P458" s="118"/>
      <c r="Q458" s="118"/>
      <c r="R458" s="118"/>
      <c r="S458" s="118"/>
      <c r="T458" s="118"/>
      <c r="U458" s="118"/>
      <c r="V458" s="118"/>
      <c r="W458" s="118"/>
      <c r="X458" s="118"/>
      <c r="Y458" s="118"/>
      <c r="Z458" s="118"/>
    </row>
    <row r="459" spans="1:26" ht="12.75" customHeight="1" x14ac:dyDescent="0.3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  <c r="P459" s="118"/>
      <c r="Q459" s="118"/>
      <c r="R459" s="118"/>
      <c r="S459" s="118"/>
      <c r="T459" s="118"/>
      <c r="U459" s="118"/>
      <c r="V459" s="118"/>
      <c r="W459" s="118"/>
      <c r="X459" s="118"/>
      <c r="Y459" s="118"/>
      <c r="Z459" s="118"/>
    </row>
    <row r="460" spans="1:26" ht="12.75" customHeight="1" x14ac:dyDescent="0.3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</row>
    <row r="461" spans="1:26" ht="12.75" customHeight="1" x14ac:dyDescent="0.3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  <c r="P461" s="118"/>
      <c r="Q461" s="118"/>
      <c r="R461" s="118"/>
      <c r="S461" s="118"/>
      <c r="T461" s="118"/>
      <c r="U461" s="118"/>
      <c r="V461" s="118"/>
      <c r="W461" s="118"/>
      <c r="X461" s="118"/>
      <c r="Y461" s="118"/>
      <c r="Z461" s="118"/>
    </row>
    <row r="462" spans="1:26" ht="12.75" customHeight="1" x14ac:dyDescent="0.3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  <c r="Z462" s="118"/>
    </row>
    <row r="463" spans="1:26" ht="12.75" customHeight="1" x14ac:dyDescent="0.3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  <c r="Z463" s="118"/>
    </row>
    <row r="464" spans="1:26" ht="12.75" customHeight="1" x14ac:dyDescent="0.3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  <c r="Z464" s="118"/>
    </row>
    <row r="465" spans="1:26" ht="12.75" customHeight="1" x14ac:dyDescent="0.3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118"/>
      <c r="R465" s="118"/>
      <c r="S465" s="118"/>
      <c r="T465" s="118"/>
      <c r="U465" s="118"/>
      <c r="V465" s="118"/>
      <c r="W465" s="118"/>
      <c r="X465" s="118"/>
      <c r="Y465" s="118"/>
      <c r="Z465" s="118"/>
    </row>
    <row r="466" spans="1:26" ht="12.75" customHeight="1" x14ac:dyDescent="0.3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118"/>
      <c r="R466" s="118"/>
      <c r="S466" s="118"/>
      <c r="T466" s="118"/>
      <c r="U466" s="118"/>
      <c r="V466" s="118"/>
      <c r="W466" s="118"/>
      <c r="X466" s="118"/>
      <c r="Y466" s="118"/>
      <c r="Z466" s="118"/>
    </row>
    <row r="467" spans="1:26" ht="12.75" customHeight="1" x14ac:dyDescent="0.3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</row>
    <row r="468" spans="1:26" ht="12.75" customHeight="1" x14ac:dyDescent="0.3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  <c r="S468" s="118"/>
      <c r="T468" s="118"/>
      <c r="U468" s="118"/>
      <c r="V468" s="118"/>
      <c r="W468" s="118"/>
      <c r="X468" s="118"/>
      <c r="Y468" s="118"/>
      <c r="Z468" s="118"/>
    </row>
    <row r="469" spans="1:26" ht="12.75" customHeight="1" x14ac:dyDescent="0.3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  <c r="S469" s="118"/>
      <c r="T469" s="118"/>
      <c r="U469" s="118"/>
      <c r="V469" s="118"/>
      <c r="W469" s="118"/>
      <c r="X469" s="118"/>
      <c r="Y469" s="118"/>
      <c r="Z469" s="118"/>
    </row>
    <row r="470" spans="1:26" ht="12.75" customHeight="1" x14ac:dyDescent="0.3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118"/>
      <c r="R470" s="118"/>
      <c r="S470" s="118"/>
      <c r="T470" s="118"/>
      <c r="U470" s="118"/>
      <c r="V470" s="118"/>
      <c r="W470" s="118"/>
      <c r="X470" s="118"/>
      <c r="Y470" s="118"/>
      <c r="Z470" s="118"/>
    </row>
    <row r="471" spans="1:26" ht="12.75" customHeight="1" x14ac:dyDescent="0.3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118"/>
      <c r="R471" s="118"/>
      <c r="S471" s="118"/>
      <c r="T471" s="118"/>
      <c r="U471" s="118"/>
      <c r="V471" s="118"/>
      <c r="W471" s="118"/>
      <c r="X471" s="118"/>
      <c r="Y471" s="118"/>
      <c r="Z471" s="118"/>
    </row>
    <row r="472" spans="1:26" ht="12.75" customHeight="1" x14ac:dyDescent="0.3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  <c r="P472" s="118"/>
      <c r="Q472" s="118"/>
      <c r="R472" s="118"/>
      <c r="S472" s="118"/>
      <c r="T472" s="118"/>
      <c r="U472" s="118"/>
      <c r="V472" s="118"/>
      <c r="W472" s="118"/>
      <c r="X472" s="118"/>
      <c r="Y472" s="118"/>
      <c r="Z472" s="118"/>
    </row>
    <row r="473" spans="1:26" ht="12.75" customHeight="1" x14ac:dyDescent="0.3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  <c r="P473" s="118"/>
      <c r="Q473" s="118"/>
      <c r="R473" s="118"/>
      <c r="S473" s="118"/>
      <c r="T473" s="118"/>
      <c r="U473" s="118"/>
      <c r="V473" s="118"/>
      <c r="W473" s="118"/>
      <c r="X473" s="118"/>
      <c r="Y473" s="118"/>
      <c r="Z473" s="118"/>
    </row>
    <row r="474" spans="1:26" ht="12.75" customHeight="1" x14ac:dyDescent="0.3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  <c r="P474" s="118"/>
      <c r="Q474" s="118"/>
      <c r="R474" s="118"/>
      <c r="S474" s="118"/>
      <c r="T474" s="118"/>
      <c r="U474" s="118"/>
      <c r="V474" s="118"/>
      <c r="W474" s="118"/>
      <c r="X474" s="118"/>
      <c r="Y474" s="118"/>
      <c r="Z474" s="118"/>
    </row>
    <row r="475" spans="1:26" ht="12.75" customHeight="1" x14ac:dyDescent="0.3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118"/>
      <c r="R475" s="118"/>
      <c r="S475" s="118"/>
      <c r="T475" s="118"/>
      <c r="U475" s="118"/>
      <c r="V475" s="118"/>
      <c r="W475" s="118"/>
      <c r="X475" s="118"/>
      <c r="Y475" s="118"/>
      <c r="Z475" s="118"/>
    </row>
    <row r="476" spans="1:26" ht="12.75" customHeight="1" x14ac:dyDescent="0.3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118"/>
      <c r="R476" s="118"/>
      <c r="S476" s="118"/>
      <c r="T476" s="118"/>
      <c r="U476" s="118"/>
      <c r="V476" s="118"/>
      <c r="W476" s="118"/>
      <c r="X476" s="118"/>
      <c r="Y476" s="118"/>
      <c r="Z476" s="118"/>
    </row>
    <row r="477" spans="1:26" ht="12.75" customHeight="1" x14ac:dyDescent="0.3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118"/>
      <c r="R477" s="118"/>
      <c r="S477" s="118"/>
      <c r="T477" s="118"/>
      <c r="U477" s="118"/>
      <c r="V477" s="118"/>
      <c r="W477" s="118"/>
      <c r="X477" s="118"/>
      <c r="Y477" s="118"/>
      <c r="Z477" s="118"/>
    </row>
    <row r="478" spans="1:26" ht="12.75" customHeight="1" x14ac:dyDescent="0.3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118"/>
      <c r="R478" s="118"/>
      <c r="S478" s="118"/>
      <c r="T478" s="118"/>
      <c r="U478" s="118"/>
      <c r="V478" s="118"/>
      <c r="W478" s="118"/>
      <c r="X478" s="118"/>
      <c r="Y478" s="118"/>
      <c r="Z478" s="118"/>
    </row>
    <row r="479" spans="1:26" ht="12.75" customHeight="1" x14ac:dyDescent="0.3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118"/>
      <c r="R479" s="118"/>
      <c r="S479" s="118"/>
      <c r="T479" s="118"/>
      <c r="U479" s="118"/>
      <c r="V479" s="118"/>
      <c r="W479" s="118"/>
      <c r="X479" s="118"/>
      <c r="Y479" s="118"/>
      <c r="Z479" s="118"/>
    </row>
    <row r="480" spans="1:26" ht="12.75" customHeight="1" x14ac:dyDescent="0.3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118"/>
      <c r="R480" s="118"/>
      <c r="S480" s="118"/>
      <c r="T480" s="118"/>
      <c r="U480" s="118"/>
      <c r="V480" s="118"/>
      <c r="W480" s="118"/>
      <c r="X480" s="118"/>
      <c r="Y480" s="118"/>
      <c r="Z480" s="118"/>
    </row>
    <row r="481" spans="1:26" ht="12.75" customHeight="1" x14ac:dyDescent="0.3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118"/>
      <c r="R481" s="118"/>
      <c r="S481" s="118"/>
      <c r="T481" s="118"/>
      <c r="U481" s="118"/>
      <c r="V481" s="118"/>
      <c r="W481" s="118"/>
      <c r="X481" s="118"/>
      <c r="Y481" s="118"/>
      <c r="Z481" s="118"/>
    </row>
    <row r="482" spans="1:26" ht="12.75" customHeight="1" x14ac:dyDescent="0.3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</row>
    <row r="483" spans="1:26" ht="12.75" customHeight="1" x14ac:dyDescent="0.3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</row>
    <row r="484" spans="1:26" ht="12.75" customHeight="1" x14ac:dyDescent="0.3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</row>
    <row r="485" spans="1:26" ht="12.75" customHeight="1" x14ac:dyDescent="0.3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</row>
    <row r="486" spans="1:26" ht="12.75" customHeight="1" x14ac:dyDescent="0.3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</row>
    <row r="487" spans="1:26" ht="12.75" customHeight="1" x14ac:dyDescent="0.3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  <c r="O487" s="118"/>
      <c r="P487" s="118"/>
      <c r="Q487" s="118"/>
      <c r="R487" s="118"/>
      <c r="S487" s="118"/>
      <c r="T487" s="118"/>
      <c r="U487" s="118"/>
      <c r="V487" s="118"/>
      <c r="W487" s="118"/>
      <c r="X487" s="118"/>
      <c r="Y487" s="118"/>
      <c r="Z487" s="118"/>
    </row>
    <row r="488" spans="1:26" ht="12.75" customHeight="1" x14ac:dyDescent="0.3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  <c r="O488" s="118"/>
      <c r="P488" s="118"/>
      <c r="Q488" s="118"/>
      <c r="R488" s="118"/>
      <c r="S488" s="118"/>
      <c r="T488" s="118"/>
      <c r="U488" s="118"/>
      <c r="V488" s="118"/>
      <c r="W488" s="118"/>
      <c r="X488" s="118"/>
      <c r="Y488" s="118"/>
      <c r="Z488" s="118"/>
    </row>
    <row r="489" spans="1:26" ht="12.75" customHeight="1" x14ac:dyDescent="0.3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8"/>
      <c r="P489" s="118"/>
      <c r="Q489" s="118"/>
      <c r="R489" s="118"/>
      <c r="S489" s="118"/>
      <c r="T489" s="118"/>
      <c r="U489" s="118"/>
      <c r="V489" s="118"/>
      <c r="W489" s="118"/>
      <c r="X489" s="118"/>
      <c r="Y489" s="118"/>
      <c r="Z489" s="118"/>
    </row>
    <row r="490" spans="1:26" ht="12.75" customHeight="1" x14ac:dyDescent="0.3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8"/>
      <c r="P490" s="118"/>
      <c r="Q490" s="118"/>
      <c r="R490" s="118"/>
      <c r="S490" s="118"/>
      <c r="T490" s="118"/>
      <c r="U490" s="118"/>
      <c r="V490" s="118"/>
      <c r="W490" s="118"/>
      <c r="X490" s="118"/>
      <c r="Y490" s="118"/>
      <c r="Z490" s="118"/>
    </row>
    <row r="491" spans="1:26" ht="12.75" customHeight="1" x14ac:dyDescent="0.3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  <c r="O491" s="118"/>
      <c r="P491" s="118"/>
      <c r="Q491" s="118"/>
      <c r="R491" s="118"/>
      <c r="S491" s="118"/>
      <c r="T491" s="118"/>
      <c r="U491" s="118"/>
      <c r="V491" s="118"/>
      <c r="W491" s="118"/>
      <c r="X491" s="118"/>
      <c r="Y491" s="118"/>
      <c r="Z491" s="118"/>
    </row>
    <row r="492" spans="1:26" ht="12.75" customHeight="1" x14ac:dyDescent="0.3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  <c r="O492" s="118"/>
      <c r="P492" s="118"/>
      <c r="Q492" s="118"/>
      <c r="R492" s="118"/>
      <c r="S492" s="118"/>
      <c r="T492" s="118"/>
      <c r="U492" s="118"/>
      <c r="V492" s="118"/>
      <c r="W492" s="118"/>
      <c r="X492" s="118"/>
      <c r="Y492" s="118"/>
      <c r="Z492" s="118"/>
    </row>
    <row r="493" spans="1:26" ht="12.75" customHeight="1" x14ac:dyDescent="0.3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  <c r="O493" s="118"/>
      <c r="P493" s="118"/>
      <c r="Q493" s="118"/>
      <c r="R493" s="118"/>
      <c r="S493" s="118"/>
      <c r="T493" s="118"/>
      <c r="U493" s="118"/>
      <c r="V493" s="118"/>
      <c r="W493" s="118"/>
      <c r="X493" s="118"/>
      <c r="Y493" s="118"/>
      <c r="Z493" s="118"/>
    </row>
    <row r="494" spans="1:26" ht="12.75" customHeight="1" x14ac:dyDescent="0.3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8"/>
    </row>
    <row r="495" spans="1:26" ht="12.75" customHeight="1" x14ac:dyDescent="0.3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  <c r="O495" s="118"/>
      <c r="P495" s="118"/>
      <c r="Q495" s="118"/>
      <c r="R495" s="118"/>
      <c r="S495" s="118"/>
      <c r="T495" s="118"/>
      <c r="U495" s="118"/>
      <c r="V495" s="118"/>
      <c r="W495" s="118"/>
      <c r="X495" s="118"/>
      <c r="Y495" s="118"/>
      <c r="Z495" s="118"/>
    </row>
    <row r="496" spans="1:26" ht="12.75" customHeight="1" x14ac:dyDescent="0.3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</row>
    <row r="497" spans="1:26" ht="12.75" customHeight="1" x14ac:dyDescent="0.3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</row>
    <row r="498" spans="1:26" ht="12.75" customHeight="1" x14ac:dyDescent="0.3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</row>
    <row r="499" spans="1:26" ht="12.75" customHeight="1" x14ac:dyDescent="0.3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</row>
    <row r="500" spans="1:26" ht="12.75" customHeight="1" x14ac:dyDescent="0.3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</row>
    <row r="501" spans="1:26" ht="12.75" customHeight="1" x14ac:dyDescent="0.3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  <c r="O501" s="118"/>
      <c r="P501" s="118"/>
      <c r="Q501" s="118"/>
      <c r="R501" s="118"/>
      <c r="S501" s="118"/>
      <c r="T501" s="118"/>
      <c r="U501" s="118"/>
      <c r="V501" s="118"/>
      <c r="W501" s="118"/>
      <c r="X501" s="118"/>
      <c r="Y501" s="118"/>
      <c r="Z501" s="118"/>
    </row>
    <row r="502" spans="1:26" ht="12.75" customHeight="1" x14ac:dyDescent="0.3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  <c r="O502" s="118"/>
      <c r="P502" s="118"/>
      <c r="Q502" s="118"/>
      <c r="R502" s="118"/>
      <c r="S502" s="118"/>
      <c r="T502" s="118"/>
      <c r="U502" s="118"/>
      <c r="V502" s="118"/>
      <c r="W502" s="118"/>
      <c r="X502" s="118"/>
      <c r="Y502" s="118"/>
      <c r="Z502" s="118"/>
    </row>
    <row r="503" spans="1:26" ht="12.75" customHeight="1" x14ac:dyDescent="0.3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  <c r="O503" s="118"/>
      <c r="P503" s="118"/>
      <c r="Q503" s="118"/>
      <c r="R503" s="118"/>
      <c r="S503" s="118"/>
      <c r="T503" s="118"/>
      <c r="U503" s="118"/>
      <c r="V503" s="118"/>
      <c r="W503" s="118"/>
      <c r="X503" s="118"/>
      <c r="Y503" s="118"/>
      <c r="Z503" s="118"/>
    </row>
    <row r="504" spans="1:26" ht="12.75" customHeight="1" x14ac:dyDescent="0.3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  <c r="O504" s="118"/>
      <c r="P504" s="118"/>
      <c r="Q504" s="118"/>
      <c r="R504" s="118"/>
      <c r="S504" s="118"/>
      <c r="T504" s="118"/>
      <c r="U504" s="118"/>
      <c r="V504" s="118"/>
      <c r="W504" s="118"/>
      <c r="X504" s="118"/>
      <c r="Y504" s="118"/>
      <c r="Z504" s="118"/>
    </row>
    <row r="505" spans="1:26" ht="12.75" customHeight="1" x14ac:dyDescent="0.3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8"/>
      <c r="P505" s="118"/>
      <c r="Q505" s="118"/>
      <c r="R505" s="118"/>
      <c r="S505" s="118"/>
      <c r="T505" s="118"/>
      <c r="U505" s="118"/>
      <c r="V505" s="118"/>
      <c r="W505" s="118"/>
      <c r="X505" s="118"/>
      <c r="Y505" s="118"/>
      <c r="Z505" s="118"/>
    </row>
    <row r="506" spans="1:26" ht="12.75" customHeight="1" x14ac:dyDescent="0.3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8"/>
      <c r="P506" s="118"/>
      <c r="Q506" s="118"/>
      <c r="R506" s="118"/>
      <c r="S506" s="118"/>
      <c r="T506" s="118"/>
      <c r="U506" s="118"/>
      <c r="V506" s="118"/>
      <c r="W506" s="118"/>
      <c r="X506" s="118"/>
      <c r="Y506" s="118"/>
      <c r="Z506" s="118"/>
    </row>
    <row r="507" spans="1:26" ht="12.75" customHeight="1" x14ac:dyDescent="0.3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  <c r="O507" s="118"/>
      <c r="P507" s="118"/>
      <c r="Q507" s="118"/>
      <c r="R507" s="118"/>
      <c r="S507" s="118"/>
      <c r="T507" s="118"/>
      <c r="U507" s="118"/>
      <c r="V507" s="118"/>
      <c r="W507" s="118"/>
      <c r="X507" s="118"/>
      <c r="Y507" s="118"/>
      <c r="Z507" s="118"/>
    </row>
    <row r="508" spans="1:26" ht="12.75" customHeight="1" x14ac:dyDescent="0.3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18"/>
      <c r="R508" s="118"/>
      <c r="S508" s="118"/>
      <c r="T508" s="118"/>
      <c r="U508" s="118"/>
      <c r="V508" s="118"/>
      <c r="W508" s="118"/>
      <c r="X508" s="118"/>
      <c r="Y508" s="118"/>
      <c r="Z508" s="118"/>
    </row>
    <row r="509" spans="1:26" ht="12.75" customHeight="1" x14ac:dyDescent="0.3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  <c r="O509" s="118"/>
      <c r="P509" s="118"/>
      <c r="Q509" s="118"/>
      <c r="R509" s="118"/>
      <c r="S509" s="118"/>
      <c r="T509" s="118"/>
      <c r="U509" s="118"/>
      <c r="V509" s="118"/>
      <c r="W509" s="118"/>
      <c r="X509" s="118"/>
      <c r="Y509" s="118"/>
      <c r="Z509" s="118"/>
    </row>
    <row r="510" spans="1:26" ht="12.75" customHeight="1" x14ac:dyDescent="0.3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  <c r="O510" s="118"/>
      <c r="P510" s="118"/>
      <c r="Q510" s="118"/>
      <c r="R510" s="118"/>
      <c r="S510" s="118"/>
      <c r="T510" s="118"/>
      <c r="U510" s="118"/>
      <c r="V510" s="118"/>
      <c r="W510" s="118"/>
      <c r="X510" s="118"/>
      <c r="Y510" s="118"/>
      <c r="Z510" s="118"/>
    </row>
    <row r="511" spans="1:26" ht="12.75" customHeight="1" x14ac:dyDescent="0.3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  <c r="O511" s="118"/>
      <c r="P511" s="118"/>
      <c r="Q511" s="118"/>
      <c r="R511" s="118"/>
      <c r="S511" s="118"/>
      <c r="T511" s="118"/>
      <c r="U511" s="118"/>
      <c r="V511" s="118"/>
      <c r="W511" s="118"/>
      <c r="X511" s="118"/>
      <c r="Y511" s="118"/>
      <c r="Z511" s="118"/>
    </row>
    <row r="512" spans="1:26" ht="12.75" customHeight="1" x14ac:dyDescent="0.3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18"/>
      <c r="L512" s="118"/>
      <c r="M512" s="118"/>
      <c r="N512" s="118"/>
      <c r="O512" s="118"/>
      <c r="P512" s="118"/>
      <c r="Q512" s="118"/>
      <c r="R512" s="118"/>
      <c r="S512" s="118"/>
      <c r="T512" s="118"/>
      <c r="U512" s="118"/>
      <c r="V512" s="118"/>
      <c r="W512" s="118"/>
      <c r="X512" s="118"/>
      <c r="Y512" s="118"/>
      <c r="Z512" s="118"/>
    </row>
    <row r="513" spans="1:26" ht="12.75" customHeight="1" x14ac:dyDescent="0.3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18"/>
      <c r="L513" s="118"/>
      <c r="M513" s="118"/>
      <c r="N513" s="118"/>
      <c r="O513" s="118"/>
      <c r="P513" s="118"/>
      <c r="Q513" s="118"/>
      <c r="R513" s="118"/>
      <c r="S513" s="118"/>
      <c r="T513" s="118"/>
      <c r="U513" s="118"/>
      <c r="V513" s="118"/>
      <c r="W513" s="118"/>
      <c r="X513" s="118"/>
      <c r="Y513" s="118"/>
      <c r="Z513" s="118"/>
    </row>
    <row r="514" spans="1:26" ht="12.75" customHeight="1" x14ac:dyDescent="0.3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  <c r="Z514" s="118"/>
    </row>
    <row r="515" spans="1:26" ht="12.75" customHeight="1" x14ac:dyDescent="0.3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  <c r="Z515" s="118"/>
    </row>
    <row r="516" spans="1:26" ht="12.75" customHeight="1" x14ac:dyDescent="0.3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  <c r="Z516" s="118"/>
    </row>
    <row r="517" spans="1:26" ht="12.75" customHeight="1" x14ac:dyDescent="0.3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18"/>
      <c r="L517" s="118"/>
      <c r="M517" s="118"/>
      <c r="N517" s="118"/>
      <c r="O517" s="118"/>
      <c r="P517" s="118"/>
      <c r="Q517" s="118"/>
      <c r="R517" s="118"/>
      <c r="S517" s="118"/>
      <c r="T517" s="118"/>
      <c r="U517" s="118"/>
      <c r="V517" s="118"/>
      <c r="W517" s="118"/>
      <c r="X517" s="118"/>
      <c r="Y517" s="118"/>
      <c r="Z517" s="118"/>
    </row>
    <row r="518" spans="1:26" ht="12.75" customHeight="1" x14ac:dyDescent="0.3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8"/>
      <c r="P518" s="118"/>
      <c r="Q518" s="118"/>
      <c r="R518" s="118"/>
      <c r="S518" s="118"/>
      <c r="T518" s="118"/>
      <c r="U518" s="118"/>
      <c r="V518" s="118"/>
      <c r="W518" s="118"/>
      <c r="X518" s="118"/>
      <c r="Y518" s="118"/>
      <c r="Z518" s="118"/>
    </row>
    <row r="519" spans="1:26" ht="12.75" customHeight="1" x14ac:dyDescent="0.3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18"/>
      <c r="L519" s="118"/>
      <c r="M519" s="118"/>
      <c r="N519" s="118"/>
      <c r="O519" s="118"/>
      <c r="P519" s="118"/>
      <c r="Q519" s="118"/>
      <c r="R519" s="118"/>
      <c r="S519" s="118"/>
      <c r="T519" s="118"/>
      <c r="U519" s="118"/>
      <c r="V519" s="118"/>
      <c r="W519" s="118"/>
      <c r="X519" s="118"/>
      <c r="Y519" s="118"/>
      <c r="Z519" s="118"/>
    </row>
    <row r="520" spans="1:26" ht="12.75" customHeight="1" x14ac:dyDescent="0.3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18"/>
      <c r="L520" s="118"/>
      <c r="M520" s="118"/>
      <c r="N520" s="118"/>
      <c r="O520" s="118"/>
      <c r="P520" s="118"/>
      <c r="Q520" s="118"/>
      <c r="R520" s="118"/>
      <c r="S520" s="118"/>
      <c r="T520" s="118"/>
      <c r="U520" s="118"/>
      <c r="V520" s="118"/>
      <c r="W520" s="118"/>
      <c r="X520" s="118"/>
      <c r="Y520" s="118"/>
      <c r="Z520" s="118"/>
    </row>
    <row r="521" spans="1:26" ht="12.75" customHeight="1" x14ac:dyDescent="0.3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18"/>
      <c r="L521" s="118"/>
      <c r="M521" s="118"/>
      <c r="N521" s="118"/>
      <c r="O521" s="118"/>
      <c r="P521" s="118"/>
      <c r="Q521" s="118"/>
      <c r="R521" s="118"/>
      <c r="S521" s="118"/>
      <c r="T521" s="118"/>
      <c r="U521" s="118"/>
      <c r="V521" s="118"/>
      <c r="W521" s="118"/>
      <c r="X521" s="118"/>
      <c r="Y521" s="118"/>
      <c r="Z521" s="118"/>
    </row>
    <row r="522" spans="1:26" ht="12.75" customHeight="1" x14ac:dyDescent="0.3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18"/>
      <c r="L522" s="118"/>
      <c r="M522" s="118"/>
      <c r="N522" s="118"/>
      <c r="O522" s="118"/>
      <c r="P522" s="118"/>
      <c r="Q522" s="118"/>
      <c r="R522" s="118"/>
      <c r="S522" s="118"/>
      <c r="T522" s="118"/>
      <c r="U522" s="118"/>
      <c r="V522" s="118"/>
      <c r="W522" s="118"/>
      <c r="X522" s="118"/>
      <c r="Y522" s="118"/>
      <c r="Z522" s="118"/>
    </row>
    <row r="523" spans="1:26" ht="12.75" customHeight="1" x14ac:dyDescent="0.3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18"/>
      <c r="O523" s="118"/>
      <c r="P523" s="118"/>
      <c r="Q523" s="118"/>
      <c r="R523" s="118"/>
      <c r="S523" s="118"/>
      <c r="T523" s="118"/>
      <c r="U523" s="118"/>
      <c r="V523" s="118"/>
      <c r="W523" s="118"/>
      <c r="X523" s="118"/>
      <c r="Y523" s="118"/>
      <c r="Z523" s="118"/>
    </row>
    <row r="524" spans="1:26" ht="12.75" customHeight="1" x14ac:dyDescent="0.3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18"/>
      <c r="L524" s="118"/>
      <c r="M524" s="118"/>
      <c r="N524" s="118"/>
      <c r="O524" s="118"/>
      <c r="P524" s="118"/>
      <c r="Q524" s="118"/>
      <c r="R524" s="118"/>
      <c r="S524" s="118"/>
      <c r="T524" s="118"/>
      <c r="U524" s="118"/>
      <c r="V524" s="118"/>
      <c r="W524" s="118"/>
      <c r="X524" s="118"/>
      <c r="Y524" s="118"/>
      <c r="Z524" s="118"/>
    </row>
    <row r="525" spans="1:26" ht="12.75" customHeight="1" x14ac:dyDescent="0.3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18"/>
      <c r="L525" s="118"/>
      <c r="M525" s="118"/>
      <c r="N525" s="118"/>
      <c r="O525" s="118"/>
      <c r="P525" s="118"/>
      <c r="Q525" s="118"/>
      <c r="R525" s="118"/>
      <c r="S525" s="118"/>
      <c r="T525" s="118"/>
      <c r="U525" s="118"/>
      <c r="V525" s="118"/>
      <c r="W525" s="118"/>
      <c r="X525" s="118"/>
      <c r="Y525" s="118"/>
      <c r="Z525" s="118"/>
    </row>
    <row r="526" spans="1:26" ht="12.75" customHeight="1" x14ac:dyDescent="0.3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18"/>
      <c r="L526" s="118"/>
      <c r="M526" s="118"/>
      <c r="N526" s="118"/>
      <c r="O526" s="118"/>
      <c r="P526" s="118"/>
      <c r="Q526" s="118"/>
      <c r="R526" s="118"/>
      <c r="S526" s="118"/>
      <c r="T526" s="118"/>
      <c r="U526" s="118"/>
      <c r="V526" s="118"/>
      <c r="W526" s="118"/>
      <c r="X526" s="118"/>
      <c r="Y526" s="118"/>
      <c r="Z526" s="118"/>
    </row>
    <row r="527" spans="1:26" ht="12.75" customHeight="1" x14ac:dyDescent="0.3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8"/>
      <c r="N527" s="118"/>
      <c r="O527" s="118"/>
      <c r="P527" s="118"/>
      <c r="Q527" s="118"/>
      <c r="R527" s="118"/>
      <c r="S527" s="118"/>
      <c r="T527" s="118"/>
      <c r="U527" s="118"/>
      <c r="V527" s="118"/>
      <c r="W527" s="118"/>
      <c r="X527" s="118"/>
      <c r="Y527" s="118"/>
      <c r="Z527" s="118"/>
    </row>
    <row r="528" spans="1:26" ht="12.75" customHeight="1" x14ac:dyDescent="0.3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18"/>
      <c r="L528" s="118"/>
      <c r="M528" s="118"/>
      <c r="N528" s="118"/>
      <c r="O528" s="118"/>
      <c r="P528" s="118"/>
      <c r="Q528" s="118"/>
      <c r="R528" s="118"/>
      <c r="S528" s="118"/>
      <c r="T528" s="118"/>
      <c r="U528" s="118"/>
      <c r="V528" s="118"/>
      <c r="W528" s="118"/>
      <c r="X528" s="118"/>
      <c r="Y528" s="118"/>
      <c r="Z528" s="118"/>
    </row>
    <row r="529" spans="1:26" ht="12.75" customHeight="1" x14ac:dyDescent="0.3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8"/>
      <c r="N529" s="118"/>
      <c r="O529" s="118"/>
      <c r="P529" s="118"/>
      <c r="Q529" s="118"/>
      <c r="R529" s="118"/>
      <c r="S529" s="118"/>
      <c r="T529" s="118"/>
      <c r="U529" s="118"/>
      <c r="V529" s="118"/>
      <c r="W529" s="118"/>
      <c r="X529" s="118"/>
      <c r="Y529" s="118"/>
      <c r="Z529" s="118"/>
    </row>
    <row r="530" spans="1:26" ht="12.75" customHeight="1" x14ac:dyDescent="0.3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8"/>
      <c r="N530" s="118"/>
      <c r="O530" s="118"/>
      <c r="P530" s="118"/>
      <c r="Q530" s="118"/>
      <c r="R530" s="118"/>
      <c r="S530" s="118"/>
      <c r="T530" s="118"/>
      <c r="U530" s="118"/>
      <c r="V530" s="118"/>
      <c r="W530" s="118"/>
      <c r="X530" s="118"/>
      <c r="Y530" s="118"/>
      <c r="Z530" s="118"/>
    </row>
    <row r="531" spans="1:26" ht="12.75" customHeight="1" x14ac:dyDescent="0.3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18"/>
      <c r="L531" s="118"/>
      <c r="M531" s="118"/>
      <c r="N531" s="118"/>
      <c r="O531" s="118"/>
      <c r="P531" s="118"/>
      <c r="Q531" s="118"/>
      <c r="R531" s="118"/>
      <c r="S531" s="118"/>
      <c r="T531" s="118"/>
      <c r="U531" s="118"/>
      <c r="V531" s="118"/>
      <c r="W531" s="118"/>
      <c r="X531" s="118"/>
      <c r="Y531" s="118"/>
      <c r="Z531" s="118"/>
    </row>
    <row r="532" spans="1:26" ht="12.75" customHeight="1" x14ac:dyDescent="0.3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18"/>
      <c r="L532" s="118"/>
      <c r="M532" s="118"/>
      <c r="N532" s="118"/>
      <c r="O532" s="118"/>
      <c r="P532" s="118"/>
      <c r="Q532" s="118"/>
      <c r="R532" s="118"/>
      <c r="S532" s="118"/>
      <c r="T532" s="118"/>
      <c r="U532" s="118"/>
      <c r="V532" s="118"/>
      <c r="W532" s="118"/>
      <c r="X532" s="118"/>
      <c r="Y532" s="118"/>
      <c r="Z532" s="118"/>
    </row>
    <row r="533" spans="1:26" ht="12.75" customHeight="1" x14ac:dyDescent="0.3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18"/>
      <c r="L533" s="118"/>
      <c r="M533" s="118"/>
      <c r="N533" s="118"/>
      <c r="O533" s="118"/>
      <c r="P533" s="118"/>
      <c r="Q533" s="118"/>
      <c r="R533" s="118"/>
      <c r="S533" s="118"/>
      <c r="T533" s="118"/>
      <c r="U533" s="118"/>
      <c r="V533" s="118"/>
      <c r="W533" s="118"/>
      <c r="X533" s="118"/>
      <c r="Y533" s="118"/>
      <c r="Z533" s="118"/>
    </row>
    <row r="534" spans="1:26" ht="12.75" customHeight="1" x14ac:dyDescent="0.3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18"/>
      <c r="L534" s="118"/>
      <c r="M534" s="118"/>
      <c r="N534" s="118"/>
      <c r="O534" s="118"/>
      <c r="P534" s="118"/>
      <c r="Q534" s="118"/>
      <c r="R534" s="118"/>
      <c r="S534" s="118"/>
      <c r="T534" s="118"/>
      <c r="U534" s="118"/>
      <c r="V534" s="118"/>
      <c r="W534" s="118"/>
      <c r="X534" s="118"/>
      <c r="Y534" s="118"/>
      <c r="Z534" s="118"/>
    </row>
    <row r="535" spans="1:26" ht="12.75" customHeight="1" x14ac:dyDescent="0.3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18"/>
      <c r="L535" s="118"/>
      <c r="M535" s="118"/>
      <c r="N535" s="118"/>
      <c r="O535" s="118"/>
      <c r="P535" s="118"/>
      <c r="Q535" s="118"/>
      <c r="R535" s="118"/>
      <c r="S535" s="118"/>
      <c r="T535" s="118"/>
      <c r="U535" s="118"/>
      <c r="V535" s="118"/>
      <c r="W535" s="118"/>
      <c r="X535" s="118"/>
      <c r="Y535" s="118"/>
      <c r="Z535" s="118"/>
    </row>
    <row r="536" spans="1:26" ht="12.75" customHeight="1" x14ac:dyDescent="0.3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8"/>
      <c r="N536" s="118"/>
      <c r="O536" s="118"/>
      <c r="P536" s="118"/>
      <c r="Q536" s="118"/>
      <c r="R536" s="118"/>
      <c r="S536" s="118"/>
      <c r="T536" s="118"/>
      <c r="U536" s="118"/>
      <c r="V536" s="118"/>
      <c r="W536" s="118"/>
      <c r="X536" s="118"/>
      <c r="Y536" s="118"/>
      <c r="Z536" s="118"/>
    </row>
    <row r="537" spans="1:26" ht="12.75" customHeight="1" x14ac:dyDescent="0.3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8"/>
      <c r="N537" s="118"/>
      <c r="O537" s="118"/>
      <c r="P537" s="118"/>
      <c r="Q537" s="118"/>
      <c r="R537" s="118"/>
      <c r="S537" s="118"/>
      <c r="T537" s="118"/>
      <c r="U537" s="118"/>
      <c r="V537" s="118"/>
      <c r="W537" s="118"/>
      <c r="X537" s="118"/>
      <c r="Y537" s="118"/>
      <c r="Z537" s="118"/>
    </row>
    <row r="538" spans="1:26" ht="12.75" customHeight="1" x14ac:dyDescent="0.3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8"/>
      <c r="P538" s="118"/>
      <c r="Q538" s="118"/>
      <c r="R538" s="118"/>
      <c r="S538" s="118"/>
      <c r="T538" s="118"/>
      <c r="U538" s="118"/>
      <c r="V538" s="118"/>
      <c r="W538" s="118"/>
      <c r="X538" s="118"/>
      <c r="Y538" s="118"/>
      <c r="Z538" s="118"/>
    </row>
    <row r="539" spans="1:26" ht="12.75" customHeight="1" x14ac:dyDescent="0.3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18"/>
      <c r="L539" s="118"/>
      <c r="M539" s="118"/>
      <c r="N539" s="118"/>
      <c r="O539" s="118"/>
      <c r="P539" s="118"/>
      <c r="Q539" s="118"/>
      <c r="R539" s="118"/>
      <c r="S539" s="118"/>
      <c r="T539" s="118"/>
      <c r="U539" s="118"/>
      <c r="V539" s="118"/>
      <c r="W539" s="118"/>
      <c r="X539" s="118"/>
      <c r="Y539" s="118"/>
      <c r="Z539" s="118"/>
    </row>
    <row r="540" spans="1:26" ht="12.75" customHeight="1" x14ac:dyDescent="0.3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</row>
    <row r="541" spans="1:26" ht="12.75" customHeight="1" x14ac:dyDescent="0.3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18"/>
      <c r="L541" s="118"/>
      <c r="M541" s="118"/>
      <c r="N541" s="118"/>
      <c r="O541" s="118"/>
      <c r="P541" s="118"/>
      <c r="Q541" s="118"/>
      <c r="R541" s="118"/>
      <c r="S541" s="118"/>
      <c r="T541" s="118"/>
      <c r="U541" s="118"/>
      <c r="V541" s="118"/>
      <c r="W541" s="118"/>
      <c r="X541" s="118"/>
      <c r="Y541" s="118"/>
      <c r="Z541" s="118"/>
    </row>
    <row r="542" spans="1:26" ht="12.75" customHeight="1" x14ac:dyDescent="0.3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18"/>
      <c r="L542" s="118"/>
      <c r="M542" s="118"/>
      <c r="N542" s="118"/>
      <c r="O542" s="118"/>
      <c r="P542" s="118"/>
      <c r="Q542" s="118"/>
      <c r="R542" s="118"/>
      <c r="S542" s="118"/>
      <c r="T542" s="118"/>
      <c r="U542" s="118"/>
      <c r="V542" s="118"/>
      <c r="W542" s="118"/>
      <c r="X542" s="118"/>
      <c r="Y542" s="118"/>
      <c r="Z542" s="118"/>
    </row>
    <row r="543" spans="1:26" ht="12.75" customHeight="1" x14ac:dyDescent="0.3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18"/>
      <c r="L543" s="118"/>
      <c r="M543" s="118"/>
      <c r="N543" s="118"/>
      <c r="O543" s="118"/>
      <c r="P543" s="118"/>
      <c r="Q543" s="118"/>
      <c r="R543" s="118"/>
      <c r="S543" s="118"/>
      <c r="T543" s="118"/>
      <c r="U543" s="118"/>
      <c r="V543" s="118"/>
      <c r="W543" s="118"/>
      <c r="X543" s="118"/>
      <c r="Y543" s="118"/>
      <c r="Z543" s="118"/>
    </row>
    <row r="544" spans="1:26" ht="12.75" customHeight="1" x14ac:dyDescent="0.3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18"/>
      <c r="O544" s="118"/>
      <c r="P544" s="118"/>
      <c r="Q544" s="118"/>
      <c r="R544" s="118"/>
      <c r="S544" s="118"/>
      <c r="T544" s="118"/>
      <c r="U544" s="118"/>
      <c r="V544" s="118"/>
      <c r="W544" s="118"/>
      <c r="X544" s="118"/>
      <c r="Y544" s="118"/>
      <c r="Z544" s="118"/>
    </row>
    <row r="545" spans="1:26" ht="12.75" customHeight="1" x14ac:dyDescent="0.3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18"/>
      <c r="L545" s="118"/>
      <c r="M545" s="118"/>
      <c r="N545" s="118"/>
      <c r="O545" s="118"/>
      <c r="P545" s="118"/>
      <c r="Q545" s="118"/>
      <c r="R545" s="118"/>
      <c r="S545" s="118"/>
      <c r="T545" s="118"/>
      <c r="U545" s="118"/>
      <c r="V545" s="118"/>
      <c r="W545" s="118"/>
      <c r="X545" s="118"/>
      <c r="Y545" s="118"/>
      <c r="Z545" s="118"/>
    </row>
    <row r="546" spans="1:26" ht="12.75" customHeight="1" x14ac:dyDescent="0.3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18"/>
      <c r="L546" s="118"/>
      <c r="M546" s="118"/>
      <c r="N546" s="118"/>
      <c r="O546" s="118"/>
      <c r="P546" s="118"/>
      <c r="Q546" s="118"/>
      <c r="R546" s="118"/>
      <c r="S546" s="118"/>
      <c r="T546" s="118"/>
      <c r="U546" s="118"/>
      <c r="V546" s="118"/>
      <c r="W546" s="118"/>
      <c r="X546" s="118"/>
      <c r="Y546" s="118"/>
      <c r="Z546" s="118"/>
    </row>
    <row r="547" spans="1:26" ht="12.75" customHeight="1" x14ac:dyDescent="0.3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18"/>
      <c r="L547" s="118"/>
      <c r="M547" s="118"/>
      <c r="N547" s="118"/>
      <c r="O547" s="118"/>
      <c r="P547" s="118"/>
      <c r="Q547" s="118"/>
      <c r="R547" s="118"/>
      <c r="S547" s="118"/>
      <c r="T547" s="118"/>
      <c r="U547" s="118"/>
      <c r="V547" s="118"/>
      <c r="W547" s="118"/>
      <c r="X547" s="118"/>
      <c r="Y547" s="118"/>
      <c r="Z547" s="118"/>
    </row>
    <row r="548" spans="1:26" ht="12.75" customHeight="1" x14ac:dyDescent="0.3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8"/>
      <c r="N548" s="118"/>
      <c r="O548" s="118"/>
      <c r="P548" s="118"/>
      <c r="Q548" s="118"/>
      <c r="R548" s="118"/>
      <c r="S548" s="118"/>
      <c r="T548" s="118"/>
      <c r="U548" s="118"/>
      <c r="V548" s="118"/>
      <c r="W548" s="118"/>
      <c r="X548" s="118"/>
      <c r="Y548" s="118"/>
      <c r="Z548" s="118"/>
    </row>
    <row r="549" spans="1:26" ht="12.75" customHeight="1" x14ac:dyDescent="0.3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118"/>
      <c r="N549" s="118"/>
      <c r="O549" s="118"/>
      <c r="P549" s="118"/>
      <c r="Q549" s="118"/>
      <c r="R549" s="118"/>
      <c r="S549" s="118"/>
      <c r="T549" s="118"/>
      <c r="U549" s="118"/>
      <c r="V549" s="118"/>
      <c r="W549" s="118"/>
      <c r="X549" s="118"/>
      <c r="Y549" s="118"/>
      <c r="Z549" s="118"/>
    </row>
    <row r="550" spans="1:26" ht="12.75" customHeight="1" x14ac:dyDescent="0.3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18"/>
      <c r="L550" s="118"/>
      <c r="M550" s="118"/>
      <c r="N550" s="118"/>
      <c r="O550" s="118"/>
      <c r="P550" s="118"/>
      <c r="Q550" s="118"/>
      <c r="R550" s="118"/>
      <c r="S550" s="118"/>
      <c r="T550" s="118"/>
      <c r="U550" s="118"/>
      <c r="V550" s="118"/>
      <c r="W550" s="118"/>
      <c r="X550" s="118"/>
      <c r="Y550" s="118"/>
      <c r="Z550" s="118"/>
    </row>
    <row r="551" spans="1:26" ht="12.75" customHeight="1" x14ac:dyDescent="0.3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18"/>
      <c r="L551" s="118"/>
      <c r="M551" s="118"/>
      <c r="N551" s="118"/>
      <c r="O551" s="118"/>
      <c r="P551" s="118"/>
      <c r="Q551" s="118"/>
      <c r="R551" s="118"/>
      <c r="S551" s="118"/>
      <c r="T551" s="118"/>
      <c r="U551" s="118"/>
      <c r="V551" s="118"/>
      <c r="W551" s="118"/>
      <c r="X551" s="118"/>
      <c r="Y551" s="118"/>
      <c r="Z551" s="118"/>
    </row>
    <row r="552" spans="1:26" ht="12.75" customHeight="1" x14ac:dyDescent="0.3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</row>
    <row r="553" spans="1:26" ht="12.75" customHeight="1" x14ac:dyDescent="0.3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</row>
    <row r="554" spans="1:26" ht="12.75" customHeight="1" x14ac:dyDescent="0.3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</row>
    <row r="555" spans="1:26" ht="12.75" customHeight="1" x14ac:dyDescent="0.3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</row>
    <row r="556" spans="1:26" ht="12.75" customHeight="1" x14ac:dyDescent="0.3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</row>
    <row r="557" spans="1:26" ht="12.75" customHeight="1" x14ac:dyDescent="0.3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8"/>
      <c r="P557" s="118"/>
      <c r="Q557" s="118"/>
      <c r="R557" s="118"/>
      <c r="S557" s="118"/>
      <c r="T557" s="118"/>
      <c r="U557" s="118"/>
      <c r="V557" s="118"/>
      <c r="W557" s="118"/>
      <c r="X557" s="118"/>
      <c r="Y557" s="118"/>
      <c r="Z557" s="118"/>
    </row>
    <row r="558" spans="1:26" ht="12.75" customHeight="1" x14ac:dyDescent="0.3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8"/>
      <c r="P558" s="118"/>
      <c r="Q558" s="118"/>
      <c r="R558" s="118"/>
      <c r="S558" s="118"/>
      <c r="T558" s="118"/>
      <c r="U558" s="118"/>
      <c r="V558" s="118"/>
      <c r="W558" s="118"/>
      <c r="X558" s="118"/>
      <c r="Y558" s="118"/>
      <c r="Z558" s="118"/>
    </row>
    <row r="559" spans="1:26" ht="12.75" customHeight="1" x14ac:dyDescent="0.3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18"/>
      <c r="L559" s="118"/>
      <c r="M559" s="118"/>
      <c r="N559" s="118"/>
      <c r="O559" s="118"/>
      <c r="P559" s="118"/>
      <c r="Q559" s="118"/>
      <c r="R559" s="118"/>
      <c r="S559" s="118"/>
      <c r="T559" s="118"/>
      <c r="U559" s="118"/>
      <c r="V559" s="118"/>
      <c r="W559" s="118"/>
      <c r="X559" s="118"/>
      <c r="Y559" s="118"/>
      <c r="Z559" s="118"/>
    </row>
    <row r="560" spans="1:26" ht="12.75" customHeight="1" x14ac:dyDescent="0.3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18"/>
      <c r="P560" s="118"/>
      <c r="Q560" s="118"/>
      <c r="R560" s="118"/>
      <c r="S560" s="118"/>
      <c r="T560" s="118"/>
      <c r="U560" s="118"/>
      <c r="V560" s="118"/>
      <c r="W560" s="118"/>
      <c r="X560" s="118"/>
      <c r="Y560" s="118"/>
      <c r="Z560" s="118"/>
    </row>
    <row r="561" spans="1:26" ht="12.75" customHeight="1" x14ac:dyDescent="0.3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18"/>
      <c r="L561" s="118"/>
      <c r="M561" s="118"/>
      <c r="N561" s="118"/>
      <c r="O561" s="118"/>
      <c r="P561" s="118"/>
      <c r="Q561" s="118"/>
      <c r="R561" s="118"/>
      <c r="S561" s="118"/>
      <c r="T561" s="118"/>
      <c r="U561" s="118"/>
      <c r="V561" s="118"/>
      <c r="W561" s="118"/>
      <c r="X561" s="118"/>
      <c r="Y561" s="118"/>
      <c r="Z561" s="118"/>
    </row>
    <row r="562" spans="1:26" ht="12.75" customHeight="1" x14ac:dyDescent="0.3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18"/>
      <c r="L562" s="118"/>
      <c r="M562" s="118"/>
      <c r="N562" s="118"/>
      <c r="O562" s="118"/>
      <c r="P562" s="118"/>
      <c r="Q562" s="118"/>
      <c r="R562" s="118"/>
      <c r="S562" s="118"/>
      <c r="T562" s="118"/>
      <c r="U562" s="118"/>
      <c r="V562" s="118"/>
      <c r="W562" s="118"/>
      <c r="X562" s="118"/>
      <c r="Y562" s="118"/>
      <c r="Z562" s="118"/>
    </row>
    <row r="563" spans="1:26" ht="12.75" customHeight="1" x14ac:dyDescent="0.3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18"/>
      <c r="L563" s="118"/>
      <c r="M563" s="118"/>
      <c r="N563" s="118"/>
      <c r="O563" s="118"/>
      <c r="P563" s="118"/>
      <c r="Q563" s="118"/>
      <c r="R563" s="118"/>
      <c r="S563" s="118"/>
      <c r="T563" s="118"/>
      <c r="U563" s="118"/>
      <c r="V563" s="118"/>
      <c r="W563" s="118"/>
      <c r="X563" s="118"/>
      <c r="Y563" s="118"/>
      <c r="Z563" s="118"/>
    </row>
    <row r="564" spans="1:26" ht="12.75" customHeight="1" x14ac:dyDescent="0.3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18"/>
      <c r="L564" s="118"/>
      <c r="M564" s="118"/>
      <c r="N564" s="118"/>
      <c r="O564" s="118"/>
      <c r="P564" s="118"/>
      <c r="Q564" s="118"/>
      <c r="R564" s="118"/>
      <c r="S564" s="118"/>
      <c r="T564" s="118"/>
      <c r="U564" s="118"/>
      <c r="V564" s="118"/>
      <c r="W564" s="118"/>
      <c r="X564" s="118"/>
      <c r="Y564" s="118"/>
      <c r="Z564" s="118"/>
    </row>
    <row r="565" spans="1:26" ht="12.75" customHeight="1" x14ac:dyDescent="0.3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18"/>
      <c r="L565" s="118"/>
      <c r="M565" s="118"/>
      <c r="N565" s="118"/>
      <c r="O565" s="118"/>
      <c r="P565" s="118"/>
      <c r="Q565" s="118"/>
      <c r="R565" s="118"/>
      <c r="S565" s="118"/>
      <c r="T565" s="118"/>
      <c r="U565" s="118"/>
      <c r="V565" s="118"/>
      <c r="W565" s="118"/>
      <c r="X565" s="118"/>
      <c r="Y565" s="118"/>
      <c r="Z565" s="118"/>
    </row>
    <row r="566" spans="1:26" ht="12.75" customHeight="1" x14ac:dyDescent="0.3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  <c r="Z566" s="118"/>
    </row>
    <row r="567" spans="1:26" ht="12.75" customHeight="1" x14ac:dyDescent="0.3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  <c r="Z567" s="118"/>
    </row>
    <row r="568" spans="1:26" ht="12.75" customHeight="1" x14ac:dyDescent="0.3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  <c r="Z568" s="118"/>
    </row>
    <row r="569" spans="1:26" ht="12.75" customHeight="1" x14ac:dyDescent="0.3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18"/>
      <c r="L569" s="118"/>
      <c r="M569" s="118"/>
      <c r="N569" s="118"/>
      <c r="O569" s="118"/>
      <c r="P569" s="118"/>
      <c r="Q569" s="118"/>
      <c r="R569" s="118"/>
      <c r="S569" s="118"/>
      <c r="T569" s="118"/>
      <c r="U569" s="118"/>
      <c r="V569" s="118"/>
      <c r="W569" s="118"/>
      <c r="X569" s="118"/>
      <c r="Y569" s="118"/>
      <c r="Z569" s="118"/>
    </row>
    <row r="570" spans="1:26" ht="12.75" customHeight="1" x14ac:dyDescent="0.3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8"/>
      <c r="P570" s="118"/>
      <c r="Q570" s="118"/>
      <c r="R570" s="118"/>
      <c r="S570" s="118"/>
      <c r="T570" s="118"/>
      <c r="U570" s="118"/>
      <c r="V570" s="118"/>
      <c r="W570" s="118"/>
      <c r="X570" s="118"/>
      <c r="Y570" s="118"/>
      <c r="Z570" s="118"/>
    </row>
    <row r="571" spans="1:26" ht="12.75" customHeight="1" x14ac:dyDescent="0.3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8"/>
      <c r="P571" s="118"/>
      <c r="Q571" s="118"/>
      <c r="R571" s="118"/>
      <c r="S571" s="118"/>
      <c r="T571" s="118"/>
      <c r="U571" s="118"/>
      <c r="V571" s="118"/>
      <c r="W571" s="118"/>
      <c r="X571" s="118"/>
      <c r="Y571" s="118"/>
      <c r="Z571" s="118"/>
    </row>
    <row r="572" spans="1:26" ht="12.75" customHeight="1" x14ac:dyDescent="0.3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8"/>
      <c r="P572" s="118"/>
      <c r="Q572" s="118"/>
      <c r="R572" s="118"/>
      <c r="S572" s="118"/>
      <c r="T572" s="118"/>
      <c r="U572" s="118"/>
      <c r="V572" s="118"/>
      <c r="W572" s="118"/>
      <c r="X572" s="118"/>
      <c r="Y572" s="118"/>
      <c r="Z572" s="118"/>
    </row>
    <row r="573" spans="1:26" ht="12.75" customHeight="1" x14ac:dyDescent="0.3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18"/>
      <c r="L573" s="118"/>
      <c r="M573" s="118"/>
      <c r="N573" s="118"/>
      <c r="O573" s="118"/>
      <c r="P573" s="118"/>
      <c r="Q573" s="118"/>
      <c r="R573" s="118"/>
      <c r="S573" s="118"/>
      <c r="T573" s="118"/>
      <c r="U573" s="118"/>
      <c r="V573" s="118"/>
      <c r="W573" s="118"/>
      <c r="X573" s="118"/>
      <c r="Y573" s="118"/>
      <c r="Z573" s="118"/>
    </row>
    <row r="574" spans="1:26" ht="12.75" customHeight="1" x14ac:dyDescent="0.3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18"/>
      <c r="L574" s="118"/>
      <c r="M574" s="118"/>
      <c r="N574" s="118"/>
      <c r="O574" s="118"/>
      <c r="P574" s="118"/>
      <c r="Q574" s="118"/>
      <c r="R574" s="118"/>
      <c r="S574" s="118"/>
      <c r="T574" s="118"/>
      <c r="U574" s="118"/>
      <c r="V574" s="118"/>
      <c r="W574" s="118"/>
      <c r="X574" s="118"/>
      <c r="Y574" s="118"/>
      <c r="Z574" s="118"/>
    </row>
    <row r="575" spans="1:26" ht="12.75" customHeight="1" x14ac:dyDescent="0.3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18"/>
      <c r="L575" s="118"/>
      <c r="M575" s="118"/>
      <c r="N575" s="118"/>
      <c r="O575" s="118"/>
      <c r="P575" s="118"/>
      <c r="Q575" s="118"/>
      <c r="R575" s="118"/>
      <c r="S575" s="118"/>
      <c r="T575" s="118"/>
      <c r="U575" s="118"/>
      <c r="V575" s="118"/>
      <c r="W575" s="118"/>
      <c r="X575" s="118"/>
      <c r="Y575" s="118"/>
      <c r="Z575" s="118"/>
    </row>
    <row r="576" spans="1:26" ht="12.75" customHeight="1" x14ac:dyDescent="0.3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18"/>
      <c r="L576" s="118"/>
      <c r="M576" s="118"/>
      <c r="N576" s="118"/>
      <c r="O576" s="118"/>
      <c r="P576" s="118"/>
      <c r="Q576" s="118"/>
      <c r="R576" s="118"/>
      <c r="S576" s="118"/>
      <c r="T576" s="118"/>
      <c r="U576" s="118"/>
      <c r="V576" s="118"/>
      <c r="W576" s="118"/>
      <c r="X576" s="118"/>
      <c r="Y576" s="118"/>
      <c r="Z576" s="118"/>
    </row>
    <row r="577" spans="1:26" ht="12.75" customHeight="1" x14ac:dyDescent="0.3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18"/>
      <c r="L577" s="118"/>
      <c r="M577" s="118"/>
      <c r="N577" s="118"/>
      <c r="O577" s="118"/>
      <c r="P577" s="118"/>
      <c r="Q577" s="118"/>
      <c r="R577" s="118"/>
      <c r="S577" s="118"/>
      <c r="T577" s="118"/>
      <c r="U577" s="118"/>
      <c r="V577" s="118"/>
      <c r="W577" s="118"/>
      <c r="X577" s="118"/>
      <c r="Y577" s="118"/>
      <c r="Z577" s="118"/>
    </row>
    <row r="578" spans="1:26" ht="12.75" customHeight="1" x14ac:dyDescent="0.3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18"/>
      <c r="L578" s="118"/>
      <c r="M578" s="118"/>
      <c r="N578" s="118"/>
      <c r="O578" s="118"/>
      <c r="P578" s="118"/>
      <c r="Q578" s="118"/>
      <c r="R578" s="118"/>
      <c r="S578" s="118"/>
      <c r="T578" s="118"/>
      <c r="U578" s="118"/>
      <c r="V578" s="118"/>
      <c r="W578" s="118"/>
      <c r="X578" s="118"/>
      <c r="Y578" s="118"/>
      <c r="Z578" s="118"/>
    </row>
    <row r="579" spans="1:26" ht="12.75" customHeight="1" x14ac:dyDescent="0.3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18"/>
      <c r="L579" s="118"/>
      <c r="M579" s="118"/>
      <c r="N579" s="118"/>
      <c r="O579" s="118"/>
      <c r="P579" s="118"/>
      <c r="Q579" s="118"/>
      <c r="R579" s="118"/>
      <c r="S579" s="118"/>
      <c r="T579" s="118"/>
      <c r="U579" s="118"/>
      <c r="V579" s="118"/>
      <c r="W579" s="118"/>
      <c r="X579" s="118"/>
      <c r="Y579" s="118"/>
      <c r="Z579" s="118"/>
    </row>
    <row r="580" spans="1:26" ht="12.75" customHeight="1" x14ac:dyDescent="0.3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18"/>
      <c r="P580" s="118"/>
      <c r="Q580" s="118"/>
      <c r="R580" s="118"/>
      <c r="S580" s="118"/>
      <c r="T580" s="118"/>
      <c r="U580" s="118"/>
      <c r="V580" s="118"/>
      <c r="W580" s="118"/>
      <c r="X580" s="118"/>
      <c r="Y580" s="118"/>
      <c r="Z580" s="118"/>
    </row>
    <row r="581" spans="1:26" ht="12.75" customHeight="1" x14ac:dyDescent="0.3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8"/>
      <c r="P581" s="118"/>
      <c r="Q581" s="118"/>
      <c r="R581" s="118"/>
      <c r="S581" s="118"/>
      <c r="T581" s="118"/>
      <c r="U581" s="118"/>
      <c r="V581" s="118"/>
      <c r="W581" s="118"/>
      <c r="X581" s="118"/>
      <c r="Y581" s="118"/>
      <c r="Z581" s="118"/>
    </row>
    <row r="582" spans="1:26" ht="12.75" customHeight="1" x14ac:dyDescent="0.3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8"/>
      <c r="P582" s="118"/>
      <c r="Q582" s="118"/>
      <c r="R582" s="118"/>
      <c r="S582" s="118"/>
      <c r="T582" s="118"/>
      <c r="U582" s="118"/>
      <c r="V582" s="118"/>
      <c r="W582" s="118"/>
      <c r="X582" s="118"/>
      <c r="Y582" s="118"/>
      <c r="Z582" s="118"/>
    </row>
    <row r="583" spans="1:26" ht="12.75" customHeight="1" x14ac:dyDescent="0.3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18"/>
      <c r="L583" s="118"/>
      <c r="M583" s="118"/>
      <c r="N583" s="118"/>
      <c r="O583" s="118"/>
      <c r="P583" s="118"/>
      <c r="Q583" s="118"/>
      <c r="R583" s="118"/>
      <c r="S583" s="118"/>
      <c r="T583" s="118"/>
      <c r="U583" s="118"/>
      <c r="V583" s="118"/>
      <c r="W583" s="118"/>
      <c r="X583" s="118"/>
      <c r="Y583" s="118"/>
      <c r="Z583" s="118"/>
    </row>
    <row r="584" spans="1:26" ht="12.75" customHeight="1" x14ac:dyDescent="0.3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18"/>
      <c r="L584" s="118"/>
      <c r="M584" s="118"/>
      <c r="N584" s="118"/>
      <c r="O584" s="118"/>
      <c r="P584" s="118"/>
      <c r="Q584" s="118"/>
      <c r="R584" s="118"/>
      <c r="S584" s="118"/>
      <c r="T584" s="118"/>
      <c r="U584" s="118"/>
      <c r="V584" s="118"/>
      <c r="W584" s="118"/>
      <c r="X584" s="118"/>
      <c r="Y584" s="118"/>
      <c r="Z584" s="118"/>
    </row>
    <row r="585" spans="1:26" ht="12.75" customHeight="1" x14ac:dyDescent="0.3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18"/>
      <c r="L585" s="118"/>
      <c r="M585" s="118"/>
      <c r="N585" s="118"/>
      <c r="O585" s="118"/>
      <c r="P585" s="118"/>
      <c r="Q585" s="118"/>
      <c r="R585" s="118"/>
      <c r="S585" s="118"/>
      <c r="T585" s="118"/>
      <c r="U585" s="118"/>
      <c r="V585" s="118"/>
      <c r="W585" s="118"/>
      <c r="X585" s="118"/>
      <c r="Y585" s="118"/>
      <c r="Z585" s="118"/>
    </row>
    <row r="586" spans="1:26" ht="12.75" customHeight="1" x14ac:dyDescent="0.3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18"/>
      <c r="L586" s="118"/>
      <c r="M586" s="118"/>
      <c r="N586" s="118"/>
      <c r="O586" s="118"/>
      <c r="P586" s="118"/>
      <c r="Q586" s="118"/>
      <c r="R586" s="118"/>
      <c r="S586" s="118"/>
      <c r="T586" s="118"/>
      <c r="U586" s="118"/>
      <c r="V586" s="118"/>
      <c r="W586" s="118"/>
      <c r="X586" s="118"/>
      <c r="Y586" s="118"/>
      <c r="Z586" s="118"/>
    </row>
    <row r="587" spans="1:26" ht="12.75" customHeight="1" x14ac:dyDescent="0.3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18"/>
      <c r="L587" s="118"/>
      <c r="M587" s="118"/>
      <c r="N587" s="118"/>
      <c r="O587" s="118"/>
      <c r="P587" s="118"/>
      <c r="Q587" s="118"/>
      <c r="R587" s="118"/>
      <c r="S587" s="118"/>
      <c r="T587" s="118"/>
      <c r="U587" s="118"/>
      <c r="V587" s="118"/>
      <c r="W587" s="118"/>
      <c r="X587" s="118"/>
      <c r="Y587" s="118"/>
      <c r="Z587" s="118"/>
    </row>
    <row r="588" spans="1:26" ht="12.75" customHeight="1" x14ac:dyDescent="0.3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18"/>
      <c r="L588" s="118"/>
      <c r="M588" s="118"/>
      <c r="N588" s="118"/>
      <c r="O588" s="118"/>
      <c r="P588" s="118"/>
      <c r="Q588" s="118"/>
      <c r="R588" s="118"/>
      <c r="S588" s="118"/>
      <c r="T588" s="118"/>
      <c r="U588" s="118"/>
      <c r="V588" s="118"/>
      <c r="W588" s="118"/>
      <c r="X588" s="118"/>
      <c r="Y588" s="118"/>
      <c r="Z588" s="118"/>
    </row>
    <row r="589" spans="1:26" ht="12.75" customHeight="1" x14ac:dyDescent="0.3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18"/>
      <c r="L589" s="118"/>
      <c r="M589" s="118"/>
      <c r="N589" s="118"/>
      <c r="O589" s="118"/>
      <c r="P589" s="118"/>
      <c r="Q589" s="118"/>
      <c r="R589" s="118"/>
      <c r="S589" s="118"/>
      <c r="T589" s="118"/>
      <c r="U589" s="118"/>
      <c r="V589" s="118"/>
      <c r="W589" s="118"/>
      <c r="X589" s="118"/>
      <c r="Y589" s="118"/>
      <c r="Z589" s="118"/>
    </row>
    <row r="590" spans="1:26" ht="12.75" customHeight="1" x14ac:dyDescent="0.3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18"/>
      <c r="L590" s="118"/>
      <c r="M590" s="118"/>
      <c r="N590" s="118"/>
      <c r="O590" s="118"/>
      <c r="P590" s="118"/>
      <c r="Q590" s="118"/>
      <c r="R590" s="118"/>
      <c r="S590" s="118"/>
      <c r="T590" s="118"/>
      <c r="U590" s="118"/>
      <c r="V590" s="118"/>
      <c r="W590" s="118"/>
      <c r="X590" s="118"/>
      <c r="Y590" s="118"/>
      <c r="Z590" s="118"/>
    </row>
    <row r="591" spans="1:26" ht="12.75" customHeight="1" x14ac:dyDescent="0.3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18"/>
      <c r="L591" s="118"/>
      <c r="M591" s="118"/>
      <c r="N591" s="118"/>
      <c r="O591" s="118"/>
      <c r="P591" s="118"/>
      <c r="Q591" s="118"/>
      <c r="R591" s="118"/>
      <c r="S591" s="118"/>
      <c r="T591" s="118"/>
      <c r="U591" s="118"/>
      <c r="V591" s="118"/>
      <c r="W591" s="118"/>
      <c r="X591" s="118"/>
      <c r="Y591" s="118"/>
      <c r="Z591" s="118"/>
    </row>
    <row r="592" spans="1:26" ht="12.75" customHeight="1" x14ac:dyDescent="0.3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18"/>
      <c r="L592" s="118"/>
      <c r="M592" s="118"/>
      <c r="N592" s="118"/>
      <c r="O592" s="118"/>
      <c r="P592" s="118"/>
      <c r="Q592" s="118"/>
      <c r="R592" s="118"/>
      <c r="S592" s="118"/>
      <c r="T592" s="118"/>
      <c r="U592" s="118"/>
      <c r="V592" s="118"/>
      <c r="W592" s="118"/>
      <c r="X592" s="118"/>
      <c r="Y592" s="118"/>
      <c r="Z592" s="118"/>
    </row>
    <row r="593" spans="1:26" ht="12.75" customHeight="1" x14ac:dyDescent="0.3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18"/>
      <c r="L593" s="118"/>
      <c r="M593" s="118"/>
      <c r="N593" s="118"/>
      <c r="O593" s="118"/>
      <c r="P593" s="118"/>
      <c r="Q593" s="118"/>
      <c r="R593" s="118"/>
      <c r="S593" s="118"/>
      <c r="T593" s="118"/>
      <c r="U593" s="118"/>
      <c r="V593" s="118"/>
      <c r="W593" s="118"/>
      <c r="X593" s="118"/>
      <c r="Y593" s="118"/>
      <c r="Z593" s="118"/>
    </row>
    <row r="594" spans="1:26" ht="12.75" customHeight="1" x14ac:dyDescent="0.3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18"/>
      <c r="O594" s="118"/>
      <c r="P594" s="118"/>
      <c r="Q594" s="118"/>
      <c r="R594" s="118"/>
      <c r="S594" s="118"/>
      <c r="T594" s="118"/>
      <c r="U594" s="118"/>
      <c r="V594" s="118"/>
      <c r="W594" s="118"/>
      <c r="X594" s="118"/>
      <c r="Y594" s="118"/>
      <c r="Z594" s="118"/>
    </row>
    <row r="595" spans="1:26" ht="12.75" customHeight="1" x14ac:dyDescent="0.3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8"/>
      <c r="P595" s="118"/>
      <c r="Q595" s="118"/>
      <c r="R595" s="118"/>
      <c r="S595" s="118"/>
      <c r="T595" s="118"/>
      <c r="U595" s="118"/>
      <c r="V595" s="118"/>
      <c r="W595" s="118"/>
      <c r="X595" s="118"/>
      <c r="Y595" s="118"/>
      <c r="Z595" s="118"/>
    </row>
    <row r="596" spans="1:26" ht="12.75" customHeight="1" x14ac:dyDescent="0.3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8"/>
      <c r="N596" s="118"/>
      <c r="O596" s="118"/>
      <c r="P596" s="118"/>
      <c r="Q596" s="118"/>
      <c r="R596" s="118"/>
      <c r="S596" s="118"/>
      <c r="T596" s="118"/>
      <c r="U596" s="118"/>
      <c r="V596" s="118"/>
      <c r="W596" s="118"/>
      <c r="X596" s="118"/>
      <c r="Y596" s="118"/>
      <c r="Z596" s="118"/>
    </row>
    <row r="597" spans="1:26" ht="12.75" customHeight="1" x14ac:dyDescent="0.3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8"/>
      <c r="N597" s="118"/>
      <c r="O597" s="118"/>
      <c r="P597" s="118"/>
      <c r="Q597" s="118"/>
      <c r="R597" s="118"/>
      <c r="S597" s="118"/>
      <c r="T597" s="118"/>
      <c r="U597" s="118"/>
      <c r="V597" s="118"/>
      <c r="W597" s="118"/>
      <c r="X597" s="118"/>
      <c r="Y597" s="118"/>
      <c r="Z597" s="118"/>
    </row>
    <row r="598" spans="1:26" ht="12.75" customHeight="1" x14ac:dyDescent="0.3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8"/>
      <c r="P598" s="118"/>
      <c r="Q598" s="118"/>
      <c r="R598" s="118"/>
      <c r="S598" s="118"/>
      <c r="T598" s="118"/>
      <c r="U598" s="118"/>
      <c r="V598" s="118"/>
      <c r="W598" s="118"/>
      <c r="X598" s="118"/>
      <c r="Y598" s="118"/>
      <c r="Z598" s="118"/>
    </row>
    <row r="599" spans="1:26" ht="12.75" customHeight="1" x14ac:dyDescent="0.3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8"/>
      <c r="P599" s="118"/>
      <c r="Q599" s="118"/>
      <c r="R599" s="118"/>
      <c r="S599" s="118"/>
      <c r="T599" s="118"/>
      <c r="U599" s="118"/>
      <c r="V599" s="118"/>
      <c r="W599" s="118"/>
      <c r="X599" s="118"/>
      <c r="Y599" s="118"/>
      <c r="Z599" s="118"/>
    </row>
    <row r="600" spans="1:26" ht="12.75" customHeight="1" x14ac:dyDescent="0.3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8"/>
      <c r="N600" s="118"/>
      <c r="O600" s="118"/>
      <c r="P600" s="118"/>
      <c r="Q600" s="118"/>
      <c r="R600" s="118"/>
      <c r="S600" s="118"/>
      <c r="T600" s="118"/>
      <c r="U600" s="118"/>
      <c r="V600" s="118"/>
      <c r="W600" s="118"/>
      <c r="X600" s="118"/>
      <c r="Y600" s="118"/>
      <c r="Z600" s="118"/>
    </row>
    <row r="601" spans="1:26" ht="12.75" customHeight="1" x14ac:dyDescent="0.3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8"/>
      <c r="N601" s="118"/>
      <c r="O601" s="118"/>
      <c r="P601" s="118"/>
      <c r="Q601" s="118"/>
      <c r="R601" s="118"/>
      <c r="S601" s="118"/>
      <c r="T601" s="118"/>
      <c r="U601" s="118"/>
      <c r="V601" s="118"/>
      <c r="W601" s="118"/>
      <c r="X601" s="118"/>
      <c r="Y601" s="118"/>
      <c r="Z601" s="118"/>
    </row>
    <row r="602" spans="1:26" ht="12.75" customHeight="1" x14ac:dyDescent="0.3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8"/>
      <c r="N602" s="118"/>
      <c r="O602" s="118"/>
      <c r="P602" s="118"/>
      <c r="Q602" s="118"/>
      <c r="R602" s="118"/>
      <c r="S602" s="118"/>
      <c r="T602" s="118"/>
      <c r="U602" s="118"/>
      <c r="V602" s="118"/>
      <c r="W602" s="118"/>
      <c r="X602" s="118"/>
      <c r="Y602" s="118"/>
      <c r="Z602" s="118"/>
    </row>
    <row r="603" spans="1:26" ht="12.75" customHeight="1" x14ac:dyDescent="0.3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8"/>
      <c r="N603" s="118"/>
      <c r="O603" s="118"/>
      <c r="P603" s="118"/>
      <c r="Q603" s="118"/>
      <c r="R603" s="118"/>
      <c r="S603" s="118"/>
      <c r="T603" s="118"/>
      <c r="U603" s="118"/>
      <c r="V603" s="118"/>
      <c r="W603" s="118"/>
      <c r="X603" s="118"/>
      <c r="Y603" s="118"/>
      <c r="Z603" s="118"/>
    </row>
    <row r="604" spans="1:26" ht="12.75" customHeight="1" x14ac:dyDescent="0.3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8"/>
      <c r="N604" s="118"/>
      <c r="O604" s="118"/>
      <c r="P604" s="118"/>
      <c r="Q604" s="118"/>
      <c r="R604" s="118"/>
      <c r="S604" s="118"/>
      <c r="T604" s="118"/>
      <c r="U604" s="118"/>
      <c r="V604" s="118"/>
      <c r="W604" s="118"/>
      <c r="X604" s="118"/>
      <c r="Y604" s="118"/>
      <c r="Z604" s="118"/>
    </row>
    <row r="605" spans="1:26" ht="12.75" customHeight="1" x14ac:dyDescent="0.3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8"/>
      <c r="N605" s="118"/>
      <c r="O605" s="118"/>
      <c r="P605" s="118"/>
      <c r="Q605" s="118"/>
      <c r="R605" s="118"/>
      <c r="S605" s="118"/>
      <c r="T605" s="118"/>
      <c r="U605" s="118"/>
      <c r="V605" s="118"/>
      <c r="W605" s="118"/>
      <c r="X605" s="118"/>
      <c r="Y605" s="118"/>
      <c r="Z605" s="118"/>
    </row>
    <row r="606" spans="1:26" ht="12.75" customHeight="1" x14ac:dyDescent="0.3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18"/>
      <c r="L606" s="118"/>
      <c r="M606" s="118"/>
      <c r="N606" s="118"/>
      <c r="O606" s="118"/>
      <c r="P606" s="118"/>
      <c r="Q606" s="118"/>
      <c r="R606" s="118"/>
      <c r="S606" s="118"/>
      <c r="T606" s="118"/>
      <c r="U606" s="118"/>
      <c r="V606" s="118"/>
      <c r="W606" s="118"/>
      <c r="X606" s="118"/>
      <c r="Y606" s="118"/>
      <c r="Z606" s="118"/>
    </row>
    <row r="607" spans="1:26" ht="12.75" customHeight="1" x14ac:dyDescent="0.3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18"/>
      <c r="O607" s="118"/>
      <c r="P607" s="118"/>
      <c r="Q607" s="118"/>
      <c r="R607" s="118"/>
      <c r="S607" s="118"/>
      <c r="T607" s="118"/>
      <c r="U607" s="118"/>
      <c r="V607" s="118"/>
      <c r="W607" s="118"/>
      <c r="X607" s="118"/>
      <c r="Y607" s="118"/>
      <c r="Z607" s="118"/>
    </row>
    <row r="608" spans="1:26" ht="12.75" customHeight="1" x14ac:dyDescent="0.3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18"/>
      <c r="L608" s="118"/>
      <c r="M608" s="118"/>
      <c r="N608" s="118"/>
      <c r="O608" s="118"/>
      <c r="P608" s="118"/>
      <c r="Q608" s="118"/>
      <c r="R608" s="118"/>
      <c r="S608" s="118"/>
      <c r="T608" s="118"/>
      <c r="U608" s="118"/>
      <c r="V608" s="118"/>
      <c r="W608" s="118"/>
      <c r="X608" s="118"/>
      <c r="Y608" s="118"/>
      <c r="Z608" s="118"/>
    </row>
    <row r="609" spans="1:26" ht="12.75" customHeight="1" x14ac:dyDescent="0.3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8"/>
      <c r="P609" s="118"/>
      <c r="Q609" s="118"/>
      <c r="R609" s="118"/>
      <c r="S609" s="118"/>
      <c r="T609" s="118"/>
      <c r="U609" s="118"/>
      <c r="V609" s="118"/>
      <c r="W609" s="118"/>
      <c r="X609" s="118"/>
      <c r="Y609" s="118"/>
      <c r="Z609" s="118"/>
    </row>
    <row r="610" spans="1:26" ht="12.75" customHeight="1" x14ac:dyDescent="0.3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18"/>
      <c r="L610" s="118"/>
      <c r="M610" s="118"/>
      <c r="N610" s="118"/>
      <c r="O610" s="118"/>
      <c r="P610" s="118"/>
      <c r="Q610" s="118"/>
      <c r="R610" s="118"/>
      <c r="S610" s="118"/>
      <c r="T610" s="118"/>
      <c r="U610" s="118"/>
      <c r="V610" s="118"/>
      <c r="W610" s="118"/>
      <c r="X610" s="118"/>
      <c r="Y610" s="118"/>
      <c r="Z610" s="118"/>
    </row>
    <row r="611" spans="1:26" ht="12.75" customHeight="1" x14ac:dyDescent="0.3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18"/>
      <c r="L611" s="118"/>
      <c r="M611" s="118"/>
      <c r="N611" s="118"/>
      <c r="O611" s="118"/>
      <c r="P611" s="118"/>
      <c r="Q611" s="118"/>
      <c r="R611" s="118"/>
      <c r="S611" s="118"/>
      <c r="T611" s="118"/>
      <c r="U611" s="118"/>
      <c r="V611" s="118"/>
      <c r="W611" s="118"/>
      <c r="X611" s="118"/>
      <c r="Y611" s="118"/>
      <c r="Z611" s="118"/>
    </row>
    <row r="612" spans="1:26" ht="12.75" customHeight="1" x14ac:dyDescent="0.3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8"/>
      <c r="P612" s="118"/>
      <c r="Q612" s="118"/>
      <c r="R612" s="118"/>
      <c r="S612" s="118"/>
      <c r="T612" s="118"/>
      <c r="U612" s="118"/>
      <c r="V612" s="118"/>
      <c r="W612" s="118"/>
      <c r="X612" s="118"/>
      <c r="Y612" s="118"/>
      <c r="Z612" s="118"/>
    </row>
    <row r="613" spans="1:26" ht="12.75" customHeight="1" x14ac:dyDescent="0.3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8"/>
      <c r="P613" s="118"/>
      <c r="Q613" s="118"/>
      <c r="R613" s="118"/>
      <c r="S613" s="118"/>
      <c r="T613" s="118"/>
      <c r="U613" s="118"/>
      <c r="V613" s="118"/>
      <c r="W613" s="118"/>
      <c r="X613" s="118"/>
      <c r="Y613" s="118"/>
      <c r="Z613" s="118"/>
    </row>
    <row r="614" spans="1:26" ht="12.75" customHeight="1" x14ac:dyDescent="0.3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18"/>
      <c r="L614" s="118"/>
      <c r="M614" s="118"/>
      <c r="N614" s="118"/>
      <c r="O614" s="118"/>
      <c r="P614" s="118"/>
      <c r="Q614" s="118"/>
      <c r="R614" s="118"/>
      <c r="S614" s="118"/>
      <c r="T614" s="118"/>
      <c r="U614" s="118"/>
      <c r="V614" s="118"/>
      <c r="W614" s="118"/>
      <c r="X614" s="118"/>
      <c r="Y614" s="118"/>
      <c r="Z614" s="118"/>
    </row>
    <row r="615" spans="1:26" ht="12.75" customHeight="1" x14ac:dyDescent="0.3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18"/>
      <c r="L615" s="118"/>
      <c r="M615" s="118"/>
      <c r="N615" s="118"/>
      <c r="O615" s="118"/>
      <c r="P615" s="118"/>
      <c r="Q615" s="118"/>
      <c r="R615" s="118"/>
      <c r="S615" s="118"/>
      <c r="T615" s="118"/>
      <c r="U615" s="118"/>
      <c r="V615" s="118"/>
      <c r="W615" s="118"/>
      <c r="X615" s="118"/>
      <c r="Y615" s="118"/>
      <c r="Z615" s="118"/>
    </row>
    <row r="616" spans="1:26" ht="12.75" customHeight="1" x14ac:dyDescent="0.3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8"/>
      <c r="P616" s="118"/>
      <c r="Q616" s="118"/>
      <c r="R616" s="118"/>
      <c r="S616" s="118"/>
      <c r="T616" s="118"/>
      <c r="U616" s="118"/>
      <c r="V616" s="118"/>
      <c r="W616" s="118"/>
      <c r="X616" s="118"/>
      <c r="Y616" s="118"/>
      <c r="Z616" s="118"/>
    </row>
    <row r="617" spans="1:26" ht="12.75" customHeight="1" x14ac:dyDescent="0.3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8"/>
      <c r="P617" s="118"/>
      <c r="Q617" s="118"/>
      <c r="R617" s="118"/>
      <c r="S617" s="118"/>
      <c r="T617" s="118"/>
      <c r="U617" s="118"/>
      <c r="V617" s="118"/>
      <c r="W617" s="118"/>
      <c r="X617" s="118"/>
      <c r="Y617" s="118"/>
      <c r="Z617" s="118"/>
    </row>
    <row r="618" spans="1:26" ht="12.75" customHeight="1" x14ac:dyDescent="0.3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  <c r="Z618" s="118"/>
    </row>
    <row r="619" spans="1:26" ht="12.75" customHeight="1" x14ac:dyDescent="0.3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  <c r="Z619" s="118"/>
    </row>
    <row r="620" spans="1:26" ht="12.75" customHeight="1" x14ac:dyDescent="0.3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  <c r="Z620" s="118"/>
    </row>
    <row r="621" spans="1:26" ht="12.75" customHeight="1" x14ac:dyDescent="0.3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18"/>
      <c r="L621" s="118"/>
      <c r="M621" s="118"/>
      <c r="N621" s="118"/>
      <c r="O621" s="118"/>
      <c r="P621" s="118"/>
      <c r="Q621" s="118"/>
      <c r="R621" s="118"/>
      <c r="S621" s="118"/>
      <c r="T621" s="118"/>
      <c r="U621" s="118"/>
      <c r="V621" s="118"/>
      <c r="W621" s="118"/>
      <c r="X621" s="118"/>
      <c r="Y621" s="118"/>
      <c r="Z621" s="118"/>
    </row>
    <row r="622" spans="1:26" ht="12.75" customHeight="1" x14ac:dyDescent="0.3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18"/>
      <c r="L622" s="118"/>
      <c r="M622" s="118"/>
      <c r="N622" s="118"/>
      <c r="O622" s="118"/>
      <c r="P622" s="118"/>
      <c r="Q622" s="118"/>
      <c r="R622" s="118"/>
      <c r="S622" s="118"/>
      <c r="T622" s="118"/>
      <c r="U622" s="118"/>
      <c r="V622" s="118"/>
      <c r="W622" s="118"/>
      <c r="X622" s="118"/>
      <c r="Y622" s="118"/>
      <c r="Z622" s="118"/>
    </row>
    <row r="623" spans="1:26" ht="12.75" customHeight="1" x14ac:dyDescent="0.3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18"/>
      <c r="L623" s="118"/>
      <c r="M623" s="118"/>
      <c r="N623" s="118"/>
      <c r="O623" s="118"/>
      <c r="P623" s="118"/>
      <c r="Q623" s="118"/>
      <c r="R623" s="118"/>
      <c r="S623" s="118"/>
      <c r="T623" s="118"/>
      <c r="U623" s="118"/>
      <c r="V623" s="118"/>
      <c r="W623" s="118"/>
      <c r="X623" s="118"/>
      <c r="Y623" s="118"/>
      <c r="Z623" s="118"/>
    </row>
    <row r="624" spans="1:26" ht="12.75" customHeight="1" x14ac:dyDescent="0.3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18"/>
      <c r="L624" s="118"/>
      <c r="M624" s="118"/>
      <c r="N624" s="118"/>
      <c r="O624" s="118"/>
      <c r="P624" s="118"/>
      <c r="Q624" s="118"/>
      <c r="R624" s="118"/>
      <c r="S624" s="118"/>
      <c r="T624" s="118"/>
      <c r="U624" s="118"/>
      <c r="V624" s="118"/>
      <c r="W624" s="118"/>
      <c r="X624" s="118"/>
      <c r="Y624" s="118"/>
      <c r="Z624" s="118"/>
    </row>
    <row r="625" spans="1:26" ht="12.75" customHeight="1" x14ac:dyDescent="0.3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18"/>
      <c r="L625" s="118"/>
      <c r="M625" s="118"/>
      <c r="N625" s="118"/>
      <c r="O625" s="118"/>
      <c r="P625" s="118"/>
      <c r="Q625" s="118"/>
      <c r="R625" s="118"/>
      <c r="S625" s="118"/>
      <c r="T625" s="118"/>
      <c r="U625" s="118"/>
      <c r="V625" s="118"/>
      <c r="W625" s="118"/>
      <c r="X625" s="118"/>
      <c r="Y625" s="118"/>
      <c r="Z625" s="118"/>
    </row>
    <row r="626" spans="1:26" ht="12.75" customHeight="1" x14ac:dyDescent="0.3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18"/>
      <c r="L626" s="118"/>
      <c r="M626" s="118"/>
      <c r="N626" s="118"/>
      <c r="O626" s="118"/>
      <c r="P626" s="118"/>
      <c r="Q626" s="118"/>
      <c r="R626" s="118"/>
      <c r="S626" s="118"/>
      <c r="T626" s="118"/>
      <c r="U626" s="118"/>
      <c r="V626" s="118"/>
      <c r="W626" s="118"/>
      <c r="X626" s="118"/>
      <c r="Y626" s="118"/>
      <c r="Z626" s="118"/>
    </row>
    <row r="627" spans="1:26" ht="12.75" customHeight="1" x14ac:dyDescent="0.3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18"/>
      <c r="L627" s="118"/>
      <c r="M627" s="118"/>
      <c r="N627" s="118"/>
      <c r="O627" s="118"/>
      <c r="P627" s="118"/>
      <c r="Q627" s="118"/>
      <c r="R627" s="118"/>
      <c r="S627" s="118"/>
      <c r="T627" s="118"/>
      <c r="U627" s="118"/>
      <c r="V627" s="118"/>
      <c r="W627" s="118"/>
      <c r="X627" s="118"/>
      <c r="Y627" s="118"/>
      <c r="Z627" s="118"/>
    </row>
    <row r="628" spans="1:26" ht="12.75" customHeight="1" x14ac:dyDescent="0.3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18"/>
      <c r="L628" s="118"/>
      <c r="M628" s="118"/>
      <c r="N628" s="118"/>
      <c r="O628" s="118"/>
      <c r="P628" s="118"/>
      <c r="Q628" s="118"/>
      <c r="R628" s="118"/>
      <c r="S628" s="118"/>
      <c r="T628" s="118"/>
      <c r="U628" s="118"/>
      <c r="V628" s="118"/>
      <c r="W628" s="118"/>
      <c r="X628" s="118"/>
      <c r="Y628" s="118"/>
      <c r="Z628" s="118"/>
    </row>
    <row r="629" spans="1:26" ht="12.75" customHeight="1" x14ac:dyDescent="0.3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18"/>
      <c r="L629" s="118"/>
      <c r="M629" s="118"/>
      <c r="N629" s="118"/>
      <c r="O629" s="118"/>
      <c r="P629" s="118"/>
      <c r="Q629" s="118"/>
      <c r="R629" s="118"/>
      <c r="S629" s="118"/>
      <c r="T629" s="118"/>
      <c r="U629" s="118"/>
      <c r="V629" s="118"/>
      <c r="W629" s="118"/>
      <c r="X629" s="118"/>
      <c r="Y629" s="118"/>
      <c r="Z629" s="118"/>
    </row>
    <row r="630" spans="1:26" ht="12.75" customHeight="1" x14ac:dyDescent="0.3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8"/>
      <c r="P630" s="118"/>
      <c r="Q630" s="118"/>
      <c r="R630" s="118"/>
      <c r="S630" s="118"/>
      <c r="T630" s="118"/>
      <c r="U630" s="118"/>
      <c r="V630" s="118"/>
      <c r="W630" s="118"/>
      <c r="X630" s="118"/>
      <c r="Y630" s="118"/>
      <c r="Z630" s="118"/>
    </row>
    <row r="631" spans="1:26" ht="12.75" customHeight="1" x14ac:dyDescent="0.3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18"/>
      <c r="L631" s="118"/>
      <c r="M631" s="118"/>
      <c r="N631" s="118"/>
      <c r="O631" s="118"/>
      <c r="P631" s="118"/>
      <c r="Q631" s="118"/>
      <c r="R631" s="118"/>
      <c r="S631" s="118"/>
      <c r="T631" s="118"/>
      <c r="U631" s="118"/>
      <c r="V631" s="118"/>
      <c r="W631" s="118"/>
      <c r="X631" s="118"/>
      <c r="Y631" s="118"/>
      <c r="Z631" s="118"/>
    </row>
    <row r="632" spans="1:26" ht="12.75" customHeight="1" x14ac:dyDescent="0.3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18"/>
      <c r="L632" s="118"/>
      <c r="M632" s="118"/>
      <c r="N632" s="118"/>
      <c r="O632" s="118"/>
      <c r="P632" s="118"/>
      <c r="Q632" s="118"/>
      <c r="R632" s="118"/>
      <c r="S632" s="118"/>
      <c r="T632" s="118"/>
      <c r="U632" s="118"/>
      <c r="V632" s="118"/>
      <c r="W632" s="118"/>
      <c r="X632" s="118"/>
      <c r="Y632" s="118"/>
      <c r="Z632" s="118"/>
    </row>
    <row r="633" spans="1:26" ht="12.75" customHeight="1" x14ac:dyDescent="0.3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18"/>
      <c r="P633" s="118"/>
      <c r="Q633" s="118"/>
      <c r="R633" s="118"/>
      <c r="S633" s="118"/>
      <c r="T633" s="118"/>
      <c r="U633" s="118"/>
      <c r="V633" s="118"/>
      <c r="W633" s="118"/>
      <c r="X633" s="118"/>
      <c r="Y633" s="118"/>
      <c r="Z633" s="118"/>
    </row>
    <row r="634" spans="1:26" ht="12.75" customHeight="1" x14ac:dyDescent="0.3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18"/>
      <c r="L634" s="118"/>
      <c r="M634" s="118"/>
      <c r="N634" s="118"/>
      <c r="O634" s="118"/>
      <c r="P634" s="118"/>
      <c r="Q634" s="118"/>
      <c r="R634" s="118"/>
      <c r="S634" s="118"/>
      <c r="T634" s="118"/>
      <c r="U634" s="118"/>
      <c r="V634" s="118"/>
      <c r="W634" s="118"/>
      <c r="X634" s="118"/>
      <c r="Y634" s="118"/>
      <c r="Z634" s="118"/>
    </row>
    <row r="635" spans="1:26" ht="12.75" customHeight="1" x14ac:dyDescent="0.3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18"/>
      <c r="L635" s="118"/>
      <c r="M635" s="118"/>
      <c r="N635" s="118"/>
      <c r="O635" s="118"/>
      <c r="P635" s="118"/>
      <c r="Q635" s="118"/>
      <c r="R635" s="118"/>
      <c r="S635" s="118"/>
      <c r="T635" s="118"/>
      <c r="U635" s="118"/>
      <c r="V635" s="118"/>
      <c r="W635" s="118"/>
      <c r="X635" s="118"/>
      <c r="Y635" s="118"/>
      <c r="Z635" s="118"/>
    </row>
    <row r="636" spans="1:26" ht="12.75" customHeight="1" x14ac:dyDescent="0.3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</row>
    <row r="637" spans="1:26" ht="12.75" customHeight="1" x14ac:dyDescent="0.3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</row>
    <row r="638" spans="1:26" ht="12.75" customHeight="1" x14ac:dyDescent="0.3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</row>
    <row r="639" spans="1:26" ht="12.75" customHeight="1" x14ac:dyDescent="0.3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</row>
    <row r="640" spans="1:26" ht="12.75" customHeight="1" x14ac:dyDescent="0.3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</row>
    <row r="641" spans="1:26" ht="12.75" customHeight="1" x14ac:dyDescent="0.3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18"/>
      <c r="L641" s="118"/>
      <c r="M641" s="118"/>
      <c r="N641" s="118"/>
      <c r="O641" s="118"/>
      <c r="P641" s="118"/>
      <c r="Q641" s="118"/>
      <c r="R641" s="118"/>
      <c r="S641" s="118"/>
      <c r="T641" s="118"/>
      <c r="U641" s="118"/>
      <c r="V641" s="118"/>
      <c r="W641" s="118"/>
      <c r="X641" s="118"/>
      <c r="Y641" s="118"/>
      <c r="Z641" s="118"/>
    </row>
    <row r="642" spans="1:26" ht="12.75" customHeight="1" x14ac:dyDescent="0.3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18"/>
      <c r="L642" s="118"/>
      <c r="M642" s="118"/>
      <c r="N642" s="118"/>
      <c r="O642" s="118"/>
      <c r="P642" s="118"/>
      <c r="Q642" s="118"/>
      <c r="R642" s="118"/>
      <c r="S642" s="118"/>
      <c r="T642" s="118"/>
      <c r="U642" s="118"/>
      <c r="V642" s="118"/>
      <c r="W642" s="118"/>
      <c r="X642" s="118"/>
      <c r="Y642" s="118"/>
      <c r="Z642" s="118"/>
    </row>
    <row r="643" spans="1:26" ht="12.75" customHeight="1" x14ac:dyDescent="0.3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18"/>
      <c r="L643" s="118"/>
      <c r="M643" s="118"/>
      <c r="N643" s="118"/>
      <c r="O643" s="118"/>
      <c r="P643" s="118"/>
      <c r="Q643" s="118"/>
      <c r="R643" s="118"/>
      <c r="S643" s="118"/>
      <c r="T643" s="118"/>
      <c r="U643" s="118"/>
      <c r="V643" s="118"/>
      <c r="W643" s="118"/>
      <c r="X643" s="118"/>
      <c r="Y643" s="118"/>
      <c r="Z643" s="118"/>
    </row>
    <row r="644" spans="1:26" ht="12.75" customHeight="1" x14ac:dyDescent="0.3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18"/>
      <c r="L644" s="118"/>
      <c r="M644" s="118"/>
      <c r="N644" s="118"/>
      <c r="O644" s="118"/>
      <c r="P644" s="118"/>
      <c r="Q644" s="118"/>
      <c r="R644" s="118"/>
      <c r="S644" s="118"/>
      <c r="T644" s="118"/>
      <c r="U644" s="118"/>
      <c r="V644" s="118"/>
      <c r="W644" s="118"/>
      <c r="X644" s="118"/>
      <c r="Y644" s="118"/>
      <c r="Z644" s="118"/>
    </row>
    <row r="645" spans="1:26" ht="12.75" customHeight="1" x14ac:dyDescent="0.3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18"/>
      <c r="L645" s="118"/>
      <c r="M645" s="118"/>
      <c r="N645" s="118"/>
      <c r="O645" s="118"/>
      <c r="P645" s="118"/>
      <c r="Q645" s="118"/>
      <c r="R645" s="118"/>
      <c r="S645" s="118"/>
      <c r="T645" s="118"/>
      <c r="U645" s="118"/>
      <c r="V645" s="118"/>
      <c r="W645" s="118"/>
      <c r="X645" s="118"/>
      <c r="Y645" s="118"/>
      <c r="Z645" s="118"/>
    </row>
    <row r="646" spans="1:26" ht="12.75" customHeight="1" x14ac:dyDescent="0.3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8"/>
      <c r="N646" s="118"/>
      <c r="O646" s="118"/>
      <c r="P646" s="118"/>
      <c r="Q646" s="118"/>
      <c r="R646" s="118"/>
      <c r="S646" s="118"/>
      <c r="T646" s="118"/>
      <c r="U646" s="118"/>
      <c r="V646" s="118"/>
      <c r="W646" s="118"/>
      <c r="X646" s="118"/>
      <c r="Y646" s="118"/>
      <c r="Z646" s="118"/>
    </row>
    <row r="647" spans="1:26" ht="12.75" customHeight="1" x14ac:dyDescent="0.3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8"/>
      <c r="N647" s="118"/>
      <c r="O647" s="118"/>
      <c r="P647" s="118"/>
      <c r="Q647" s="118"/>
      <c r="R647" s="118"/>
      <c r="S647" s="118"/>
      <c r="T647" s="118"/>
      <c r="U647" s="118"/>
      <c r="V647" s="118"/>
      <c r="W647" s="118"/>
      <c r="X647" s="118"/>
      <c r="Y647" s="118"/>
      <c r="Z647" s="118"/>
    </row>
    <row r="648" spans="1:26" ht="12.75" customHeight="1" x14ac:dyDescent="0.3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8"/>
      <c r="N648" s="118"/>
      <c r="O648" s="118"/>
      <c r="P648" s="118"/>
      <c r="Q648" s="118"/>
      <c r="R648" s="118"/>
      <c r="S648" s="118"/>
      <c r="T648" s="118"/>
      <c r="U648" s="118"/>
      <c r="V648" s="118"/>
      <c r="W648" s="118"/>
      <c r="X648" s="118"/>
      <c r="Y648" s="118"/>
      <c r="Z648" s="118"/>
    </row>
    <row r="649" spans="1:26" ht="12.75" customHeight="1" x14ac:dyDescent="0.3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18"/>
      <c r="L649" s="118"/>
      <c r="M649" s="118"/>
      <c r="N649" s="118"/>
      <c r="O649" s="118"/>
      <c r="P649" s="118"/>
      <c r="Q649" s="118"/>
      <c r="R649" s="118"/>
      <c r="S649" s="118"/>
      <c r="T649" s="118"/>
      <c r="U649" s="118"/>
      <c r="V649" s="118"/>
      <c r="W649" s="118"/>
      <c r="X649" s="118"/>
      <c r="Y649" s="118"/>
      <c r="Z649" s="118"/>
    </row>
    <row r="650" spans="1:26" ht="12.75" customHeight="1" x14ac:dyDescent="0.3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18"/>
      <c r="L650" s="118"/>
      <c r="M650" s="118"/>
      <c r="N650" s="118"/>
      <c r="O650" s="118"/>
      <c r="P650" s="118"/>
      <c r="Q650" s="118"/>
      <c r="R650" s="118"/>
      <c r="S650" s="118"/>
      <c r="T650" s="118"/>
      <c r="U650" s="118"/>
      <c r="V650" s="118"/>
      <c r="W650" s="118"/>
      <c r="X650" s="118"/>
      <c r="Y650" s="118"/>
      <c r="Z650" s="118"/>
    </row>
    <row r="651" spans="1:26" ht="12.75" customHeight="1" x14ac:dyDescent="0.3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18"/>
      <c r="L651" s="118"/>
      <c r="M651" s="118"/>
      <c r="N651" s="118"/>
      <c r="O651" s="118"/>
      <c r="P651" s="118"/>
      <c r="Q651" s="118"/>
      <c r="R651" s="118"/>
      <c r="S651" s="118"/>
      <c r="T651" s="118"/>
      <c r="U651" s="118"/>
      <c r="V651" s="118"/>
      <c r="W651" s="118"/>
      <c r="X651" s="118"/>
      <c r="Y651" s="118"/>
      <c r="Z651" s="118"/>
    </row>
    <row r="652" spans="1:26" ht="12.75" customHeight="1" x14ac:dyDescent="0.3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18"/>
      <c r="L652" s="118"/>
      <c r="M652" s="118"/>
      <c r="N652" s="118"/>
      <c r="O652" s="118"/>
      <c r="P652" s="118"/>
      <c r="Q652" s="118"/>
      <c r="R652" s="118"/>
      <c r="S652" s="118"/>
      <c r="T652" s="118"/>
      <c r="U652" s="118"/>
      <c r="V652" s="118"/>
      <c r="W652" s="118"/>
      <c r="X652" s="118"/>
      <c r="Y652" s="118"/>
      <c r="Z652" s="118"/>
    </row>
    <row r="653" spans="1:26" ht="12.75" customHeight="1" x14ac:dyDescent="0.3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8"/>
      <c r="P653" s="118"/>
      <c r="Q653" s="118"/>
      <c r="R653" s="118"/>
      <c r="S653" s="118"/>
      <c r="T653" s="118"/>
      <c r="U653" s="118"/>
      <c r="V653" s="118"/>
      <c r="W653" s="118"/>
      <c r="X653" s="118"/>
      <c r="Y653" s="118"/>
      <c r="Z653" s="118"/>
    </row>
    <row r="654" spans="1:26" ht="12.75" customHeight="1" x14ac:dyDescent="0.3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8"/>
      <c r="P654" s="118"/>
      <c r="Q654" s="118"/>
      <c r="R654" s="118"/>
      <c r="S654" s="118"/>
      <c r="T654" s="118"/>
      <c r="U654" s="118"/>
      <c r="V654" s="118"/>
      <c r="W654" s="118"/>
      <c r="X654" s="118"/>
      <c r="Y654" s="118"/>
      <c r="Z654" s="118"/>
    </row>
    <row r="655" spans="1:26" ht="12.75" customHeight="1" x14ac:dyDescent="0.3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18"/>
      <c r="L655" s="118"/>
      <c r="M655" s="118"/>
      <c r="N655" s="118"/>
      <c r="O655" s="118"/>
      <c r="P655" s="118"/>
      <c r="Q655" s="118"/>
      <c r="R655" s="118"/>
      <c r="S655" s="118"/>
      <c r="T655" s="118"/>
      <c r="U655" s="118"/>
      <c r="V655" s="118"/>
      <c r="W655" s="118"/>
      <c r="X655" s="118"/>
      <c r="Y655" s="118"/>
      <c r="Z655" s="118"/>
    </row>
    <row r="656" spans="1:26" ht="12.75" customHeight="1" x14ac:dyDescent="0.3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18"/>
      <c r="L656" s="118"/>
      <c r="M656" s="118"/>
      <c r="N656" s="118"/>
      <c r="O656" s="118"/>
      <c r="P656" s="118"/>
      <c r="Q656" s="118"/>
      <c r="R656" s="118"/>
      <c r="S656" s="118"/>
      <c r="T656" s="118"/>
      <c r="U656" s="118"/>
      <c r="V656" s="118"/>
      <c r="W656" s="118"/>
      <c r="X656" s="118"/>
      <c r="Y656" s="118"/>
      <c r="Z656" s="118"/>
    </row>
    <row r="657" spans="1:26" ht="12.75" customHeight="1" x14ac:dyDescent="0.3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18"/>
      <c r="L657" s="118"/>
      <c r="M657" s="118"/>
      <c r="N657" s="118"/>
      <c r="O657" s="118"/>
      <c r="P657" s="118"/>
      <c r="Q657" s="118"/>
      <c r="R657" s="118"/>
      <c r="S657" s="118"/>
      <c r="T657" s="118"/>
      <c r="U657" s="118"/>
      <c r="V657" s="118"/>
      <c r="W657" s="118"/>
      <c r="X657" s="118"/>
      <c r="Y657" s="118"/>
      <c r="Z657" s="118"/>
    </row>
    <row r="658" spans="1:26" ht="12.75" customHeight="1" x14ac:dyDescent="0.3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18"/>
      <c r="L658" s="118"/>
      <c r="M658" s="118"/>
      <c r="N658" s="118"/>
      <c r="O658" s="118"/>
      <c r="P658" s="118"/>
      <c r="Q658" s="118"/>
      <c r="R658" s="118"/>
      <c r="S658" s="118"/>
      <c r="T658" s="118"/>
      <c r="U658" s="118"/>
      <c r="V658" s="118"/>
      <c r="W658" s="118"/>
      <c r="X658" s="118"/>
      <c r="Y658" s="118"/>
      <c r="Z658" s="118"/>
    </row>
    <row r="659" spans="1:26" ht="12.75" customHeight="1" x14ac:dyDescent="0.3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18"/>
      <c r="L659" s="118"/>
      <c r="M659" s="118"/>
      <c r="N659" s="118"/>
      <c r="O659" s="118"/>
      <c r="P659" s="118"/>
      <c r="Q659" s="118"/>
      <c r="R659" s="118"/>
      <c r="S659" s="118"/>
      <c r="T659" s="118"/>
      <c r="U659" s="118"/>
      <c r="V659" s="118"/>
      <c r="W659" s="118"/>
      <c r="X659" s="118"/>
      <c r="Y659" s="118"/>
      <c r="Z659" s="118"/>
    </row>
    <row r="660" spans="1:26" ht="12.75" customHeight="1" x14ac:dyDescent="0.3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18"/>
      <c r="L660" s="118"/>
      <c r="M660" s="118"/>
      <c r="N660" s="118"/>
      <c r="O660" s="118"/>
      <c r="P660" s="118"/>
      <c r="Q660" s="118"/>
      <c r="R660" s="118"/>
      <c r="S660" s="118"/>
      <c r="T660" s="118"/>
      <c r="U660" s="118"/>
      <c r="V660" s="118"/>
      <c r="W660" s="118"/>
      <c r="X660" s="118"/>
      <c r="Y660" s="118"/>
      <c r="Z660" s="118"/>
    </row>
    <row r="661" spans="1:26" ht="12.75" customHeight="1" x14ac:dyDescent="0.3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18"/>
      <c r="L661" s="118"/>
      <c r="M661" s="118"/>
      <c r="N661" s="118"/>
      <c r="O661" s="118"/>
      <c r="P661" s="118"/>
      <c r="Q661" s="118"/>
      <c r="R661" s="118"/>
      <c r="S661" s="118"/>
      <c r="T661" s="118"/>
      <c r="U661" s="118"/>
      <c r="V661" s="118"/>
      <c r="W661" s="118"/>
      <c r="X661" s="118"/>
      <c r="Y661" s="118"/>
      <c r="Z661" s="118"/>
    </row>
    <row r="662" spans="1:26" ht="12.75" customHeight="1" x14ac:dyDescent="0.3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18"/>
      <c r="L662" s="118"/>
      <c r="M662" s="118"/>
      <c r="N662" s="118"/>
      <c r="O662" s="118"/>
      <c r="P662" s="118"/>
      <c r="Q662" s="118"/>
      <c r="R662" s="118"/>
      <c r="S662" s="118"/>
      <c r="T662" s="118"/>
      <c r="U662" s="118"/>
      <c r="V662" s="118"/>
      <c r="W662" s="118"/>
      <c r="X662" s="118"/>
      <c r="Y662" s="118"/>
      <c r="Z662" s="118"/>
    </row>
    <row r="663" spans="1:26" ht="12.75" customHeight="1" x14ac:dyDescent="0.3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18"/>
      <c r="L663" s="118"/>
      <c r="M663" s="118"/>
      <c r="N663" s="118"/>
      <c r="O663" s="118"/>
      <c r="P663" s="118"/>
      <c r="Q663" s="118"/>
      <c r="R663" s="118"/>
      <c r="S663" s="118"/>
      <c r="T663" s="118"/>
      <c r="U663" s="118"/>
      <c r="V663" s="118"/>
      <c r="W663" s="118"/>
      <c r="X663" s="118"/>
      <c r="Y663" s="118"/>
      <c r="Z663" s="118"/>
    </row>
    <row r="664" spans="1:26" ht="12.75" customHeight="1" x14ac:dyDescent="0.3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</row>
    <row r="665" spans="1:26" ht="12.75" customHeight="1" x14ac:dyDescent="0.3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</row>
    <row r="666" spans="1:26" ht="12.75" customHeight="1" x14ac:dyDescent="0.3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</row>
    <row r="667" spans="1:26" ht="12.75" customHeight="1" x14ac:dyDescent="0.3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</row>
    <row r="668" spans="1:26" ht="12.75" customHeight="1" x14ac:dyDescent="0.3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</row>
    <row r="669" spans="1:26" ht="12.75" customHeight="1" x14ac:dyDescent="0.3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18"/>
      <c r="P669" s="118"/>
      <c r="Q669" s="118"/>
      <c r="R669" s="118"/>
      <c r="S669" s="118"/>
      <c r="T669" s="118"/>
      <c r="U669" s="118"/>
      <c r="V669" s="118"/>
      <c r="W669" s="118"/>
      <c r="X669" s="118"/>
      <c r="Y669" s="118"/>
      <c r="Z669" s="118"/>
    </row>
    <row r="670" spans="1:26" ht="12.75" customHeight="1" x14ac:dyDescent="0.3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  <c r="Z670" s="118"/>
    </row>
    <row r="671" spans="1:26" ht="12.75" customHeight="1" x14ac:dyDescent="0.3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  <c r="Z671" s="118"/>
    </row>
    <row r="672" spans="1:26" ht="12.75" customHeight="1" x14ac:dyDescent="0.3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  <c r="Z672" s="118"/>
    </row>
    <row r="673" spans="1:26" ht="12.75" customHeight="1" x14ac:dyDescent="0.3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18"/>
      <c r="L673" s="118"/>
      <c r="M673" s="118"/>
      <c r="N673" s="118"/>
      <c r="O673" s="118"/>
      <c r="P673" s="118"/>
      <c r="Q673" s="118"/>
      <c r="R673" s="118"/>
      <c r="S673" s="118"/>
      <c r="T673" s="118"/>
      <c r="U673" s="118"/>
      <c r="V673" s="118"/>
      <c r="W673" s="118"/>
      <c r="X673" s="118"/>
      <c r="Y673" s="118"/>
      <c r="Z673" s="118"/>
    </row>
    <row r="674" spans="1:26" ht="12.75" customHeight="1" x14ac:dyDescent="0.3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18"/>
      <c r="L674" s="118"/>
      <c r="M674" s="118"/>
      <c r="N674" s="118"/>
      <c r="O674" s="118"/>
      <c r="P674" s="118"/>
      <c r="Q674" s="118"/>
      <c r="R674" s="118"/>
      <c r="S674" s="118"/>
      <c r="T674" s="118"/>
      <c r="U674" s="118"/>
      <c r="V674" s="118"/>
      <c r="W674" s="118"/>
      <c r="X674" s="118"/>
      <c r="Y674" s="118"/>
      <c r="Z674" s="118"/>
    </row>
    <row r="675" spans="1:26" ht="12.75" customHeight="1" x14ac:dyDescent="0.3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18"/>
      <c r="L675" s="118"/>
      <c r="M675" s="118"/>
      <c r="N675" s="118"/>
      <c r="O675" s="118"/>
      <c r="P675" s="118"/>
      <c r="Q675" s="118"/>
      <c r="R675" s="118"/>
      <c r="S675" s="118"/>
      <c r="T675" s="118"/>
      <c r="U675" s="118"/>
      <c r="V675" s="118"/>
      <c r="W675" s="118"/>
      <c r="X675" s="118"/>
      <c r="Y675" s="118"/>
      <c r="Z675" s="118"/>
    </row>
    <row r="676" spans="1:26" ht="12.75" customHeight="1" x14ac:dyDescent="0.3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18"/>
      <c r="L676" s="118"/>
      <c r="M676" s="118"/>
      <c r="N676" s="118"/>
      <c r="O676" s="118"/>
      <c r="P676" s="118"/>
      <c r="Q676" s="118"/>
      <c r="R676" s="118"/>
      <c r="S676" s="118"/>
      <c r="T676" s="118"/>
      <c r="U676" s="118"/>
      <c r="V676" s="118"/>
      <c r="W676" s="118"/>
      <c r="X676" s="118"/>
      <c r="Y676" s="118"/>
      <c r="Z676" s="118"/>
    </row>
    <row r="677" spans="1:26" ht="12.75" customHeight="1" x14ac:dyDescent="0.3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18"/>
      <c r="L677" s="118"/>
      <c r="M677" s="118"/>
      <c r="N677" s="118"/>
      <c r="O677" s="118"/>
      <c r="P677" s="118"/>
      <c r="Q677" s="118"/>
      <c r="R677" s="118"/>
      <c r="S677" s="118"/>
      <c r="T677" s="118"/>
      <c r="U677" s="118"/>
      <c r="V677" s="118"/>
      <c r="W677" s="118"/>
      <c r="X677" s="118"/>
      <c r="Y677" s="118"/>
      <c r="Z677" s="118"/>
    </row>
    <row r="678" spans="1:26" ht="12.75" customHeight="1" x14ac:dyDescent="0.3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</row>
    <row r="679" spans="1:26" ht="12.75" customHeight="1" x14ac:dyDescent="0.3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</row>
    <row r="680" spans="1:26" ht="12.75" customHeight="1" x14ac:dyDescent="0.3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</row>
    <row r="681" spans="1:26" ht="12.75" customHeight="1" x14ac:dyDescent="0.3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</row>
    <row r="682" spans="1:26" ht="12.75" customHeight="1" x14ac:dyDescent="0.3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</row>
    <row r="683" spans="1:26" ht="12.75" customHeight="1" x14ac:dyDescent="0.3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18"/>
      <c r="L683" s="118"/>
      <c r="M683" s="118"/>
      <c r="N683" s="118"/>
      <c r="O683" s="118"/>
      <c r="P683" s="118"/>
      <c r="Q683" s="118"/>
      <c r="R683" s="118"/>
      <c r="S683" s="118"/>
      <c r="T683" s="118"/>
      <c r="U683" s="118"/>
      <c r="V683" s="118"/>
      <c r="W683" s="118"/>
      <c r="X683" s="118"/>
      <c r="Y683" s="118"/>
      <c r="Z683" s="118"/>
    </row>
    <row r="684" spans="1:26" ht="12.75" customHeight="1" x14ac:dyDescent="0.3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18"/>
      <c r="L684" s="118"/>
      <c r="M684" s="118"/>
      <c r="N684" s="118"/>
      <c r="O684" s="118"/>
      <c r="P684" s="118"/>
      <c r="Q684" s="118"/>
      <c r="R684" s="118"/>
      <c r="S684" s="118"/>
      <c r="T684" s="118"/>
      <c r="U684" s="118"/>
      <c r="V684" s="118"/>
      <c r="W684" s="118"/>
      <c r="X684" s="118"/>
      <c r="Y684" s="118"/>
      <c r="Z684" s="118"/>
    </row>
    <row r="685" spans="1:26" ht="12.75" customHeight="1" x14ac:dyDescent="0.3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18"/>
      <c r="L685" s="118"/>
      <c r="M685" s="118"/>
      <c r="N685" s="118"/>
      <c r="O685" s="118"/>
      <c r="P685" s="118"/>
      <c r="Q685" s="118"/>
      <c r="R685" s="118"/>
      <c r="S685" s="118"/>
      <c r="T685" s="118"/>
      <c r="U685" s="118"/>
      <c r="V685" s="118"/>
      <c r="W685" s="118"/>
      <c r="X685" s="118"/>
      <c r="Y685" s="118"/>
      <c r="Z685" s="118"/>
    </row>
    <row r="686" spans="1:26" ht="12.75" customHeight="1" x14ac:dyDescent="0.3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18"/>
      <c r="L686" s="118"/>
      <c r="M686" s="118"/>
      <c r="N686" s="118"/>
      <c r="O686" s="118"/>
      <c r="P686" s="118"/>
      <c r="Q686" s="118"/>
      <c r="R686" s="118"/>
      <c r="S686" s="118"/>
      <c r="T686" s="118"/>
      <c r="U686" s="118"/>
      <c r="V686" s="118"/>
      <c r="W686" s="118"/>
      <c r="X686" s="118"/>
      <c r="Y686" s="118"/>
      <c r="Z686" s="118"/>
    </row>
    <row r="687" spans="1:26" ht="12.75" customHeight="1" x14ac:dyDescent="0.3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18"/>
      <c r="L687" s="118"/>
      <c r="M687" s="118"/>
      <c r="N687" s="118"/>
      <c r="O687" s="118"/>
      <c r="P687" s="118"/>
      <c r="Q687" s="118"/>
      <c r="R687" s="118"/>
      <c r="S687" s="118"/>
      <c r="T687" s="118"/>
      <c r="U687" s="118"/>
      <c r="V687" s="118"/>
      <c r="W687" s="118"/>
      <c r="X687" s="118"/>
      <c r="Y687" s="118"/>
      <c r="Z687" s="118"/>
    </row>
    <row r="688" spans="1:26" ht="12.75" customHeight="1" x14ac:dyDescent="0.3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18"/>
      <c r="L688" s="118"/>
      <c r="M688" s="118"/>
      <c r="N688" s="118"/>
      <c r="O688" s="118"/>
      <c r="P688" s="118"/>
      <c r="Q688" s="118"/>
      <c r="R688" s="118"/>
      <c r="S688" s="118"/>
      <c r="T688" s="118"/>
      <c r="U688" s="118"/>
      <c r="V688" s="118"/>
      <c r="W688" s="118"/>
      <c r="X688" s="118"/>
      <c r="Y688" s="118"/>
      <c r="Z688" s="118"/>
    </row>
    <row r="689" spans="1:26" ht="12.75" customHeight="1" x14ac:dyDescent="0.3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18"/>
      <c r="L689" s="118"/>
      <c r="M689" s="118"/>
      <c r="N689" s="118"/>
      <c r="O689" s="118"/>
      <c r="P689" s="118"/>
      <c r="Q689" s="118"/>
      <c r="R689" s="118"/>
      <c r="S689" s="118"/>
      <c r="T689" s="118"/>
      <c r="U689" s="118"/>
      <c r="V689" s="118"/>
      <c r="W689" s="118"/>
      <c r="X689" s="118"/>
      <c r="Y689" s="118"/>
      <c r="Z689" s="118"/>
    </row>
    <row r="690" spans="1:26" ht="12.75" customHeight="1" x14ac:dyDescent="0.3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18"/>
      <c r="L690" s="118"/>
      <c r="M690" s="118"/>
      <c r="N690" s="118"/>
      <c r="O690" s="118"/>
      <c r="P690" s="118"/>
      <c r="Q690" s="118"/>
      <c r="R690" s="118"/>
      <c r="S690" s="118"/>
      <c r="T690" s="118"/>
      <c r="U690" s="118"/>
      <c r="V690" s="118"/>
      <c r="W690" s="118"/>
      <c r="X690" s="118"/>
      <c r="Y690" s="118"/>
      <c r="Z690" s="118"/>
    </row>
    <row r="691" spans="1:26" ht="12.75" customHeight="1" x14ac:dyDescent="0.3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18"/>
      <c r="L691" s="118"/>
      <c r="M691" s="118"/>
      <c r="N691" s="118"/>
      <c r="O691" s="118"/>
      <c r="P691" s="118"/>
      <c r="Q691" s="118"/>
      <c r="R691" s="118"/>
      <c r="S691" s="118"/>
      <c r="T691" s="118"/>
      <c r="U691" s="118"/>
      <c r="V691" s="118"/>
      <c r="W691" s="118"/>
      <c r="X691" s="118"/>
      <c r="Y691" s="118"/>
      <c r="Z691" s="118"/>
    </row>
    <row r="692" spans="1:26" ht="12.75" customHeight="1" x14ac:dyDescent="0.3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18"/>
      <c r="L692" s="118"/>
      <c r="M692" s="118"/>
      <c r="N692" s="118"/>
      <c r="O692" s="118"/>
      <c r="P692" s="118"/>
      <c r="Q692" s="118"/>
      <c r="R692" s="118"/>
      <c r="S692" s="118"/>
      <c r="T692" s="118"/>
      <c r="U692" s="118"/>
      <c r="V692" s="118"/>
      <c r="W692" s="118"/>
      <c r="X692" s="118"/>
      <c r="Y692" s="118"/>
      <c r="Z692" s="118"/>
    </row>
    <row r="693" spans="1:26" ht="12.75" customHeight="1" x14ac:dyDescent="0.3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18"/>
      <c r="L693" s="118"/>
      <c r="M693" s="118"/>
      <c r="N693" s="118"/>
      <c r="O693" s="118"/>
      <c r="P693" s="118"/>
      <c r="Q693" s="118"/>
      <c r="R693" s="118"/>
      <c r="S693" s="118"/>
      <c r="T693" s="118"/>
      <c r="U693" s="118"/>
      <c r="V693" s="118"/>
      <c r="W693" s="118"/>
      <c r="X693" s="118"/>
      <c r="Y693" s="118"/>
      <c r="Z693" s="118"/>
    </row>
    <row r="694" spans="1:26" ht="12.75" customHeight="1" x14ac:dyDescent="0.3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18"/>
      <c r="L694" s="118"/>
      <c r="M694" s="118"/>
      <c r="N694" s="118"/>
      <c r="O694" s="118"/>
      <c r="P694" s="118"/>
      <c r="Q694" s="118"/>
      <c r="R694" s="118"/>
      <c r="S694" s="118"/>
      <c r="T694" s="118"/>
      <c r="U694" s="118"/>
      <c r="V694" s="118"/>
      <c r="W694" s="118"/>
      <c r="X694" s="118"/>
      <c r="Y694" s="118"/>
      <c r="Z694" s="118"/>
    </row>
    <row r="695" spans="1:26" ht="12.75" customHeight="1" x14ac:dyDescent="0.3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18"/>
      <c r="L695" s="118"/>
      <c r="M695" s="118"/>
      <c r="N695" s="118"/>
      <c r="O695" s="118"/>
      <c r="P695" s="118"/>
      <c r="Q695" s="118"/>
      <c r="R695" s="118"/>
      <c r="S695" s="118"/>
      <c r="T695" s="118"/>
      <c r="U695" s="118"/>
      <c r="V695" s="118"/>
      <c r="W695" s="118"/>
      <c r="X695" s="118"/>
      <c r="Y695" s="118"/>
      <c r="Z695" s="118"/>
    </row>
    <row r="696" spans="1:26" ht="12.75" customHeight="1" x14ac:dyDescent="0.3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18"/>
      <c r="L696" s="118"/>
      <c r="M696" s="118"/>
      <c r="N696" s="118"/>
      <c r="O696" s="118"/>
      <c r="P696" s="118"/>
      <c r="Q696" s="118"/>
      <c r="R696" s="118"/>
      <c r="S696" s="118"/>
      <c r="T696" s="118"/>
      <c r="U696" s="118"/>
      <c r="V696" s="118"/>
      <c r="W696" s="118"/>
      <c r="X696" s="118"/>
      <c r="Y696" s="118"/>
      <c r="Z696" s="118"/>
    </row>
    <row r="697" spans="1:26" ht="12.75" customHeight="1" x14ac:dyDescent="0.3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18"/>
      <c r="L697" s="118"/>
      <c r="M697" s="118"/>
      <c r="N697" s="118"/>
      <c r="O697" s="118"/>
      <c r="P697" s="118"/>
      <c r="Q697" s="118"/>
      <c r="R697" s="118"/>
      <c r="S697" s="118"/>
      <c r="T697" s="118"/>
      <c r="U697" s="118"/>
      <c r="V697" s="118"/>
      <c r="W697" s="118"/>
      <c r="X697" s="118"/>
      <c r="Y697" s="118"/>
      <c r="Z697" s="118"/>
    </row>
    <row r="698" spans="1:26" ht="12.75" customHeight="1" x14ac:dyDescent="0.3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18"/>
      <c r="L698" s="118"/>
      <c r="M698" s="118"/>
      <c r="N698" s="118"/>
      <c r="O698" s="118"/>
      <c r="P698" s="118"/>
      <c r="Q698" s="118"/>
      <c r="R698" s="118"/>
      <c r="S698" s="118"/>
      <c r="T698" s="118"/>
      <c r="U698" s="118"/>
      <c r="V698" s="118"/>
      <c r="W698" s="118"/>
      <c r="X698" s="118"/>
      <c r="Y698" s="118"/>
      <c r="Z698" s="118"/>
    </row>
    <row r="699" spans="1:26" ht="12.75" customHeight="1" x14ac:dyDescent="0.3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18"/>
      <c r="L699" s="118"/>
      <c r="M699" s="118"/>
      <c r="N699" s="118"/>
      <c r="O699" s="118"/>
      <c r="P699" s="118"/>
      <c r="Q699" s="118"/>
      <c r="R699" s="118"/>
      <c r="S699" s="118"/>
      <c r="T699" s="118"/>
      <c r="U699" s="118"/>
      <c r="V699" s="118"/>
      <c r="W699" s="118"/>
      <c r="X699" s="118"/>
      <c r="Y699" s="118"/>
      <c r="Z699" s="118"/>
    </row>
    <row r="700" spans="1:26" ht="12.75" customHeight="1" x14ac:dyDescent="0.3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8"/>
      <c r="P700" s="118"/>
      <c r="Q700" s="118"/>
      <c r="R700" s="118"/>
      <c r="S700" s="118"/>
      <c r="T700" s="118"/>
      <c r="U700" s="118"/>
      <c r="V700" s="118"/>
      <c r="W700" s="118"/>
      <c r="X700" s="118"/>
      <c r="Y700" s="118"/>
      <c r="Z700" s="118"/>
    </row>
    <row r="701" spans="1:26" ht="12.75" customHeight="1" x14ac:dyDescent="0.3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8"/>
      <c r="P701" s="118"/>
      <c r="Q701" s="118"/>
      <c r="R701" s="118"/>
      <c r="S701" s="118"/>
      <c r="T701" s="118"/>
      <c r="U701" s="118"/>
      <c r="V701" s="118"/>
      <c r="W701" s="118"/>
      <c r="X701" s="118"/>
      <c r="Y701" s="118"/>
      <c r="Z701" s="118"/>
    </row>
    <row r="702" spans="1:26" ht="12.75" customHeight="1" x14ac:dyDescent="0.3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18"/>
      <c r="L702" s="118"/>
      <c r="M702" s="118"/>
      <c r="N702" s="118"/>
      <c r="O702" s="118"/>
      <c r="P702" s="118"/>
      <c r="Q702" s="118"/>
      <c r="R702" s="118"/>
      <c r="S702" s="118"/>
      <c r="T702" s="118"/>
      <c r="U702" s="118"/>
      <c r="V702" s="118"/>
      <c r="W702" s="118"/>
      <c r="X702" s="118"/>
      <c r="Y702" s="118"/>
      <c r="Z702" s="118"/>
    </row>
    <row r="703" spans="1:26" ht="12.75" customHeight="1" x14ac:dyDescent="0.3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18"/>
      <c r="L703" s="118"/>
      <c r="M703" s="118"/>
      <c r="N703" s="118"/>
      <c r="O703" s="118"/>
      <c r="P703" s="118"/>
      <c r="Q703" s="118"/>
      <c r="R703" s="118"/>
      <c r="S703" s="118"/>
      <c r="T703" s="118"/>
      <c r="U703" s="118"/>
      <c r="V703" s="118"/>
      <c r="W703" s="118"/>
      <c r="X703" s="118"/>
      <c r="Y703" s="118"/>
      <c r="Z703" s="118"/>
    </row>
    <row r="704" spans="1:26" ht="12.75" customHeight="1" x14ac:dyDescent="0.3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18"/>
      <c r="L704" s="118"/>
      <c r="M704" s="118"/>
      <c r="N704" s="118"/>
      <c r="O704" s="118"/>
      <c r="P704" s="118"/>
      <c r="Q704" s="118"/>
      <c r="R704" s="118"/>
      <c r="S704" s="118"/>
      <c r="T704" s="118"/>
      <c r="U704" s="118"/>
      <c r="V704" s="118"/>
      <c r="W704" s="118"/>
      <c r="X704" s="118"/>
      <c r="Y704" s="118"/>
      <c r="Z704" s="118"/>
    </row>
    <row r="705" spans="1:26" ht="12.75" customHeight="1" x14ac:dyDescent="0.3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18"/>
      <c r="L705" s="118"/>
      <c r="M705" s="118"/>
      <c r="N705" s="118"/>
      <c r="O705" s="118"/>
      <c r="P705" s="118"/>
      <c r="Q705" s="118"/>
      <c r="R705" s="118"/>
      <c r="S705" s="118"/>
      <c r="T705" s="118"/>
      <c r="U705" s="118"/>
      <c r="V705" s="118"/>
      <c r="W705" s="118"/>
      <c r="X705" s="118"/>
      <c r="Y705" s="118"/>
      <c r="Z705" s="118"/>
    </row>
    <row r="706" spans="1:26" ht="12.75" customHeight="1" x14ac:dyDescent="0.3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18"/>
      <c r="L706" s="118"/>
      <c r="M706" s="118"/>
      <c r="N706" s="118"/>
      <c r="O706" s="118"/>
      <c r="P706" s="118"/>
      <c r="Q706" s="118"/>
      <c r="R706" s="118"/>
      <c r="S706" s="118"/>
      <c r="T706" s="118"/>
      <c r="U706" s="118"/>
      <c r="V706" s="118"/>
      <c r="W706" s="118"/>
      <c r="X706" s="118"/>
      <c r="Y706" s="118"/>
      <c r="Z706" s="118"/>
    </row>
    <row r="707" spans="1:26" ht="12.75" customHeight="1" x14ac:dyDescent="0.3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18"/>
      <c r="L707" s="118"/>
      <c r="M707" s="118"/>
      <c r="N707" s="118"/>
      <c r="O707" s="118"/>
      <c r="P707" s="118"/>
      <c r="Q707" s="118"/>
      <c r="R707" s="118"/>
      <c r="S707" s="118"/>
      <c r="T707" s="118"/>
      <c r="U707" s="118"/>
      <c r="V707" s="118"/>
      <c r="W707" s="118"/>
      <c r="X707" s="118"/>
      <c r="Y707" s="118"/>
      <c r="Z707" s="118"/>
    </row>
    <row r="708" spans="1:26" ht="12.75" customHeight="1" x14ac:dyDescent="0.3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18"/>
      <c r="L708" s="118"/>
      <c r="M708" s="118"/>
      <c r="N708" s="118"/>
      <c r="O708" s="118"/>
      <c r="P708" s="118"/>
      <c r="Q708" s="118"/>
      <c r="R708" s="118"/>
      <c r="S708" s="118"/>
      <c r="T708" s="118"/>
      <c r="U708" s="118"/>
      <c r="V708" s="118"/>
      <c r="W708" s="118"/>
      <c r="X708" s="118"/>
      <c r="Y708" s="118"/>
      <c r="Z708" s="118"/>
    </row>
    <row r="709" spans="1:26" ht="12.75" customHeight="1" x14ac:dyDescent="0.3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18"/>
      <c r="L709" s="118"/>
      <c r="M709" s="118"/>
      <c r="N709" s="118"/>
      <c r="O709" s="118"/>
      <c r="P709" s="118"/>
      <c r="Q709" s="118"/>
      <c r="R709" s="118"/>
      <c r="S709" s="118"/>
      <c r="T709" s="118"/>
      <c r="U709" s="118"/>
      <c r="V709" s="118"/>
      <c r="W709" s="118"/>
      <c r="X709" s="118"/>
      <c r="Y709" s="118"/>
      <c r="Z709" s="118"/>
    </row>
    <row r="710" spans="1:26" ht="12.75" customHeight="1" x14ac:dyDescent="0.3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18"/>
      <c r="L710" s="118"/>
      <c r="M710" s="118"/>
      <c r="N710" s="118"/>
      <c r="O710" s="118"/>
      <c r="P710" s="118"/>
      <c r="Q710" s="118"/>
      <c r="R710" s="118"/>
      <c r="S710" s="118"/>
      <c r="T710" s="118"/>
      <c r="U710" s="118"/>
      <c r="V710" s="118"/>
      <c r="W710" s="118"/>
      <c r="X710" s="118"/>
      <c r="Y710" s="118"/>
      <c r="Z710" s="118"/>
    </row>
    <row r="711" spans="1:26" ht="12.75" customHeight="1" x14ac:dyDescent="0.3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18"/>
      <c r="L711" s="118"/>
      <c r="M711" s="118"/>
      <c r="N711" s="118"/>
      <c r="O711" s="118"/>
      <c r="P711" s="118"/>
      <c r="Q711" s="118"/>
      <c r="R711" s="118"/>
      <c r="S711" s="118"/>
      <c r="T711" s="118"/>
      <c r="U711" s="118"/>
      <c r="V711" s="118"/>
      <c r="W711" s="118"/>
      <c r="X711" s="118"/>
      <c r="Y711" s="118"/>
      <c r="Z711" s="118"/>
    </row>
    <row r="712" spans="1:26" ht="12.75" customHeight="1" x14ac:dyDescent="0.3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8"/>
      <c r="N712" s="118"/>
      <c r="O712" s="118"/>
      <c r="P712" s="118"/>
      <c r="Q712" s="118"/>
      <c r="R712" s="118"/>
      <c r="S712" s="118"/>
      <c r="T712" s="118"/>
      <c r="U712" s="118"/>
      <c r="V712" s="118"/>
      <c r="W712" s="118"/>
      <c r="X712" s="118"/>
      <c r="Y712" s="118"/>
      <c r="Z712" s="118"/>
    </row>
    <row r="713" spans="1:26" ht="12.75" customHeight="1" x14ac:dyDescent="0.3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8"/>
      <c r="N713" s="118"/>
      <c r="O713" s="118"/>
      <c r="P713" s="118"/>
      <c r="Q713" s="118"/>
      <c r="R713" s="118"/>
      <c r="S713" s="118"/>
      <c r="T713" s="118"/>
      <c r="U713" s="118"/>
      <c r="V713" s="118"/>
      <c r="W713" s="118"/>
      <c r="X713" s="118"/>
      <c r="Y713" s="118"/>
      <c r="Z713" s="118"/>
    </row>
    <row r="714" spans="1:26" ht="12.75" customHeight="1" x14ac:dyDescent="0.3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8"/>
      <c r="N714" s="118"/>
      <c r="O714" s="118"/>
      <c r="P714" s="118"/>
      <c r="Q714" s="118"/>
      <c r="R714" s="118"/>
      <c r="S714" s="118"/>
      <c r="T714" s="118"/>
      <c r="U714" s="118"/>
      <c r="V714" s="118"/>
      <c r="W714" s="118"/>
      <c r="X714" s="118"/>
      <c r="Y714" s="118"/>
      <c r="Z714" s="118"/>
    </row>
    <row r="715" spans="1:26" ht="12.75" customHeight="1" x14ac:dyDescent="0.3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8"/>
      <c r="N715" s="118"/>
      <c r="O715" s="118"/>
      <c r="P715" s="118"/>
      <c r="Q715" s="118"/>
      <c r="R715" s="118"/>
      <c r="S715" s="118"/>
      <c r="T715" s="118"/>
      <c r="U715" s="118"/>
      <c r="V715" s="118"/>
      <c r="W715" s="118"/>
      <c r="X715" s="118"/>
      <c r="Y715" s="118"/>
      <c r="Z715" s="118"/>
    </row>
    <row r="716" spans="1:26" ht="12.75" customHeight="1" x14ac:dyDescent="0.3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8"/>
      <c r="N716" s="118"/>
      <c r="O716" s="118"/>
      <c r="P716" s="118"/>
      <c r="Q716" s="118"/>
      <c r="R716" s="118"/>
      <c r="S716" s="118"/>
      <c r="T716" s="118"/>
      <c r="U716" s="118"/>
      <c r="V716" s="118"/>
      <c r="W716" s="118"/>
      <c r="X716" s="118"/>
      <c r="Y716" s="118"/>
      <c r="Z716" s="118"/>
    </row>
    <row r="717" spans="1:26" ht="12.75" customHeight="1" x14ac:dyDescent="0.3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18"/>
      <c r="L717" s="118"/>
      <c r="M717" s="118"/>
      <c r="N717" s="118"/>
      <c r="O717" s="118"/>
      <c r="P717" s="118"/>
      <c r="Q717" s="118"/>
      <c r="R717" s="118"/>
      <c r="S717" s="118"/>
      <c r="T717" s="118"/>
      <c r="U717" s="118"/>
      <c r="V717" s="118"/>
      <c r="W717" s="118"/>
      <c r="X717" s="118"/>
      <c r="Y717" s="118"/>
      <c r="Z717" s="118"/>
    </row>
    <row r="718" spans="1:26" ht="12.75" customHeight="1" x14ac:dyDescent="0.3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8"/>
      <c r="P718" s="118"/>
      <c r="Q718" s="118"/>
      <c r="R718" s="118"/>
      <c r="S718" s="118"/>
      <c r="T718" s="118"/>
      <c r="U718" s="118"/>
      <c r="V718" s="118"/>
      <c r="W718" s="118"/>
      <c r="X718" s="118"/>
      <c r="Y718" s="118"/>
      <c r="Z718" s="118"/>
    </row>
    <row r="719" spans="1:26" ht="12.75" customHeight="1" x14ac:dyDescent="0.3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8"/>
      <c r="P719" s="118"/>
      <c r="Q719" s="118"/>
      <c r="R719" s="118"/>
      <c r="S719" s="118"/>
      <c r="T719" s="118"/>
      <c r="U719" s="118"/>
      <c r="V719" s="118"/>
      <c r="W719" s="118"/>
      <c r="X719" s="118"/>
      <c r="Y719" s="118"/>
      <c r="Z719" s="118"/>
    </row>
    <row r="720" spans="1:26" ht="12.75" customHeight="1" x14ac:dyDescent="0.3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18"/>
      <c r="L720" s="118"/>
      <c r="M720" s="118"/>
      <c r="N720" s="118"/>
      <c r="O720" s="118"/>
      <c r="P720" s="118"/>
      <c r="Q720" s="118"/>
      <c r="R720" s="118"/>
      <c r="S720" s="118"/>
      <c r="T720" s="118"/>
      <c r="U720" s="118"/>
      <c r="V720" s="118"/>
      <c r="W720" s="118"/>
      <c r="X720" s="118"/>
      <c r="Y720" s="118"/>
      <c r="Z720" s="118"/>
    </row>
    <row r="721" spans="1:26" ht="12.75" customHeight="1" x14ac:dyDescent="0.3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18"/>
      <c r="L721" s="118"/>
      <c r="M721" s="118"/>
      <c r="N721" s="118"/>
      <c r="O721" s="118"/>
      <c r="P721" s="118"/>
      <c r="Q721" s="118"/>
      <c r="R721" s="118"/>
      <c r="S721" s="118"/>
      <c r="T721" s="118"/>
      <c r="U721" s="118"/>
      <c r="V721" s="118"/>
      <c r="W721" s="118"/>
      <c r="X721" s="118"/>
      <c r="Y721" s="118"/>
      <c r="Z721" s="118"/>
    </row>
    <row r="722" spans="1:26" ht="12.75" customHeight="1" x14ac:dyDescent="0.3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  <c r="Z722" s="118"/>
    </row>
    <row r="723" spans="1:26" ht="12.75" customHeight="1" x14ac:dyDescent="0.3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  <c r="Z723" s="118"/>
    </row>
    <row r="724" spans="1:26" ht="12.75" customHeight="1" x14ac:dyDescent="0.3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  <c r="Z724" s="118"/>
    </row>
    <row r="725" spans="1:26" ht="12.75" customHeight="1" x14ac:dyDescent="0.3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8"/>
      <c r="N725" s="118"/>
      <c r="O725" s="118"/>
      <c r="P725" s="118"/>
      <c r="Q725" s="118"/>
      <c r="R725" s="118"/>
      <c r="S725" s="118"/>
      <c r="T725" s="118"/>
      <c r="U725" s="118"/>
      <c r="V725" s="118"/>
      <c r="W725" s="118"/>
      <c r="X725" s="118"/>
      <c r="Y725" s="118"/>
      <c r="Z725" s="118"/>
    </row>
    <row r="726" spans="1:26" ht="12.75" customHeight="1" x14ac:dyDescent="0.3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8"/>
      <c r="N726" s="118"/>
      <c r="O726" s="118"/>
      <c r="P726" s="118"/>
      <c r="Q726" s="118"/>
      <c r="R726" s="118"/>
      <c r="S726" s="118"/>
      <c r="T726" s="118"/>
      <c r="U726" s="118"/>
      <c r="V726" s="118"/>
      <c r="W726" s="118"/>
      <c r="X726" s="118"/>
      <c r="Y726" s="118"/>
      <c r="Z726" s="118"/>
    </row>
    <row r="727" spans="1:26" ht="12.75" customHeight="1" x14ac:dyDescent="0.3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8"/>
      <c r="N727" s="118"/>
      <c r="O727" s="118"/>
      <c r="P727" s="118"/>
      <c r="Q727" s="118"/>
      <c r="R727" s="118"/>
      <c r="S727" s="118"/>
      <c r="T727" s="118"/>
      <c r="U727" s="118"/>
      <c r="V727" s="118"/>
      <c r="W727" s="118"/>
      <c r="X727" s="118"/>
      <c r="Y727" s="118"/>
      <c r="Z727" s="118"/>
    </row>
    <row r="728" spans="1:26" ht="12.75" customHeight="1" x14ac:dyDescent="0.3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8"/>
      <c r="N728" s="118"/>
      <c r="O728" s="118"/>
      <c r="P728" s="118"/>
      <c r="Q728" s="118"/>
      <c r="R728" s="118"/>
      <c r="S728" s="118"/>
      <c r="T728" s="118"/>
      <c r="U728" s="118"/>
      <c r="V728" s="118"/>
      <c r="W728" s="118"/>
      <c r="X728" s="118"/>
      <c r="Y728" s="118"/>
      <c r="Z728" s="118"/>
    </row>
    <row r="729" spans="1:26" ht="12.75" customHeight="1" x14ac:dyDescent="0.3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8"/>
      <c r="N729" s="118"/>
      <c r="O729" s="118"/>
      <c r="P729" s="118"/>
      <c r="Q729" s="118"/>
      <c r="R729" s="118"/>
      <c r="S729" s="118"/>
      <c r="T729" s="118"/>
      <c r="U729" s="118"/>
      <c r="V729" s="118"/>
      <c r="W729" s="118"/>
      <c r="X729" s="118"/>
      <c r="Y729" s="118"/>
      <c r="Z729" s="118"/>
    </row>
    <row r="730" spans="1:26" ht="12.75" customHeight="1" x14ac:dyDescent="0.3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8"/>
      <c r="N730" s="118"/>
      <c r="O730" s="118"/>
      <c r="P730" s="118"/>
      <c r="Q730" s="118"/>
      <c r="R730" s="118"/>
      <c r="S730" s="118"/>
      <c r="T730" s="118"/>
      <c r="U730" s="118"/>
      <c r="V730" s="118"/>
      <c r="W730" s="118"/>
      <c r="X730" s="118"/>
      <c r="Y730" s="118"/>
      <c r="Z730" s="118"/>
    </row>
    <row r="731" spans="1:26" ht="12.75" customHeight="1" x14ac:dyDescent="0.3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8"/>
      <c r="N731" s="118"/>
      <c r="O731" s="118"/>
      <c r="P731" s="118"/>
      <c r="Q731" s="118"/>
      <c r="R731" s="118"/>
      <c r="S731" s="118"/>
      <c r="T731" s="118"/>
      <c r="U731" s="118"/>
      <c r="V731" s="118"/>
      <c r="W731" s="118"/>
      <c r="X731" s="118"/>
      <c r="Y731" s="118"/>
      <c r="Z731" s="118"/>
    </row>
    <row r="732" spans="1:26" ht="12.75" customHeight="1" x14ac:dyDescent="0.3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8"/>
      <c r="N732" s="118"/>
      <c r="O732" s="118"/>
      <c r="P732" s="118"/>
      <c r="Q732" s="118"/>
      <c r="R732" s="118"/>
      <c r="S732" s="118"/>
      <c r="T732" s="118"/>
      <c r="U732" s="118"/>
      <c r="V732" s="118"/>
      <c r="W732" s="118"/>
      <c r="X732" s="118"/>
      <c r="Y732" s="118"/>
      <c r="Z732" s="118"/>
    </row>
    <row r="733" spans="1:26" ht="12.75" customHeight="1" x14ac:dyDescent="0.3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18"/>
      <c r="P733" s="118"/>
      <c r="Q733" s="118"/>
      <c r="R733" s="118"/>
      <c r="S733" s="118"/>
      <c r="T733" s="118"/>
      <c r="U733" s="118"/>
      <c r="V733" s="118"/>
      <c r="W733" s="118"/>
      <c r="X733" s="118"/>
      <c r="Y733" s="118"/>
      <c r="Z733" s="118"/>
    </row>
    <row r="734" spans="1:26" ht="12.75" customHeight="1" x14ac:dyDescent="0.3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8"/>
      <c r="P734" s="118"/>
      <c r="Q734" s="118"/>
      <c r="R734" s="118"/>
      <c r="S734" s="118"/>
      <c r="T734" s="118"/>
      <c r="U734" s="118"/>
      <c r="V734" s="118"/>
      <c r="W734" s="118"/>
      <c r="X734" s="118"/>
      <c r="Y734" s="118"/>
      <c r="Z734" s="118"/>
    </row>
    <row r="735" spans="1:26" ht="12.75" customHeight="1" x14ac:dyDescent="0.3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8"/>
      <c r="P735" s="118"/>
      <c r="Q735" s="118"/>
      <c r="R735" s="118"/>
      <c r="S735" s="118"/>
      <c r="T735" s="118"/>
      <c r="U735" s="118"/>
      <c r="V735" s="118"/>
      <c r="W735" s="118"/>
      <c r="X735" s="118"/>
      <c r="Y735" s="118"/>
      <c r="Z735" s="118"/>
    </row>
    <row r="736" spans="1:26" ht="12.75" customHeight="1" x14ac:dyDescent="0.3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8"/>
      <c r="N736" s="118"/>
      <c r="O736" s="118"/>
      <c r="P736" s="118"/>
      <c r="Q736" s="118"/>
      <c r="R736" s="118"/>
      <c r="S736" s="118"/>
      <c r="T736" s="118"/>
      <c r="U736" s="118"/>
      <c r="V736" s="118"/>
      <c r="W736" s="118"/>
      <c r="X736" s="118"/>
      <c r="Y736" s="118"/>
      <c r="Z736" s="118"/>
    </row>
    <row r="737" spans="1:26" ht="12.75" customHeight="1" x14ac:dyDescent="0.3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8"/>
      <c r="N737" s="118"/>
      <c r="O737" s="118"/>
      <c r="P737" s="118"/>
      <c r="Q737" s="118"/>
      <c r="R737" s="118"/>
      <c r="S737" s="118"/>
      <c r="T737" s="118"/>
      <c r="U737" s="118"/>
      <c r="V737" s="118"/>
      <c r="W737" s="118"/>
      <c r="X737" s="118"/>
      <c r="Y737" s="118"/>
      <c r="Z737" s="118"/>
    </row>
    <row r="738" spans="1:26" ht="12.75" customHeight="1" x14ac:dyDescent="0.3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18"/>
      <c r="L738" s="118"/>
      <c r="M738" s="118"/>
      <c r="N738" s="118"/>
      <c r="O738" s="118"/>
      <c r="P738" s="118"/>
      <c r="Q738" s="118"/>
      <c r="R738" s="118"/>
      <c r="S738" s="118"/>
      <c r="T738" s="118"/>
      <c r="U738" s="118"/>
      <c r="V738" s="118"/>
      <c r="W738" s="118"/>
      <c r="X738" s="118"/>
      <c r="Y738" s="118"/>
      <c r="Z738" s="118"/>
    </row>
    <row r="739" spans="1:26" ht="12.75" customHeight="1" x14ac:dyDescent="0.3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8"/>
      <c r="N739" s="118"/>
      <c r="O739" s="118"/>
      <c r="P739" s="118"/>
      <c r="Q739" s="118"/>
      <c r="R739" s="118"/>
      <c r="S739" s="118"/>
      <c r="T739" s="118"/>
      <c r="U739" s="118"/>
      <c r="V739" s="118"/>
      <c r="W739" s="118"/>
      <c r="X739" s="118"/>
      <c r="Y739" s="118"/>
      <c r="Z739" s="118"/>
    </row>
    <row r="740" spans="1:26" ht="12.75" customHeight="1" x14ac:dyDescent="0.3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8"/>
      <c r="N740" s="118"/>
      <c r="O740" s="118"/>
      <c r="P740" s="118"/>
      <c r="Q740" s="118"/>
      <c r="R740" s="118"/>
      <c r="S740" s="118"/>
      <c r="T740" s="118"/>
      <c r="U740" s="118"/>
      <c r="V740" s="118"/>
      <c r="W740" s="118"/>
      <c r="X740" s="118"/>
      <c r="Y740" s="118"/>
      <c r="Z740" s="118"/>
    </row>
    <row r="741" spans="1:26" ht="12.75" customHeight="1" x14ac:dyDescent="0.3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8"/>
      <c r="N741" s="118"/>
      <c r="O741" s="118"/>
      <c r="P741" s="118"/>
      <c r="Q741" s="118"/>
      <c r="R741" s="118"/>
      <c r="S741" s="118"/>
      <c r="T741" s="118"/>
      <c r="U741" s="118"/>
      <c r="V741" s="118"/>
      <c r="W741" s="118"/>
      <c r="X741" s="118"/>
      <c r="Y741" s="118"/>
      <c r="Z741" s="118"/>
    </row>
    <row r="742" spans="1:26" ht="12.75" customHeight="1" x14ac:dyDescent="0.3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8"/>
      <c r="N742" s="118"/>
      <c r="O742" s="118"/>
      <c r="P742" s="118"/>
      <c r="Q742" s="118"/>
      <c r="R742" s="118"/>
      <c r="S742" s="118"/>
      <c r="T742" s="118"/>
      <c r="U742" s="118"/>
      <c r="V742" s="118"/>
      <c r="W742" s="118"/>
      <c r="X742" s="118"/>
      <c r="Y742" s="118"/>
      <c r="Z742" s="118"/>
    </row>
    <row r="743" spans="1:26" ht="12.75" customHeight="1" x14ac:dyDescent="0.3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8"/>
      <c r="N743" s="118"/>
      <c r="O743" s="118"/>
      <c r="P743" s="118"/>
      <c r="Q743" s="118"/>
      <c r="R743" s="118"/>
      <c r="S743" s="118"/>
      <c r="T743" s="118"/>
      <c r="U743" s="118"/>
      <c r="V743" s="118"/>
      <c r="W743" s="118"/>
      <c r="X743" s="118"/>
      <c r="Y743" s="118"/>
      <c r="Z743" s="118"/>
    </row>
    <row r="744" spans="1:26" ht="12.75" customHeight="1" x14ac:dyDescent="0.3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18"/>
      <c r="L744" s="118"/>
      <c r="M744" s="118"/>
      <c r="N744" s="118"/>
      <c r="O744" s="118"/>
      <c r="P744" s="118"/>
      <c r="Q744" s="118"/>
      <c r="R744" s="118"/>
      <c r="S744" s="118"/>
      <c r="T744" s="118"/>
      <c r="U744" s="118"/>
      <c r="V744" s="118"/>
      <c r="W744" s="118"/>
      <c r="X744" s="118"/>
      <c r="Y744" s="118"/>
      <c r="Z744" s="118"/>
    </row>
    <row r="745" spans="1:26" ht="12.75" customHeight="1" x14ac:dyDescent="0.3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8"/>
      <c r="N745" s="118"/>
      <c r="O745" s="118"/>
      <c r="P745" s="118"/>
      <c r="Q745" s="118"/>
      <c r="R745" s="118"/>
      <c r="S745" s="118"/>
      <c r="T745" s="118"/>
      <c r="U745" s="118"/>
      <c r="V745" s="118"/>
      <c r="W745" s="118"/>
      <c r="X745" s="118"/>
      <c r="Y745" s="118"/>
      <c r="Z745" s="118"/>
    </row>
    <row r="746" spans="1:26" ht="12.75" customHeight="1" x14ac:dyDescent="0.3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18"/>
      <c r="L746" s="118"/>
      <c r="M746" s="118"/>
      <c r="N746" s="118"/>
      <c r="O746" s="118"/>
      <c r="P746" s="118"/>
      <c r="Q746" s="118"/>
      <c r="R746" s="118"/>
      <c r="S746" s="118"/>
      <c r="T746" s="118"/>
      <c r="U746" s="118"/>
      <c r="V746" s="118"/>
      <c r="W746" s="118"/>
      <c r="X746" s="118"/>
      <c r="Y746" s="118"/>
      <c r="Z746" s="118"/>
    </row>
    <row r="747" spans="1:26" ht="12.75" customHeight="1" x14ac:dyDescent="0.3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18"/>
      <c r="L747" s="118"/>
      <c r="M747" s="118"/>
      <c r="N747" s="118"/>
      <c r="O747" s="118"/>
      <c r="P747" s="118"/>
      <c r="Q747" s="118"/>
      <c r="R747" s="118"/>
      <c r="S747" s="118"/>
      <c r="T747" s="118"/>
      <c r="U747" s="118"/>
      <c r="V747" s="118"/>
      <c r="W747" s="118"/>
      <c r="X747" s="118"/>
      <c r="Y747" s="118"/>
      <c r="Z747" s="118"/>
    </row>
    <row r="748" spans="1:26" ht="12.75" customHeight="1" x14ac:dyDescent="0.3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8"/>
      <c r="P748" s="118"/>
      <c r="Q748" s="118"/>
      <c r="R748" s="118"/>
      <c r="S748" s="118"/>
      <c r="T748" s="118"/>
      <c r="U748" s="118"/>
      <c r="V748" s="118"/>
      <c r="W748" s="118"/>
      <c r="X748" s="118"/>
      <c r="Y748" s="118"/>
      <c r="Z748" s="118"/>
    </row>
    <row r="749" spans="1:26" ht="12.75" customHeight="1" x14ac:dyDescent="0.3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8"/>
      <c r="P749" s="118"/>
      <c r="Q749" s="118"/>
      <c r="R749" s="118"/>
      <c r="S749" s="118"/>
      <c r="T749" s="118"/>
      <c r="U749" s="118"/>
      <c r="V749" s="118"/>
      <c r="W749" s="118"/>
      <c r="X749" s="118"/>
      <c r="Y749" s="118"/>
      <c r="Z749" s="118"/>
    </row>
    <row r="750" spans="1:26" ht="12.75" customHeight="1" x14ac:dyDescent="0.3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18"/>
      <c r="L750" s="118"/>
      <c r="M750" s="118"/>
      <c r="N750" s="118"/>
      <c r="O750" s="118"/>
      <c r="P750" s="118"/>
      <c r="Q750" s="118"/>
      <c r="R750" s="118"/>
      <c r="S750" s="118"/>
      <c r="T750" s="118"/>
      <c r="U750" s="118"/>
      <c r="V750" s="118"/>
      <c r="W750" s="118"/>
      <c r="X750" s="118"/>
      <c r="Y750" s="118"/>
      <c r="Z750" s="118"/>
    </row>
    <row r="751" spans="1:26" ht="12.75" customHeight="1" x14ac:dyDescent="0.3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18"/>
      <c r="L751" s="118"/>
      <c r="M751" s="118"/>
      <c r="N751" s="118"/>
      <c r="O751" s="118"/>
      <c r="P751" s="118"/>
      <c r="Q751" s="118"/>
      <c r="R751" s="118"/>
      <c r="S751" s="118"/>
      <c r="T751" s="118"/>
      <c r="U751" s="118"/>
      <c r="V751" s="118"/>
      <c r="W751" s="118"/>
      <c r="X751" s="118"/>
      <c r="Y751" s="118"/>
      <c r="Z751" s="118"/>
    </row>
    <row r="752" spans="1:26" ht="12.75" customHeight="1" x14ac:dyDescent="0.3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118"/>
      <c r="T752" s="118"/>
      <c r="U752" s="118"/>
      <c r="V752" s="118"/>
      <c r="W752" s="118"/>
      <c r="X752" s="118"/>
      <c r="Y752" s="118"/>
      <c r="Z752" s="118"/>
    </row>
    <row r="753" spans="1:26" ht="12.75" customHeight="1" x14ac:dyDescent="0.3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118"/>
      <c r="T753" s="118"/>
      <c r="U753" s="118"/>
      <c r="V753" s="118"/>
      <c r="W753" s="118"/>
      <c r="X753" s="118"/>
      <c r="Y753" s="118"/>
      <c r="Z753" s="118"/>
    </row>
    <row r="754" spans="1:26" ht="12.75" customHeight="1" x14ac:dyDescent="0.3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118"/>
      <c r="T754" s="118"/>
      <c r="U754" s="118"/>
      <c r="V754" s="118"/>
      <c r="W754" s="118"/>
      <c r="X754" s="118"/>
      <c r="Y754" s="118"/>
      <c r="Z754" s="118"/>
    </row>
    <row r="755" spans="1:26" ht="12.75" customHeight="1" x14ac:dyDescent="0.3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118"/>
      <c r="T755" s="118"/>
      <c r="U755" s="118"/>
      <c r="V755" s="118"/>
      <c r="W755" s="118"/>
      <c r="X755" s="118"/>
      <c r="Y755" s="118"/>
      <c r="Z755" s="118"/>
    </row>
    <row r="756" spans="1:26" ht="12.75" customHeight="1" x14ac:dyDescent="0.3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18"/>
      <c r="L756" s="118"/>
      <c r="M756" s="118"/>
      <c r="N756" s="118"/>
      <c r="O756" s="118"/>
      <c r="P756" s="118"/>
      <c r="Q756" s="118"/>
      <c r="R756" s="118"/>
      <c r="S756" s="118"/>
      <c r="T756" s="118"/>
      <c r="U756" s="118"/>
      <c r="V756" s="118"/>
      <c r="W756" s="118"/>
      <c r="X756" s="118"/>
      <c r="Y756" s="118"/>
      <c r="Z756" s="118"/>
    </row>
    <row r="757" spans="1:26" ht="12.75" customHeight="1" x14ac:dyDescent="0.3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18"/>
      <c r="L757" s="118"/>
      <c r="M757" s="118"/>
      <c r="N757" s="118"/>
      <c r="O757" s="118"/>
      <c r="P757" s="118"/>
      <c r="Q757" s="118"/>
      <c r="R757" s="118"/>
      <c r="S757" s="118"/>
      <c r="T757" s="118"/>
      <c r="U757" s="118"/>
      <c r="V757" s="118"/>
      <c r="W757" s="118"/>
      <c r="X757" s="118"/>
      <c r="Y757" s="118"/>
      <c r="Z757" s="118"/>
    </row>
    <row r="758" spans="1:26" ht="12.75" customHeight="1" x14ac:dyDescent="0.3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18"/>
      <c r="L758" s="118"/>
      <c r="M758" s="118"/>
      <c r="N758" s="118"/>
      <c r="O758" s="118"/>
      <c r="P758" s="118"/>
      <c r="Q758" s="118"/>
      <c r="R758" s="118"/>
      <c r="S758" s="118"/>
      <c r="T758" s="118"/>
      <c r="U758" s="118"/>
      <c r="V758" s="118"/>
      <c r="W758" s="118"/>
      <c r="X758" s="118"/>
      <c r="Y758" s="118"/>
      <c r="Z758" s="118"/>
    </row>
    <row r="759" spans="1:26" ht="12.75" customHeight="1" x14ac:dyDescent="0.3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18"/>
      <c r="L759" s="118"/>
      <c r="M759" s="118"/>
      <c r="N759" s="118"/>
      <c r="O759" s="118"/>
      <c r="P759" s="118"/>
      <c r="Q759" s="118"/>
      <c r="R759" s="118"/>
      <c r="S759" s="118"/>
      <c r="T759" s="118"/>
      <c r="U759" s="118"/>
      <c r="V759" s="118"/>
      <c r="W759" s="118"/>
      <c r="X759" s="118"/>
      <c r="Y759" s="118"/>
      <c r="Z759" s="118"/>
    </row>
    <row r="760" spans="1:26" ht="12.75" customHeight="1" x14ac:dyDescent="0.3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18"/>
      <c r="L760" s="118"/>
      <c r="M760" s="118"/>
      <c r="N760" s="118"/>
      <c r="O760" s="118"/>
      <c r="P760" s="118"/>
      <c r="Q760" s="118"/>
      <c r="R760" s="118"/>
      <c r="S760" s="118"/>
      <c r="T760" s="118"/>
      <c r="U760" s="118"/>
      <c r="V760" s="118"/>
      <c r="W760" s="118"/>
      <c r="X760" s="118"/>
      <c r="Y760" s="118"/>
      <c r="Z760" s="118"/>
    </row>
    <row r="761" spans="1:26" ht="12.75" customHeight="1" x14ac:dyDescent="0.3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18"/>
      <c r="L761" s="118"/>
      <c r="M761" s="118"/>
      <c r="N761" s="118"/>
      <c r="O761" s="118"/>
      <c r="P761" s="118"/>
      <c r="Q761" s="118"/>
      <c r="R761" s="118"/>
      <c r="S761" s="118"/>
      <c r="T761" s="118"/>
      <c r="U761" s="118"/>
      <c r="V761" s="118"/>
      <c r="W761" s="118"/>
      <c r="X761" s="118"/>
      <c r="Y761" s="118"/>
      <c r="Z761" s="118"/>
    </row>
    <row r="762" spans="1:26" ht="12.75" customHeight="1" x14ac:dyDescent="0.3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18"/>
      <c r="L762" s="118"/>
      <c r="M762" s="118"/>
      <c r="N762" s="118"/>
      <c r="O762" s="118"/>
      <c r="P762" s="118"/>
      <c r="Q762" s="118"/>
      <c r="R762" s="118"/>
      <c r="S762" s="118"/>
      <c r="T762" s="118"/>
      <c r="U762" s="118"/>
      <c r="V762" s="118"/>
      <c r="W762" s="118"/>
      <c r="X762" s="118"/>
      <c r="Y762" s="118"/>
      <c r="Z762" s="118"/>
    </row>
    <row r="763" spans="1:26" ht="12.75" customHeight="1" x14ac:dyDescent="0.3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18"/>
      <c r="L763" s="118"/>
      <c r="M763" s="118"/>
      <c r="N763" s="118"/>
      <c r="O763" s="118"/>
      <c r="P763" s="118"/>
      <c r="Q763" s="118"/>
      <c r="R763" s="118"/>
      <c r="S763" s="118"/>
      <c r="T763" s="118"/>
      <c r="U763" s="118"/>
      <c r="V763" s="118"/>
      <c r="W763" s="118"/>
      <c r="X763" s="118"/>
      <c r="Y763" s="118"/>
      <c r="Z763" s="118"/>
    </row>
    <row r="764" spans="1:26" ht="12.75" customHeight="1" x14ac:dyDescent="0.3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18"/>
      <c r="L764" s="118"/>
      <c r="M764" s="118"/>
      <c r="N764" s="118"/>
      <c r="O764" s="118"/>
      <c r="P764" s="118"/>
      <c r="Q764" s="118"/>
      <c r="R764" s="118"/>
      <c r="S764" s="118"/>
      <c r="T764" s="118"/>
      <c r="U764" s="118"/>
      <c r="V764" s="118"/>
      <c r="W764" s="118"/>
      <c r="X764" s="118"/>
      <c r="Y764" s="118"/>
      <c r="Z764" s="118"/>
    </row>
    <row r="765" spans="1:26" ht="12.75" customHeight="1" x14ac:dyDescent="0.3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18"/>
      <c r="L765" s="118"/>
      <c r="M765" s="118"/>
      <c r="N765" s="118"/>
      <c r="O765" s="118"/>
      <c r="P765" s="118"/>
      <c r="Q765" s="118"/>
      <c r="R765" s="118"/>
      <c r="S765" s="118"/>
      <c r="T765" s="118"/>
      <c r="U765" s="118"/>
      <c r="V765" s="118"/>
      <c r="W765" s="118"/>
      <c r="X765" s="118"/>
      <c r="Y765" s="118"/>
      <c r="Z765" s="118"/>
    </row>
    <row r="766" spans="1:26" ht="12.75" customHeight="1" x14ac:dyDescent="0.3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18"/>
      <c r="L766" s="118"/>
      <c r="M766" s="118"/>
      <c r="N766" s="118"/>
      <c r="O766" s="118"/>
      <c r="P766" s="118"/>
      <c r="Q766" s="118"/>
      <c r="R766" s="118"/>
      <c r="S766" s="118"/>
      <c r="T766" s="118"/>
      <c r="U766" s="118"/>
      <c r="V766" s="118"/>
      <c r="W766" s="118"/>
      <c r="X766" s="118"/>
      <c r="Y766" s="118"/>
      <c r="Z766" s="118"/>
    </row>
    <row r="767" spans="1:26" ht="12.75" customHeight="1" x14ac:dyDescent="0.3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8"/>
      <c r="P767" s="118"/>
      <c r="Q767" s="118"/>
      <c r="R767" s="118"/>
      <c r="S767" s="118"/>
      <c r="T767" s="118"/>
      <c r="U767" s="118"/>
      <c r="V767" s="118"/>
      <c r="W767" s="118"/>
      <c r="X767" s="118"/>
      <c r="Y767" s="118"/>
      <c r="Z767" s="118"/>
    </row>
    <row r="768" spans="1:26" ht="12.75" customHeight="1" x14ac:dyDescent="0.3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  <c r="O768" s="118"/>
      <c r="P768" s="118"/>
      <c r="Q768" s="118"/>
      <c r="R768" s="118"/>
      <c r="S768" s="118"/>
      <c r="T768" s="118"/>
      <c r="U768" s="118"/>
      <c r="V768" s="118"/>
      <c r="W768" s="118"/>
      <c r="X768" s="118"/>
      <c r="Y768" s="118"/>
      <c r="Z768" s="118"/>
    </row>
    <row r="769" spans="1:26" ht="12.75" customHeight="1" x14ac:dyDescent="0.3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  <c r="O769" s="118"/>
      <c r="P769" s="118"/>
      <c r="Q769" s="118"/>
      <c r="R769" s="118"/>
      <c r="S769" s="118"/>
      <c r="T769" s="118"/>
      <c r="U769" s="118"/>
      <c r="V769" s="118"/>
      <c r="W769" s="118"/>
      <c r="X769" s="118"/>
      <c r="Y769" s="118"/>
      <c r="Z769" s="118"/>
    </row>
    <row r="770" spans="1:26" ht="12.75" customHeight="1" x14ac:dyDescent="0.3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18"/>
      <c r="L770" s="118"/>
      <c r="M770" s="118"/>
      <c r="N770" s="118"/>
      <c r="O770" s="118"/>
      <c r="P770" s="118"/>
      <c r="Q770" s="118"/>
      <c r="R770" s="118"/>
      <c r="S770" s="118"/>
      <c r="T770" s="118"/>
      <c r="U770" s="118"/>
      <c r="V770" s="118"/>
      <c r="W770" s="118"/>
      <c r="X770" s="118"/>
      <c r="Y770" s="118"/>
      <c r="Z770" s="118"/>
    </row>
    <row r="771" spans="1:26" ht="12.75" customHeight="1" x14ac:dyDescent="0.3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18"/>
      <c r="L771" s="118"/>
      <c r="M771" s="118"/>
      <c r="N771" s="118"/>
      <c r="O771" s="118"/>
      <c r="P771" s="118"/>
      <c r="Q771" s="118"/>
      <c r="R771" s="118"/>
      <c r="S771" s="118"/>
      <c r="T771" s="118"/>
      <c r="U771" s="118"/>
      <c r="V771" s="118"/>
      <c r="W771" s="118"/>
      <c r="X771" s="118"/>
      <c r="Y771" s="118"/>
      <c r="Z771" s="118"/>
    </row>
    <row r="772" spans="1:26" ht="12.75" customHeight="1" x14ac:dyDescent="0.3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18"/>
      <c r="L772" s="118"/>
      <c r="M772" s="118"/>
      <c r="N772" s="118"/>
      <c r="O772" s="118"/>
      <c r="P772" s="118"/>
      <c r="Q772" s="118"/>
      <c r="R772" s="118"/>
      <c r="S772" s="118"/>
      <c r="T772" s="118"/>
      <c r="U772" s="118"/>
      <c r="V772" s="118"/>
      <c r="W772" s="118"/>
      <c r="X772" s="118"/>
      <c r="Y772" s="118"/>
      <c r="Z772" s="118"/>
    </row>
    <row r="773" spans="1:26" ht="12.75" customHeight="1" x14ac:dyDescent="0.3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18"/>
      <c r="L773" s="118"/>
      <c r="M773" s="118"/>
      <c r="N773" s="118"/>
      <c r="O773" s="118"/>
      <c r="P773" s="118"/>
      <c r="Q773" s="118"/>
      <c r="R773" s="118"/>
      <c r="S773" s="118"/>
      <c r="T773" s="118"/>
      <c r="U773" s="118"/>
      <c r="V773" s="118"/>
      <c r="W773" s="118"/>
      <c r="X773" s="118"/>
      <c r="Y773" s="118"/>
      <c r="Z773" s="118"/>
    </row>
    <row r="774" spans="1:26" ht="12.75" customHeight="1" x14ac:dyDescent="0.3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  <c r="Z774" s="118"/>
    </row>
    <row r="775" spans="1:26" ht="12.75" customHeight="1" x14ac:dyDescent="0.3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  <c r="Z775" s="118"/>
    </row>
    <row r="776" spans="1:26" ht="12.75" customHeight="1" x14ac:dyDescent="0.3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  <c r="Z776" s="118"/>
    </row>
    <row r="777" spans="1:26" ht="12.75" customHeight="1" x14ac:dyDescent="0.3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8"/>
      <c r="N777" s="118"/>
      <c r="O777" s="118"/>
      <c r="P777" s="118"/>
      <c r="Q777" s="118"/>
      <c r="R777" s="118"/>
      <c r="S777" s="118"/>
      <c r="T777" s="118"/>
      <c r="U777" s="118"/>
      <c r="V777" s="118"/>
      <c r="W777" s="118"/>
      <c r="X777" s="118"/>
      <c r="Y777" s="118"/>
      <c r="Z777" s="118"/>
    </row>
    <row r="778" spans="1:26" ht="12.75" customHeight="1" x14ac:dyDescent="0.3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8"/>
      <c r="N778" s="118"/>
      <c r="O778" s="118"/>
      <c r="P778" s="118"/>
      <c r="Q778" s="118"/>
      <c r="R778" s="118"/>
      <c r="S778" s="118"/>
      <c r="T778" s="118"/>
      <c r="U778" s="118"/>
      <c r="V778" s="118"/>
      <c r="W778" s="118"/>
      <c r="X778" s="118"/>
      <c r="Y778" s="118"/>
      <c r="Z778" s="118"/>
    </row>
    <row r="779" spans="1:26" ht="12.75" customHeight="1" x14ac:dyDescent="0.3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8"/>
      <c r="N779" s="118"/>
      <c r="O779" s="118"/>
      <c r="P779" s="118"/>
      <c r="Q779" s="118"/>
      <c r="R779" s="118"/>
      <c r="S779" s="118"/>
      <c r="T779" s="118"/>
      <c r="U779" s="118"/>
      <c r="V779" s="118"/>
      <c r="W779" s="118"/>
      <c r="X779" s="118"/>
      <c r="Y779" s="118"/>
      <c r="Z779" s="118"/>
    </row>
    <row r="780" spans="1:26" ht="12.75" customHeight="1" x14ac:dyDescent="0.3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8"/>
      <c r="P780" s="118"/>
      <c r="Q780" s="118"/>
      <c r="R780" s="118"/>
      <c r="S780" s="118"/>
      <c r="T780" s="118"/>
      <c r="U780" s="118"/>
      <c r="V780" s="118"/>
      <c r="W780" s="118"/>
      <c r="X780" s="118"/>
      <c r="Y780" s="118"/>
      <c r="Z780" s="118"/>
    </row>
    <row r="781" spans="1:26" ht="12.75" customHeight="1" x14ac:dyDescent="0.3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8"/>
      <c r="P781" s="118"/>
      <c r="Q781" s="118"/>
      <c r="R781" s="118"/>
      <c r="S781" s="118"/>
      <c r="T781" s="118"/>
      <c r="U781" s="118"/>
      <c r="V781" s="118"/>
      <c r="W781" s="118"/>
      <c r="X781" s="118"/>
      <c r="Y781" s="118"/>
      <c r="Z781" s="118"/>
    </row>
    <row r="782" spans="1:26" ht="12.75" customHeight="1" x14ac:dyDescent="0.3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8"/>
      <c r="N782" s="118"/>
      <c r="O782" s="118"/>
      <c r="P782" s="118"/>
      <c r="Q782" s="118"/>
      <c r="R782" s="118"/>
      <c r="S782" s="118"/>
      <c r="T782" s="118"/>
      <c r="U782" s="118"/>
      <c r="V782" s="118"/>
      <c r="W782" s="118"/>
      <c r="X782" s="118"/>
      <c r="Y782" s="118"/>
      <c r="Z782" s="118"/>
    </row>
    <row r="783" spans="1:26" ht="12.75" customHeight="1" x14ac:dyDescent="0.3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8"/>
      <c r="N783" s="118"/>
      <c r="O783" s="118"/>
      <c r="P783" s="118"/>
      <c r="Q783" s="118"/>
      <c r="R783" s="118"/>
      <c r="S783" s="118"/>
      <c r="T783" s="118"/>
      <c r="U783" s="118"/>
      <c r="V783" s="118"/>
      <c r="W783" s="118"/>
      <c r="X783" s="118"/>
      <c r="Y783" s="118"/>
      <c r="Z783" s="118"/>
    </row>
    <row r="784" spans="1:26" ht="12.75" customHeight="1" x14ac:dyDescent="0.3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18"/>
      <c r="L784" s="118"/>
      <c r="M784" s="118"/>
      <c r="N784" s="118"/>
      <c r="O784" s="118"/>
      <c r="P784" s="118"/>
      <c r="Q784" s="118"/>
      <c r="R784" s="118"/>
      <c r="S784" s="118"/>
      <c r="T784" s="118"/>
      <c r="U784" s="118"/>
      <c r="V784" s="118"/>
      <c r="W784" s="118"/>
      <c r="X784" s="118"/>
      <c r="Y784" s="118"/>
      <c r="Z784" s="118"/>
    </row>
    <row r="785" spans="1:26" ht="12.75" customHeight="1" x14ac:dyDescent="0.3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18"/>
      <c r="L785" s="118"/>
      <c r="M785" s="118"/>
      <c r="N785" s="118"/>
      <c r="O785" s="118"/>
      <c r="P785" s="118"/>
      <c r="Q785" s="118"/>
      <c r="R785" s="118"/>
      <c r="S785" s="118"/>
      <c r="T785" s="118"/>
      <c r="U785" s="118"/>
      <c r="V785" s="118"/>
      <c r="W785" s="118"/>
      <c r="X785" s="118"/>
      <c r="Y785" s="118"/>
      <c r="Z785" s="118"/>
    </row>
    <row r="786" spans="1:26" ht="12.75" customHeight="1" x14ac:dyDescent="0.3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18"/>
      <c r="L786" s="118"/>
      <c r="M786" s="118"/>
      <c r="N786" s="118"/>
      <c r="O786" s="118"/>
      <c r="P786" s="118"/>
      <c r="Q786" s="118"/>
      <c r="R786" s="118"/>
      <c r="S786" s="118"/>
      <c r="T786" s="118"/>
      <c r="U786" s="118"/>
      <c r="V786" s="118"/>
      <c r="W786" s="118"/>
      <c r="X786" s="118"/>
      <c r="Y786" s="118"/>
      <c r="Z786" s="118"/>
    </row>
    <row r="787" spans="1:26" ht="12.75" customHeight="1" x14ac:dyDescent="0.3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18"/>
      <c r="L787" s="118"/>
      <c r="M787" s="118"/>
      <c r="N787" s="118"/>
      <c r="O787" s="118"/>
      <c r="P787" s="118"/>
      <c r="Q787" s="118"/>
      <c r="R787" s="118"/>
      <c r="S787" s="118"/>
      <c r="T787" s="118"/>
      <c r="U787" s="118"/>
      <c r="V787" s="118"/>
      <c r="W787" s="118"/>
      <c r="X787" s="118"/>
      <c r="Y787" s="118"/>
      <c r="Z787" s="118"/>
    </row>
    <row r="788" spans="1:26" ht="12.75" customHeight="1" x14ac:dyDescent="0.3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18"/>
      <c r="L788" s="118"/>
      <c r="M788" s="118"/>
      <c r="N788" s="118"/>
      <c r="O788" s="118"/>
      <c r="P788" s="118"/>
      <c r="Q788" s="118"/>
      <c r="R788" s="118"/>
      <c r="S788" s="118"/>
      <c r="T788" s="118"/>
      <c r="U788" s="118"/>
      <c r="V788" s="118"/>
      <c r="W788" s="118"/>
      <c r="X788" s="118"/>
      <c r="Y788" s="118"/>
      <c r="Z788" s="118"/>
    </row>
    <row r="789" spans="1:26" ht="12.75" customHeight="1" x14ac:dyDescent="0.3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8"/>
      <c r="P789" s="118"/>
      <c r="Q789" s="118"/>
      <c r="R789" s="118"/>
      <c r="S789" s="118"/>
      <c r="T789" s="118"/>
      <c r="U789" s="118"/>
      <c r="V789" s="118"/>
      <c r="W789" s="118"/>
      <c r="X789" s="118"/>
      <c r="Y789" s="118"/>
      <c r="Z789" s="118"/>
    </row>
    <row r="790" spans="1:26" ht="12.75" customHeight="1" x14ac:dyDescent="0.3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8"/>
      <c r="P790" s="118"/>
      <c r="Q790" s="118"/>
      <c r="R790" s="118"/>
      <c r="S790" s="118"/>
      <c r="T790" s="118"/>
      <c r="U790" s="118"/>
      <c r="V790" s="118"/>
      <c r="W790" s="118"/>
      <c r="X790" s="118"/>
      <c r="Y790" s="118"/>
      <c r="Z790" s="118"/>
    </row>
    <row r="791" spans="1:26" ht="12.75" customHeight="1" x14ac:dyDescent="0.3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18"/>
      <c r="L791" s="118"/>
      <c r="M791" s="118"/>
      <c r="N791" s="118"/>
      <c r="O791" s="118"/>
      <c r="P791" s="118"/>
      <c r="Q791" s="118"/>
      <c r="R791" s="118"/>
      <c r="S791" s="118"/>
      <c r="T791" s="118"/>
      <c r="U791" s="118"/>
      <c r="V791" s="118"/>
      <c r="W791" s="118"/>
      <c r="X791" s="118"/>
      <c r="Y791" s="118"/>
      <c r="Z791" s="118"/>
    </row>
    <row r="792" spans="1:26" ht="12.75" customHeight="1" x14ac:dyDescent="0.3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118"/>
      <c r="N792" s="118"/>
      <c r="O792" s="118"/>
      <c r="P792" s="118"/>
      <c r="Q792" s="118"/>
      <c r="R792" s="118"/>
      <c r="S792" s="118"/>
      <c r="T792" s="118"/>
      <c r="U792" s="118"/>
      <c r="V792" s="118"/>
      <c r="W792" s="118"/>
      <c r="X792" s="118"/>
      <c r="Y792" s="118"/>
      <c r="Z792" s="118"/>
    </row>
    <row r="793" spans="1:26" ht="12.75" customHeight="1" x14ac:dyDescent="0.3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8"/>
      <c r="P793" s="118"/>
      <c r="Q793" s="118"/>
      <c r="R793" s="118"/>
      <c r="S793" s="118"/>
      <c r="T793" s="118"/>
      <c r="U793" s="118"/>
      <c r="V793" s="118"/>
      <c r="W793" s="118"/>
      <c r="X793" s="118"/>
      <c r="Y793" s="118"/>
      <c r="Z793" s="118"/>
    </row>
    <row r="794" spans="1:26" ht="12.75" customHeight="1" x14ac:dyDescent="0.3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8"/>
      <c r="P794" s="118"/>
      <c r="Q794" s="118"/>
      <c r="R794" s="118"/>
      <c r="S794" s="118"/>
      <c r="T794" s="118"/>
      <c r="U794" s="118"/>
      <c r="V794" s="118"/>
      <c r="W794" s="118"/>
      <c r="X794" s="118"/>
      <c r="Y794" s="118"/>
      <c r="Z794" s="118"/>
    </row>
    <row r="795" spans="1:26" ht="12.75" customHeight="1" x14ac:dyDescent="0.3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118"/>
      <c r="N795" s="118"/>
      <c r="O795" s="118"/>
      <c r="P795" s="118"/>
      <c r="Q795" s="118"/>
      <c r="R795" s="118"/>
      <c r="S795" s="118"/>
      <c r="T795" s="118"/>
      <c r="U795" s="118"/>
      <c r="V795" s="118"/>
      <c r="W795" s="118"/>
      <c r="X795" s="118"/>
      <c r="Y795" s="118"/>
      <c r="Z795" s="118"/>
    </row>
    <row r="796" spans="1:26" ht="12.75" customHeight="1" x14ac:dyDescent="0.3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18"/>
      <c r="L796" s="118"/>
      <c r="M796" s="118"/>
      <c r="N796" s="118"/>
      <c r="O796" s="118"/>
      <c r="P796" s="118"/>
      <c r="Q796" s="118"/>
      <c r="R796" s="118"/>
      <c r="S796" s="118"/>
      <c r="T796" s="118"/>
      <c r="U796" s="118"/>
      <c r="V796" s="118"/>
      <c r="W796" s="118"/>
      <c r="X796" s="118"/>
      <c r="Y796" s="118"/>
      <c r="Z796" s="118"/>
    </row>
    <row r="797" spans="1:26" ht="12.75" customHeight="1" x14ac:dyDescent="0.3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18"/>
      <c r="L797" s="118"/>
      <c r="M797" s="118"/>
      <c r="N797" s="118"/>
      <c r="O797" s="118"/>
      <c r="P797" s="118"/>
      <c r="Q797" s="118"/>
      <c r="R797" s="118"/>
      <c r="S797" s="118"/>
      <c r="T797" s="118"/>
      <c r="U797" s="118"/>
      <c r="V797" s="118"/>
      <c r="W797" s="118"/>
      <c r="X797" s="118"/>
      <c r="Y797" s="118"/>
      <c r="Z797" s="118"/>
    </row>
    <row r="798" spans="1:26" ht="12.75" customHeight="1" x14ac:dyDescent="0.3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18"/>
      <c r="L798" s="118"/>
      <c r="M798" s="118"/>
      <c r="N798" s="118"/>
      <c r="O798" s="118"/>
      <c r="P798" s="118"/>
      <c r="Q798" s="118"/>
      <c r="R798" s="118"/>
      <c r="S798" s="118"/>
      <c r="T798" s="118"/>
      <c r="U798" s="118"/>
      <c r="V798" s="118"/>
      <c r="W798" s="118"/>
      <c r="X798" s="118"/>
      <c r="Y798" s="118"/>
      <c r="Z798" s="118"/>
    </row>
    <row r="799" spans="1:26" ht="12.75" customHeight="1" x14ac:dyDescent="0.3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18"/>
      <c r="L799" s="118"/>
      <c r="M799" s="118"/>
      <c r="N799" s="118"/>
      <c r="O799" s="118"/>
      <c r="P799" s="118"/>
      <c r="Q799" s="118"/>
      <c r="R799" s="118"/>
      <c r="S799" s="118"/>
      <c r="T799" s="118"/>
      <c r="U799" s="118"/>
      <c r="V799" s="118"/>
      <c r="W799" s="118"/>
      <c r="X799" s="118"/>
      <c r="Y799" s="118"/>
      <c r="Z799" s="118"/>
    </row>
    <row r="800" spans="1:26" ht="12.75" customHeight="1" x14ac:dyDescent="0.3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18"/>
      <c r="L800" s="118"/>
      <c r="M800" s="118"/>
      <c r="N800" s="118"/>
      <c r="O800" s="118"/>
      <c r="P800" s="118"/>
      <c r="Q800" s="118"/>
      <c r="R800" s="118"/>
      <c r="S800" s="118"/>
      <c r="T800" s="118"/>
      <c r="U800" s="118"/>
      <c r="V800" s="118"/>
      <c r="W800" s="118"/>
      <c r="X800" s="118"/>
      <c r="Y800" s="118"/>
      <c r="Z800" s="118"/>
    </row>
    <row r="801" spans="1:26" ht="12.75" customHeight="1" x14ac:dyDescent="0.3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18"/>
      <c r="L801" s="118"/>
      <c r="M801" s="118"/>
      <c r="N801" s="118"/>
      <c r="O801" s="118"/>
      <c r="P801" s="118"/>
      <c r="Q801" s="118"/>
      <c r="R801" s="118"/>
      <c r="S801" s="118"/>
      <c r="T801" s="118"/>
      <c r="U801" s="118"/>
      <c r="V801" s="118"/>
      <c r="W801" s="118"/>
      <c r="X801" s="118"/>
      <c r="Y801" s="118"/>
      <c r="Z801" s="118"/>
    </row>
    <row r="802" spans="1:26" ht="12.75" customHeight="1" x14ac:dyDescent="0.3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18"/>
      <c r="L802" s="118"/>
      <c r="M802" s="118"/>
      <c r="N802" s="118"/>
      <c r="O802" s="118"/>
      <c r="P802" s="118"/>
      <c r="Q802" s="118"/>
      <c r="R802" s="118"/>
      <c r="S802" s="118"/>
      <c r="T802" s="118"/>
      <c r="U802" s="118"/>
      <c r="V802" s="118"/>
      <c r="W802" s="118"/>
      <c r="X802" s="118"/>
      <c r="Y802" s="118"/>
      <c r="Z802" s="118"/>
    </row>
    <row r="803" spans="1:26" ht="12.75" customHeight="1" x14ac:dyDescent="0.3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118"/>
      <c r="N803" s="118"/>
      <c r="O803" s="118"/>
      <c r="P803" s="118"/>
      <c r="Q803" s="118"/>
      <c r="R803" s="118"/>
      <c r="S803" s="118"/>
      <c r="T803" s="118"/>
      <c r="U803" s="118"/>
      <c r="V803" s="118"/>
      <c r="W803" s="118"/>
      <c r="X803" s="118"/>
      <c r="Y803" s="118"/>
      <c r="Z803" s="118"/>
    </row>
    <row r="804" spans="1:26" ht="12.75" customHeight="1" x14ac:dyDescent="0.3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118"/>
      <c r="N804" s="118"/>
      <c r="O804" s="118"/>
      <c r="P804" s="118"/>
      <c r="Q804" s="118"/>
      <c r="R804" s="118"/>
      <c r="S804" s="118"/>
      <c r="T804" s="118"/>
      <c r="U804" s="118"/>
      <c r="V804" s="118"/>
      <c r="W804" s="118"/>
      <c r="X804" s="118"/>
      <c r="Y804" s="118"/>
      <c r="Z804" s="118"/>
    </row>
    <row r="805" spans="1:26" ht="12.75" customHeight="1" x14ac:dyDescent="0.3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118"/>
      <c r="N805" s="118"/>
      <c r="O805" s="118"/>
      <c r="P805" s="118"/>
      <c r="Q805" s="118"/>
      <c r="R805" s="118"/>
      <c r="S805" s="118"/>
      <c r="T805" s="118"/>
      <c r="U805" s="118"/>
      <c r="V805" s="118"/>
      <c r="W805" s="118"/>
      <c r="X805" s="118"/>
      <c r="Y805" s="118"/>
      <c r="Z805" s="118"/>
    </row>
    <row r="806" spans="1:26" ht="12.75" customHeight="1" x14ac:dyDescent="0.3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118"/>
      <c r="N806" s="118"/>
      <c r="O806" s="118"/>
      <c r="P806" s="118"/>
      <c r="Q806" s="118"/>
      <c r="R806" s="118"/>
      <c r="S806" s="118"/>
      <c r="T806" s="118"/>
      <c r="U806" s="118"/>
      <c r="V806" s="118"/>
      <c r="W806" s="118"/>
      <c r="X806" s="118"/>
      <c r="Y806" s="118"/>
      <c r="Z806" s="118"/>
    </row>
    <row r="807" spans="1:26" ht="12.75" customHeight="1" x14ac:dyDescent="0.3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18"/>
      <c r="L807" s="118"/>
      <c r="M807" s="118"/>
      <c r="N807" s="118"/>
      <c r="O807" s="118"/>
      <c r="P807" s="118"/>
      <c r="Q807" s="118"/>
      <c r="R807" s="118"/>
      <c r="S807" s="118"/>
      <c r="T807" s="118"/>
      <c r="U807" s="118"/>
      <c r="V807" s="118"/>
      <c r="W807" s="118"/>
      <c r="X807" s="118"/>
      <c r="Y807" s="118"/>
      <c r="Z807" s="118"/>
    </row>
    <row r="808" spans="1:26" ht="12.75" customHeight="1" x14ac:dyDescent="0.3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18"/>
      <c r="L808" s="118"/>
      <c r="M808" s="118"/>
      <c r="N808" s="118"/>
      <c r="O808" s="118"/>
      <c r="P808" s="118"/>
      <c r="Q808" s="118"/>
      <c r="R808" s="118"/>
      <c r="S808" s="118"/>
      <c r="T808" s="118"/>
      <c r="U808" s="118"/>
      <c r="V808" s="118"/>
      <c r="W808" s="118"/>
      <c r="X808" s="118"/>
      <c r="Y808" s="118"/>
      <c r="Z808" s="118"/>
    </row>
    <row r="809" spans="1:26" ht="12.75" customHeight="1" x14ac:dyDescent="0.3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8"/>
      <c r="P809" s="118"/>
      <c r="Q809" s="118"/>
      <c r="R809" s="118"/>
      <c r="S809" s="118"/>
      <c r="T809" s="118"/>
      <c r="U809" s="118"/>
      <c r="V809" s="118"/>
      <c r="W809" s="118"/>
      <c r="X809" s="118"/>
      <c r="Y809" s="118"/>
      <c r="Z809" s="118"/>
    </row>
    <row r="810" spans="1:26" ht="12.75" customHeight="1" x14ac:dyDescent="0.3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18"/>
      <c r="L810" s="118"/>
      <c r="M810" s="118"/>
      <c r="N810" s="118"/>
      <c r="O810" s="118"/>
      <c r="P810" s="118"/>
      <c r="Q810" s="118"/>
      <c r="R810" s="118"/>
      <c r="S810" s="118"/>
      <c r="T810" s="118"/>
      <c r="U810" s="118"/>
      <c r="V810" s="118"/>
      <c r="W810" s="118"/>
      <c r="X810" s="118"/>
      <c r="Y810" s="118"/>
      <c r="Z810" s="118"/>
    </row>
    <row r="811" spans="1:26" ht="12.75" customHeight="1" x14ac:dyDescent="0.3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18"/>
      <c r="L811" s="118"/>
      <c r="M811" s="118"/>
      <c r="N811" s="118"/>
      <c r="O811" s="118"/>
      <c r="P811" s="118"/>
      <c r="Q811" s="118"/>
      <c r="R811" s="118"/>
      <c r="S811" s="118"/>
      <c r="T811" s="118"/>
      <c r="U811" s="118"/>
      <c r="V811" s="118"/>
      <c r="W811" s="118"/>
      <c r="X811" s="118"/>
      <c r="Y811" s="118"/>
      <c r="Z811" s="118"/>
    </row>
    <row r="812" spans="1:26" ht="12.75" customHeight="1" x14ac:dyDescent="0.3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18"/>
      <c r="L812" s="118"/>
      <c r="M812" s="118"/>
      <c r="N812" s="118"/>
      <c r="O812" s="118"/>
      <c r="P812" s="118"/>
      <c r="Q812" s="118"/>
      <c r="R812" s="118"/>
      <c r="S812" s="118"/>
      <c r="T812" s="118"/>
      <c r="U812" s="118"/>
      <c r="V812" s="118"/>
      <c r="W812" s="118"/>
      <c r="X812" s="118"/>
      <c r="Y812" s="118"/>
      <c r="Z812" s="118"/>
    </row>
    <row r="813" spans="1:26" ht="12.75" customHeight="1" x14ac:dyDescent="0.3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8"/>
      <c r="N813" s="118"/>
      <c r="O813" s="118"/>
      <c r="P813" s="118"/>
      <c r="Q813" s="118"/>
      <c r="R813" s="118"/>
      <c r="S813" s="118"/>
      <c r="T813" s="118"/>
      <c r="U813" s="118"/>
      <c r="V813" s="118"/>
      <c r="W813" s="118"/>
      <c r="X813" s="118"/>
      <c r="Y813" s="118"/>
      <c r="Z813" s="118"/>
    </row>
    <row r="814" spans="1:26" ht="12.75" customHeight="1" x14ac:dyDescent="0.3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8"/>
      <c r="N814" s="118"/>
      <c r="O814" s="118"/>
      <c r="P814" s="118"/>
      <c r="Q814" s="118"/>
      <c r="R814" s="118"/>
      <c r="S814" s="118"/>
      <c r="T814" s="118"/>
      <c r="U814" s="118"/>
      <c r="V814" s="118"/>
      <c r="W814" s="118"/>
      <c r="X814" s="118"/>
      <c r="Y814" s="118"/>
      <c r="Z814" s="118"/>
    </row>
    <row r="815" spans="1:26" ht="12.75" customHeight="1" x14ac:dyDescent="0.3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8"/>
      <c r="N815" s="118"/>
      <c r="O815" s="118"/>
      <c r="P815" s="118"/>
      <c r="Q815" s="118"/>
      <c r="R815" s="118"/>
      <c r="S815" s="118"/>
      <c r="T815" s="118"/>
      <c r="U815" s="118"/>
      <c r="V815" s="118"/>
      <c r="W815" s="118"/>
      <c r="X815" s="118"/>
      <c r="Y815" s="118"/>
      <c r="Z815" s="118"/>
    </row>
    <row r="816" spans="1:26" ht="12.75" customHeight="1" x14ac:dyDescent="0.3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8"/>
      <c r="N816" s="118"/>
      <c r="O816" s="118"/>
      <c r="P816" s="118"/>
      <c r="Q816" s="118"/>
      <c r="R816" s="118"/>
      <c r="S816" s="118"/>
      <c r="T816" s="118"/>
      <c r="U816" s="118"/>
      <c r="V816" s="118"/>
      <c r="W816" s="118"/>
      <c r="X816" s="118"/>
      <c r="Y816" s="118"/>
      <c r="Z816" s="118"/>
    </row>
    <row r="817" spans="1:26" ht="12.75" customHeight="1" x14ac:dyDescent="0.3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8"/>
      <c r="N817" s="118"/>
      <c r="O817" s="118"/>
      <c r="P817" s="118"/>
      <c r="Q817" s="118"/>
      <c r="R817" s="118"/>
      <c r="S817" s="118"/>
      <c r="T817" s="118"/>
      <c r="U817" s="118"/>
      <c r="V817" s="118"/>
      <c r="W817" s="118"/>
      <c r="X817" s="118"/>
      <c r="Y817" s="118"/>
      <c r="Z817" s="118"/>
    </row>
    <row r="818" spans="1:26" ht="12.75" customHeight="1" x14ac:dyDescent="0.3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8"/>
      <c r="N818" s="118"/>
      <c r="O818" s="118"/>
      <c r="P818" s="118"/>
      <c r="Q818" s="118"/>
      <c r="R818" s="118"/>
      <c r="S818" s="118"/>
      <c r="T818" s="118"/>
      <c r="U818" s="118"/>
      <c r="V818" s="118"/>
      <c r="W818" s="118"/>
      <c r="X818" s="118"/>
      <c r="Y818" s="118"/>
      <c r="Z818" s="118"/>
    </row>
    <row r="819" spans="1:26" ht="12.75" customHeight="1" x14ac:dyDescent="0.3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18"/>
      <c r="L819" s="118"/>
      <c r="M819" s="118"/>
      <c r="N819" s="118"/>
      <c r="O819" s="118"/>
      <c r="P819" s="118"/>
      <c r="Q819" s="118"/>
      <c r="R819" s="118"/>
      <c r="S819" s="118"/>
      <c r="T819" s="118"/>
      <c r="U819" s="118"/>
      <c r="V819" s="118"/>
      <c r="W819" s="118"/>
      <c r="X819" s="118"/>
      <c r="Y819" s="118"/>
      <c r="Z819" s="118"/>
    </row>
    <row r="820" spans="1:26" ht="12.75" customHeight="1" x14ac:dyDescent="0.3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18"/>
      <c r="L820" s="118"/>
      <c r="M820" s="118"/>
      <c r="N820" s="118"/>
      <c r="O820" s="118"/>
      <c r="P820" s="118"/>
      <c r="Q820" s="118"/>
      <c r="R820" s="118"/>
      <c r="S820" s="118"/>
      <c r="T820" s="118"/>
      <c r="U820" s="118"/>
      <c r="V820" s="118"/>
      <c r="W820" s="118"/>
      <c r="X820" s="118"/>
      <c r="Y820" s="118"/>
      <c r="Z820" s="118"/>
    </row>
    <row r="821" spans="1:26" ht="12.75" customHeight="1" x14ac:dyDescent="0.3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8"/>
      <c r="P821" s="118"/>
      <c r="Q821" s="118"/>
      <c r="R821" s="118"/>
      <c r="S821" s="118"/>
      <c r="T821" s="118"/>
      <c r="U821" s="118"/>
      <c r="V821" s="118"/>
      <c r="W821" s="118"/>
      <c r="X821" s="118"/>
      <c r="Y821" s="118"/>
      <c r="Z821" s="118"/>
    </row>
    <row r="822" spans="1:26" ht="12.75" customHeight="1" x14ac:dyDescent="0.3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18"/>
      <c r="L822" s="118"/>
      <c r="M822" s="118"/>
      <c r="N822" s="118"/>
      <c r="O822" s="118"/>
      <c r="P822" s="118"/>
      <c r="Q822" s="118"/>
      <c r="R822" s="118"/>
      <c r="S822" s="118"/>
      <c r="T822" s="118"/>
      <c r="U822" s="118"/>
      <c r="V822" s="118"/>
      <c r="W822" s="118"/>
      <c r="X822" s="118"/>
      <c r="Y822" s="118"/>
      <c r="Z822" s="118"/>
    </row>
    <row r="823" spans="1:26" ht="12.75" customHeight="1" x14ac:dyDescent="0.3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18"/>
      <c r="L823" s="118"/>
      <c r="M823" s="118"/>
      <c r="N823" s="118"/>
      <c r="O823" s="118"/>
      <c r="P823" s="118"/>
      <c r="Q823" s="118"/>
      <c r="R823" s="118"/>
      <c r="S823" s="118"/>
      <c r="T823" s="118"/>
      <c r="U823" s="118"/>
      <c r="V823" s="118"/>
      <c r="W823" s="118"/>
      <c r="X823" s="118"/>
      <c r="Y823" s="118"/>
      <c r="Z823" s="118"/>
    </row>
    <row r="824" spans="1:26" ht="12.75" customHeight="1" x14ac:dyDescent="0.3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18"/>
      <c r="L824" s="118"/>
      <c r="M824" s="118"/>
      <c r="N824" s="118"/>
      <c r="O824" s="118"/>
      <c r="P824" s="118"/>
      <c r="Q824" s="118"/>
      <c r="R824" s="118"/>
      <c r="S824" s="118"/>
      <c r="T824" s="118"/>
      <c r="U824" s="118"/>
      <c r="V824" s="118"/>
      <c r="W824" s="118"/>
      <c r="X824" s="118"/>
      <c r="Y824" s="118"/>
      <c r="Z824" s="118"/>
    </row>
    <row r="825" spans="1:26" ht="12.75" customHeight="1" x14ac:dyDescent="0.3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18"/>
      <c r="L825" s="118"/>
      <c r="M825" s="118"/>
      <c r="N825" s="118"/>
      <c r="O825" s="118"/>
      <c r="P825" s="118"/>
      <c r="Q825" s="118"/>
      <c r="R825" s="118"/>
      <c r="S825" s="118"/>
      <c r="T825" s="118"/>
      <c r="U825" s="118"/>
      <c r="V825" s="118"/>
      <c r="W825" s="118"/>
      <c r="X825" s="118"/>
      <c r="Y825" s="118"/>
      <c r="Z825" s="118"/>
    </row>
    <row r="826" spans="1:26" ht="12.75" customHeight="1" x14ac:dyDescent="0.3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  <c r="Z826" s="118"/>
    </row>
    <row r="827" spans="1:26" ht="12.75" customHeight="1" x14ac:dyDescent="0.3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  <c r="Z827" s="118"/>
    </row>
    <row r="828" spans="1:26" ht="12.75" customHeight="1" x14ac:dyDescent="0.3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18"/>
      <c r="L828" s="118"/>
      <c r="M828" s="118"/>
      <c r="N828" s="118"/>
      <c r="O828" s="118"/>
      <c r="P828" s="118"/>
      <c r="Q828" s="118"/>
      <c r="R828" s="118"/>
      <c r="S828" s="118"/>
      <c r="T828" s="118"/>
      <c r="U828" s="118"/>
      <c r="V828" s="118"/>
      <c r="W828" s="118"/>
      <c r="X828" s="118"/>
      <c r="Y828" s="118"/>
      <c r="Z828" s="118"/>
    </row>
    <row r="829" spans="1:26" ht="12.75" customHeight="1" x14ac:dyDescent="0.3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18"/>
      <c r="L829" s="118"/>
      <c r="M829" s="118"/>
      <c r="N829" s="118"/>
      <c r="O829" s="118"/>
      <c r="P829" s="118"/>
      <c r="Q829" s="118"/>
      <c r="R829" s="118"/>
      <c r="S829" s="118"/>
      <c r="T829" s="118"/>
      <c r="U829" s="118"/>
      <c r="V829" s="118"/>
      <c r="W829" s="118"/>
      <c r="X829" s="118"/>
      <c r="Y829" s="118"/>
      <c r="Z829" s="118"/>
    </row>
    <row r="830" spans="1:26" ht="12.75" customHeight="1" x14ac:dyDescent="0.3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18"/>
      <c r="L830" s="118"/>
      <c r="M830" s="118"/>
      <c r="N830" s="118"/>
      <c r="O830" s="118"/>
      <c r="P830" s="118"/>
      <c r="Q830" s="118"/>
      <c r="R830" s="118"/>
      <c r="S830" s="118"/>
      <c r="T830" s="118"/>
      <c r="U830" s="118"/>
      <c r="V830" s="118"/>
      <c r="W830" s="118"/>
      <c r="X830" s="118"/>
      <c r="Y830" s="118"/>
      <c r="Z830" s="118"/>
    </row>
    <row r="831" spans="1:26" ht="12.75" customHeight="1" x14ac:dyDescent="0.3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18"/>
      <c r="L831" s="118"/>
      <c r="M831" s="118"/>
      <c r="N831" s="118"/>
      <c r="O831" s="118"/>
      <c r="P831" s="118"/>
      <c r="Q831" s="118"/>
      <c r="R831" s="118"/>
      <c r="S831" s="118"/>
      <c r="T831" s="118"/>
      <c r="U831" s="118"/>
      <c r="V831" s="118"/>
      <c r="W831" s="118"/>
      <c r="X831" s="118"/>
      <c r="Y831" s="118"/>
      <c r="Z831" s="118"/>
    </row>
    <row r="832" spans="1:26" ht="12.75" customHeight="1" x14ac:dyDescent="0.3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18"/>
      <c r="L832" s="118"/>
      <c r="M832" s="118"/>
      <c r="N832" s="118"/>
      <c r="O832" s="118"/>
      <c r="P832" s="118"/>
      <c r="Q832" s="118"/>
      <c r="R832" s="118"/>
      <c r="S832" s="118"/>
      <c r="T832" s="118"/>
      <c r="U832" s="118"/>
      <c r="V832" s="118"/>
      <c r="W832" s="118"/>
      <c r="X832" s="118"/>
      <c r="Y832" s="118"/>
      <c r="Z832" s="118"/>
    </row>
    <row r="833" spans="1:26" ht="12.75" customHeight="1" x14ac:dyDescent="0.3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18"/>
      <c r="L833" s="118"/>
      <c r="M833" s="118"/>
      <c r="N833" s="118"/>
      <c r="O833" s="118"/>
      <c r="P833" s="118"/>
      <c r="Q833" s="118"/>
      <c r="R833" s="118"/>
      <c r="S833" s="118"/>
      <c r="T833" s="118"/>
      <c r="U833" s="118"/>
      <c r="V833" s="118"/>
      <c r="W833" s="118"/>
      <c r="X833" s="118"/>
      <c r="Y833" s="118"/>
      <c r="Z833" s="118"/>
    </row>
    <row r="834" spans="1:26" ht="12.75" customHeight="1" x14ac:dyDescent="0.3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18"/>
      <c r="L834" s="118"/>
      <c r="M834" s="118"/>
      <c r="N834" s="118"/>
      <c r="O834" s="118"/>
      <c r="P834" s="118"/>
      <c r="Q834" s="118"/>
      <c r="R834" s="118"/>
      <c r="S834" s="118"/>
      <c r="T834" s="118"/>
      <c r="U834" s="118"/>
      <c r="V834" s="118"/>
      <c r="W834" s="118"/>
      <c r="X834" s="118"/>
      <c r="Y834" s="118"/>
      <c r="Z834" s="118"/>
    </row>
    <row r="835" spans="1:26" ht="12.75" customHeight="1" x14ac:dyDescent="0.3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18"/>
      <c r="L835" s="118"/>
      <c r="M835" s="118"/>
      <c r="N835" s="118"/>
      <c r="O835" s="118"/>
      <c r="P835" s="118"/>
      <c r="Q835" s="118"/>
      <c r="R835" s="118"/>
      <c r="S835" s="118"/>
      <c r="T835" s="118"/>
      <c r="U835" s="118"/>
      <c r="V835" s="118"/>
      <c r="W835" s="118"/>
      <c r="X835" s="118"/>
      <c r="Y835" s="118"/>
      <c r="Z835" s="118"/>
    </row>
    <row r="836" spans="1:26" ht="12.75" customHeight="1" x14ac:dyDescent="0.3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18"/>
      <c r="L836" s="118"/>
      <c r="M836" s="118"/>
      <c r="N836" s="118"/>
      <c r="O836" s="118"/>
      <c r="P836" s="118"/>
      <c r="Q836" s="118"/>
      <c r="R836" s="118"/>
      <c r="S836" s="118"/>
      <c r="T836" s="118"/>
      <c r="U836" s="118"/>
      <c r="V836" s="118"/>
      <c r="W836" s="118"/>
      <c r="X836" s="118"/>
      <c r="Y836" s="118"/>
      <c r="Z836" s="118"/>
    </row>
    <row r="837" spans="1:26" ht="12.75" customHeight="1" x14ac:dyDescent="0.3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18"/>
      <c r="L837" s="118"/>
      <c r="M837" s="118"/>
      <c r="N837" s="118"/>
      <c r="O837" s="118"/>
      <c r="P837" s="118"/>
      <c r="Q837" s="118"/>
      <c r="R837" s="118"/>
      <c r="S837" s="118"/>
      <c r="T837" s="118"/>
      <c r="U837" s="118"/>
      <c r="V837" s="118"/>
      <c r="W837" s="118"/>
      <c r="X837" s="118"/>
      <c r="Y837" s="118"/>
      <c r="Z837" s="118"/>
    </row>
    <row r="838" spans="1:26" ht="12.75" customHeight="1" x14ac:dyDescent="0.3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18"/>
      <c r="L838" s="118"/>
      <c r="M838" s="118"/>
      <c r="N838" s="118"/>
      <c r="O838" s="118"/>
      <c r="P838" s="118"/>
      <c r="Q838" s="118"/>
      <c r="R838" s="118"/>
      <c r="S838" s="118"/>
      <c r="T838" s="118"/>
      <c r="U838" s="118"/>
      <c r="V838" s="118"/>
      <c r="W838" s="118"/>
      <c r="X838" s="118"/>
      <c r="Y838" s="118"/>
      <c r="Z838" s="118"/>
    </row>
    <row r="839" spans="1:26" ht="12.75" customHeight="1" x14ac:dyDescent="0.3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18"/>
      <c r="L839" s="118"/>
      <c r="M839" s="118"/>
      <c r="N839" s="118"/>
      <c r="O839" s="118"/>
      <c r="P839" s="118"/>
      <c r="Q839" s="118"/>
      <c r="R839" s="118"/>
      <c r="S839" s="118"/>
      <c r="T839" s="118"/>
      <c r="U839" s="118"/>
      <c r="V839" s="118"/>
      <c r="W839" s="118"/>
      <c r="X839" s="118"/>
      <c r="Y839" s="118"/>
      <c r="Z839" s="118"/>
    </row>
    <row r="840" spans="1:26" ht="12.75" customHeight="1" x14ac:dyDescent="0.3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8"/>
      <c r="P840" s="118"/>
      <c r="Q840" s="118"/>
      <c r="R840" s="118"/>
      <c r="S840" s="118"/>
      <c r="T840" s="118"/>
      <c r="U840" s="118"/>
      <c r="V840" s="118"/>
      <c r="W840" s="118"/>
      <c r="X840" s="118"/>
      <c r="Y840" s="118"/>
      <c r="Z840" s="118"/>
    </row>
    <row r="841" spans="1:26" ht="12.75" customHeight="1" x14ac:dyDescent="0.3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8"/>
      <c r="P841" s="118"/>
      <c r="Q841" s="118"/>
      <c r="R841" s="118"/>
      <c r="S841" s="118"/>
      <c r="T841" s="118"/>
      <c r="U841" s="118"/>
      <c r="V841" s="118"/>
      <c r="W841" s="118"/>
      <c r="X841" s="118"/>
      <c r="Y841" s="118"/>
      <c r="Z841" s="118"/>
    </row>
    <row r="842" spans="1:26" ht="12.75" customHeight="1" x14ac:dyDescent="0.3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18"/>
      <c r="L842" s="118"/>
      <c r="M842" s="118"/>
      <c r="N842" s="118"/>
      <c r="O842" s="118"/>
      <c r="P842" s="118"/>
      <c r="Q842" s="118"/>
      <c r="R842" s="118"/>
      <c r="S842" s="118"/>
      <c r="T842" s="118"/>
      <c r="U842" s="118"/>
      <c r="V842" s="118"/>
      <c r="W842" s="118"/>
      <c r="X842" s="118"/>
      <c r="Y842" s="118"/>
      <c r="Z842" s="118"/>
    </row>
    <row r="843" spans="1:26" ht="12.75" customHeight="1" x14ac:dyDescent="0.3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18"/>
      <c r="L843" s="118"/>
      <c r="M843" s="118"/>
      <c r="N843" s="118"/>
      <c r="O843" s="118"/>
      <c r="P843" s="118"/>
      <c r="Q843" s="118"/>
      <c r="R843" s="118"/>
      <c r="S843" s="118"/>
      <c r="T843" s="118"/>
      <c r="U843" s="118"/>
      <c r="V843" s="118"/>
      <c r="W843" s="118"/>
      <c r="X843" s="118"/>
      <c r="Y843" s="118"/>
      <c r="Z843" s="118"/>
    </row>
    <row r="844" spans="1:26" ht="12.75" customHeight="1" x14ac:dyDescent="0.3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18"/>
      <c r="L844" s="118"/>
      <c r="M844" s="118"/>
      <c r="N844" s="118"/>
      <c r="O844" s="118"/>
      <c r="P844" s="118"/>
      <c r="Q844" s="118"/>
      <c r="R844" s="118"/>
      <c r="S844" s="118"/>
      <c r="T844" s="118"/>
      <c r="U844" s="118"/>
      <c r="V844" s="118"/>
      <c r="W844" s="118"/>
      <c r="X844" s="118"/>
      <c r="Y844" s="118"/>
      <c r="Z844" s="118"/>
    </row>
    <row r="845" spans="1:26" ht="12.75" customHeight="1" x14ac:dyDescent="0.3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18"/>
      <c r="L845" s="118"/>
      <c r="M845" s="118"/>
      <c r="N845" s="118"/>
      <c r="O845" s="118"/>
      <c r="P845" s="118"/>
      <c r="Q845" s="118"/>
      <c r="R845" s="118"/>
      <c r="S845" s="118"/>
      <c r="T845" s="118"/>
      <c r="U845" s="118"/>
      <c r="V845" s="118"/>
      <c r="W845" s="118"/>
      <c r="X845" s="118"/>
      <c r="Y845" s="118"/>
      <c r="Z845" s="118"/>
    </row>
    <row r="846" spans="1:26" ht="12.75" customHeight="1" x14ac:dyDescent="0.3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18"/>
      <c r="L846" s="118"/>
      <c r="M846" s="118"/>
      <c r="N846" s="118"/>
      <c r="O846" s="118"/>
      <c r="P846" s="118"/>
      <c r="Q846" s="118"/>
      <c r="R846" s="118"/>
      <c r="S846" s="118"/>
      <c r="T846" s="118"/>
      <c r="U846" s="118"/>
      <c r="V846" s="118"/>
      <c r="W846" s="118"/>
      <c r="X846" s="118"/>
      <c r="Y846" s="118"/>
      <c r="Z846" s="118"/>
    </row>
    <row r="847" spans="1:26" ht="12.75" customHeight="1" x14ac:dyDescent="0.3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18"/>
      <c r="L847" s="118"/>
      <c r="M847" s="118"/>
      <c r="N847" s="118"/>
      <c r="O847" s="118"/>
      <c r="P847" s="118"/>
      <c r="Q847" s="118"/>
      <c r="R847" s="118"/>
      <c r="S847" s="118"/>
      <c r="T847" s="118"/>
      <c r="U847" s="118"/>
      <c r="V847" s="118"/>
      <c r="W847" s="118"/>
      <c r="X847" s="118"/>
      <c r="Y847" s="118"/>
      <c r="Z847" s="118"/>
    </row>
    <row r="848" spans="1:26" ht="12.75" customHeight="1" x14ac:dyDescent="0.3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18"/>
      <c r="L848" s="118"/>
      <c r="M848" s="118"/>
      <c r="N848" s="118"/>
      <c r="O848" s="118"/>
      <c r="P848" s="118"/>
      <c r="Q848" s="118"/>
      <c r="R848" s="118"/>
      <c r="S848" s="118"/>
      <c r="T848" s="118"/>
      <c r="U848" s="118"/>
      <c r="V848" s="118"/>
      <c r="W848" s="118"/>
      <c r="X848" s="118"/>
      <c r="Y848" s="118"/>
      <c r="Z848" s="118"/>
    </row>
    <row r="849" spans="1:26" ht="12.75" customHeight="1" x14ac:dyDescent="0.3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18"/>
      <c r="L849" s="118"/>
      <c r="M849" s="118"/>
      <c r="N849" s="118"/>
      <c r="O849" s="118"/>
      <c r="P849" s="118"/>
      <c r="Q849" s="118"/>
      <c r="R849" s="118"/>
      <c r="S849" s="118"/>
      <c r="T849" s="118"/>
      <c r="U849" s="118"/>
      <c r="V849" s="118"/>
      <c r="W849" s="118"/>
      <c r="X849" s="118"/>
      <c r="Y849" s="118"/>
      <c r="Z849" s="118"/>
    </row>
    <row r="850" spans="1:26" ht="12.75" customHeight="1" x14ac:dyDescent="0.3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18"/>
      <c r="L850" s="118"/>
      <c r="M850" s="118"/>
      <c r="N850" s="118"/>
      <c r="O850" s="118"/>
      <c r="P850" s="118"/>
      <c r="Q850" s="118"/>
      <c r="R850" s="118"/>
      <c r="S850" s="118"/>
      <c r="T850" s="118"/>
      <c r="U850" s="118"/>
      <c r="V850" s="118"/>
      <c r="W850" s="118"/>
      <c r="X850" s="118"/>
      <c r="Y850" s="118"/>
      <c r="Z850" s="118"/>
    </row>
    <row r="851" spans="1:26" ht="12.75" customHeight="1" x14ac:dyDescent="0.3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18"/>
      <c r="L851" s="118"/>
      <c r="M851" s="118"/>
      <c r="N851" s="118"/>
      <c r="O851" s="118"/>
      <c r="P851" s="118"/>
      <c r="Q851" s="118"/>
      <c r="R851" s="118"/>
      <c r="S851" s="118"/>
      <c r="T851" s="118"/>
      <c r="U851" s="118"/>
      <c r="V851" s="118"/>
      <c r="W851" s="118"/>
      <c r="X851" s="118"/>
      <c r="Y851" s="118"/>
      <c r="Z851" s="118"/>
    </row>
    <row r="852" spans="1:26" ht="12.75" customHeight="1" x14ac:dyDescent="0.3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18"/>
      <c r="L852" s="118"/>
      <c r="M852" s="118"/>
      <c r="N852" s="118"/>
      <c r="O852" s="118"/>
      <c r="P852" s="118"/>
      <c r="Q852" s="118"/>
      <c r="R852" s="118"/>
      <c r="S852" s="118"/>
      <c r="T852" s="118"/>
      <c r="U852" s="118"/>
      <c r="V852" s="118"/>
      <c r="W852" s="118"/>
      <c r="X852" s="118"/>
      <c r="Y852" s="118"/>
      <c r="Z852" s="118"/>
    </row>
    <row r="853" spans="1:26" ht="12.75" customHeight="1" x14ac:dyDescent="0.3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</row>
    <row r="854" spans="1:26" ht="12.75" customHeight="1" x14ac:dyDescent="0.3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</row>
    <row r="855" spans="1:26" ht="12.75" customHeight="1" x14ac:dyDescent="0.3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8"/>
      <c r="P855" s="118"/>
      <c r="Q855" s="118"/>
      <c r="R855" s="118"/>
      <c r="S855" s="118"/>
      <c r="T855" s="118"/>
      <c r="U855" s="118"/>
      <c r="V855" s="118"/>
      <c r="W855" s="118"/>
      <c r="X855" s="118"/>
      <c r="Y855" s="118"/>
      <c r="Z855" s="118"/>
    </row>
    <row r="856" spans="1:26" ht="12.75" customHeight="1" x14ac:dyDescent="0.3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</row>
    <row r="857" spans="1:26" ht="12.75" customHeight="1" x14ac:dyDescent="0.3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</row>
    <row r="858" spans="1:26" ht="12.75" customHeight="1" x14ac:dyDescent="0.3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</row>
    <row r="859" spans="1:26" ht="12.75" customHeight="1" x14ac:dyDescent="0.3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</row>
    <row r="860" spans="1:26" ht="12.75" customHeight="1" x14ac:dyDescent="0.3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18"/>
      <c r="L860" s="118"/>
      <c r="M860" s="118"/>
      <c r="N860" s="118"/>
      <c r="O860" s="118"/>
      <c r="P860" s="118"/>
      <c r="Q860" s="118"/>
      <c r="R860" s="118"/>
      <c r="S860" s="118"/>
      <c r="T860" s="118"/>
      <c r="U860" s="118"/>
      <c r="V860" s="118"/>
      <c r="W860" s="118"/>
      <c r="X860" s="118"/>
      <c r="Y860" s="118"/>
      <c r="Z860" s="118"/>
    </row>
    <row r="861" spans="1:26" ht="12.75" customHeight="1" x14ac:dyDescent="0.3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18"/>
      <c r="L861" s="118"/>
      <c r="M861" s="118"/>
      <c r="N861" s="118"/>
      <c r="O861" s="118"/>
      <c r="P861" s="118"/>
      <c r="Q861" s="118"/>
      <c r="R861" s="118"/>
      <c r="S861" s="118"/>
      <c r="T861" s="118"/>
      <c r="U861" s="118"/>
      <c r="V861" s="118"/>
      <c r="W861" s="118"/>
      <c r="X861" s="118"/>
      <c r="Y861" s="118"/>
      <c r="Z861" s="118"/>
    </row>
    <row r="862" spans="1:26" ht="12.75" customHeight="1" x14ac:dyDescent="0.3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18"/>
      <c r="L862" s="118"/>
      <c r="M862" s="118"/>
      <c r="N862" s="118"/>
      <c r="O862" s="118"/>
      <c r="P862" s="118"/>
      <c r="Q862" s="118"/>
      <c r="R862" s="118"/>
      <c r="S862" s="118"/>
      <c r="T862" s="118"/>
      <c r="U862" s="118"/>
      <c r="V862" s="118"/>
      <c r="W862" s="118"/>
      <c r="X862" s="118"/>
      <c r="Y862" s="118"/>
      <c r="Z862" s="118"/>
    </row>
    <row r="863" spans="1:26" ht="12.75" customHeight="1" x14ac:dyDescent="0.3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18"/>
      <c r="L863" s="118"/>
      <c r="M863" s="118"/>
      <c r="N863" s="118"/>
      <c r="O863" s="118"/>
      <c r="P863" s="118"/>
      <c r="Q863" s="118"/>
      <c r="R863" s="118"/>
      <c r="S863" s="118"/>
      <c r="T863" s="118"/>
      <c r="U863" s="118"/>
      <c r="V863" s="118"/>
      <c r="W863" s="118"/>
      <c r="X863" s="118"/>
      <c r="Y863" s="118"/>
      <c r="Z863" s="118"/>
    </row>
    <row r="864" spans="1:26" ht="12.75" customHeight="1" x14ac:dyDescent="0.3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8"/>
      <c r="P864" s="118"/>
      <c r="Q864" s="118"/>
      <c r="R864" s="118"/>
      <c r="S864" s="118"/>
      <c r="T864" s="118"/>
      <c r="U864" s="118"/>
      <c r="V864" s="118"/>
      <c r="W864" s="118"/>
      <c r="X864" s="118"/>
      <c r="Y864" s="118"/>
      <c r="Z864" s="118"/>
    </row>
    <row r="865" spans="1:26" ht="12.75" customHeight="1" x14ac:dyDescent="0.3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8"/>
      <c r="P865" s="118"/>
      <c r="Q865" s="118"/>
      <c r="R865" s="118"/>
      <c r="S865" s="118"/>
      <c r="T865" s="118"/>
      <c r="U865" s="118"/>
      <c r="V865" s="118"/>
      <c r="W865" s="118"/>
      <c r="X865" s="118"/>
      <c r="Y865" s="118"/>
      <c r="Z865" s="118"/>
    </row>
    <row r="866" spans="1:26" ht="12.75" customHeight="1" x14ac:dyDescent="0.3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18"/>
      <c r="L866" s="118"/>
      <c r="M866" s="118"/>
      <c r="N866" s="118"/>
      <c r="O866" s="118"/>
      <c r="P866" s="118"/>
      <c r="Q866" s="118"/>
      <c r="R866" s="118"/>
      <c r="S866" s="118"/>
      <c r="T866" s="118"/>
      <c r="U866" s="118"/>
      <c r="V866" s="118"/>
      <c r="W866" s="118"/>
      <c r="X866" s="118"/>
      <c r="Y866" s="118"/>
      <c r="Z866" s="118"/>
    </row>
    <row r="867" spans="1:26" ht="12.75" customHeight="1" x14ac:dyDescent="0.3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18"/>
      <c r="L867" s="118"/>
      <c r="M867" s="118"/>
      <c r="N867" s="118"/>
      <c r="O867" s="118"/>
      <c r="P867" s="118"/>
      <c r="Q867" s="118"/>
      <c r="R867" s="118"/>
      <c r="S867" s="118"/>
      <c r="T867" s="118"/>
      <c r="U867" s="118"/>
      <c r="V867" s="118"/>
      <c r="W867" s="118"/>
      <c r="X867" s="118"/>
      <c r="Y867" s="118"/>
      <c r="Z867" s="118"/>
    </row>
    <row r="868" spans="1:26" ht="12.75" customHeight="1" x14ac:dyDescent="0.3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18"/>
      <c r="L868" s="118"/>
      <c r="M868" s="118"/>
      <c r="N868" s="118"/>
      <c r="O868" s="118"/>
      <c r="P868" s="118"/>
      <c r="Q868" s="118"/>
      <c r="R868" s="118"/>
      <c r="S868" s="118"/>
      <c r="T868" s="118"/>
      <c r="U868" s="118"/>
      <c r="V868" s="118"/>
      <c r="W868" s="118"/>
      <c r="X868" s="118"/>
      <c r="Y868" s="118"/>
      <c r="Z868" s="118"/>
    </row>
    <row r="869" spans="1:26" ht="12.75" customHeight="1" x14ac:dyDescent="0.3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18"/>
      <c r="L869" s="118"/>
      <c r="M869" s="118"/>
      <c r="N869" s="118"/>
      <c r="O869" s="118"/>
      <c r="P869" s="118"/>
      <c r="Q869" s="118"/>
      <c r="R869" s="118"/>
      <c r="S869" s="118"/>
      <c r="T869" s="118"/>
      <c r="U869" s="118"/>
      <c r="V869" s="118"/>
      <c r="W869" s="118"/>
      <c r="X869" s="118"/>
      <c r="Y869" s="118"/>
      <c r="Z869" s="118"/>
    </row>
    <row r="870" spans="1:26" ht="12.75" customHeight="1" x14ac:dyDescent="0.3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18"/>
      <c r="L870" s="118"/>
      <c r="M870" s="118"/>
      <c r="N870" s="118"/>
      <c r="O870" s="118"/>
      <c r="P870" s="118"/>
      <c r="Q870" s="118"/>
      <c r="R870" s="118"/>
      <c r="S870" s="118"/>
      <c r="T870" s="118"/>
      <c r="U870" s="118"/>
      <c r="V870" s="118"/>
      <c r="W870" s="118"/>
      <c r="X870" s="118"/>
      <c r="Y870" s="118"/>
      <c r="Z870" s="118"/>
    </row>
    <row r="871" spans="1:26" ht="12.75" customHeight="1" x14ac:dyDescent="0.3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18"/>
      <c r="L871" s="118"/>
      <c r="M871" s="118"/>
      <c r="N871" s="118"/>
      <c r="O871" s="118"/>
      <c r="P871" s="118"/>
      <c r="Q871" s="118"/>
      <c r="R871" s="118"/>
      <c r="S871" s="118"/>
      <c r="T871" s="118"/>
      <c r="U871" s="118"/>
      <c r="V871" s="118"/>
      <c r="W871" s="118"/>
      <c r="X871" s="118"/>
      <c r="Y871" s="118"/>
      <c r="Z871" s="118"/>
    </row>
    <row r="872" spans="1:26" ht="12.75" customHeight="1" x14ac:dyDescent="0.3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18"/>
      <c r="L872" s="118"/>
      <c r="M872" s="118"/>
      <c r="N872" s="118"/>
      <c r="O872" s="118"/>
      <c r="P872" s="118"/>
      <c r="Q872" s="118"/>
      <c r="R872" s="118"/>
      <c r="S872" s="118"/>
      <c r="T872" s="118"/>
      <c r="U872" s="118"/>
      <c r="V872" s="118"/>
      <c r="W872" s="118"/>
      <c r="X872" s="118"/>
      <c r="Y872" s="118"/>
      <c r="Z872" s="118"/>
    </row>
    <row r="873" spans="1:26" ht="12.75" customHeight="1" x14ac:dyDescent="0.3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18"/>
      <c r="L873" s="118"/>
      <c r="M873" s="118"/>
      <c r="N873" s="118"/>
      <c r="O873" s="118"/>
      <c r="P873" s="118"/>
      <c r="Q873" s="118"/>
      <c r="R873" s="118"/>
      <c r="S873" s="118"/>
      <c r="T873" s="118"/>
      <c r="U873" s="118"/>
      <c r="V873" s="118"/>
      <c r="W873" s="118"/>
      <c r="X873" s="118"/>
      <c r="Y873" s="118"/>
      <c r="Z873" s="118"/>
    </row>
    <row r="874" spans="1:26" ht="12.75" customHeight="1" x14ac:dyDescent="0.3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18"/>
      <c r="L874" s="118"/>
      <c r="M874" s="118"/>
      <c r="N874" s="118"/>
      <c r="O874" s="118"/>
      <c r="P874" s="118"/>
      <c r="Q874" s="118"/>
      <c r="R874" s="118"/>
      <c r="S874" s="118"/>
      <c r="T874" s="118"/>
      <c r="U874" s="118"/>
      <c r="V874" s="118"/>
      <c r="W874" s="118"/>
      <c r="X874" s="118"/>
      <c r="Y874" s="118"/>
      <c r="Z874" s="118"/>
    </row>
    <row r="875" spans="1:26" ht="12.75" customHeight="1" x14ac:dyDescent="0.3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18"/>
      <c r="L875" s="118"/>
      <c r="M875" s="118"/>
      <c r="N875" s="118"/>
      <c r="O875" s="118"/>
      <c r="P875" s="118"/>
      <c r="Q875" s="118"/>
      <c r="R875" s="118"/>
      <c r="S875" s="118"/>
      <c r="T875" s="118"/>
      <c r="U875" s="118"/>
      <c r="V875" s="118"/>
      <c r="W875" s="118"/>
      <c r="X875" s="118"/>
      <c r="Y875" s="118"/>
      <c r="Z875" s="118"/>
    </row>
    <row r="876" spans="1:26" ht="12.75" customHeight="1" x14ac:dyDescent="0.3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18"/>
      <c r="L876" s="118"/>
      <c r="M876" s="118"/>
      <c r="N876" s="118"/>
      <c r="O876" s="118"/>
      <c r="P876" s="118"/>
      <c r="Q876" s="118"/>
      <c r="R876" s="118"/>
      <c r="S876" s="118"/>
      <c r="T876" s="118"/>
      <c r="U876" s="118"/>
      <c r="V876" s="118"/>
      <c r="W876" s="118"/>
      <c r="X876" s="118"/>
      <c r="Y876" s="118"/>
      <c r="Z876" s="118"/>
    </row>
    <row r="877" spans="1:26" ht="12.75" customHeight="1" x14ac:dyDescent="0.3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18"/>
      <c r="L877" s="118"/>
      <c r="M877" s="118"/>
      <c r="N877" s="118"/>
      <c r="O877" s="118"/>
      <c r="P877" s="118"/>
      <c r="Q877" s="118"/>
      <c r="R877" s="118"/>
      <c r="S877" s="118"/>
      <c r="T877" s="118"/>
      <c r="U877" s="118"/>
      <c r="V877" s="118"/>
      <c r="W877" s="118"/>
      <c r="X877" s="118"/>
      <c r="Y877" s="118"/>
      <c r="Z877" s="118"/>
    </row>
    <row r="878" spans="1:26" ht="12.75" customHeight="1" x14ac:dyDescent="0.3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  <c r="Z878" s="118"/>
    </row>
    <row r="879" spans="1:26" ht="12.75" customHeight="1" x14ac:dyDescent="0.3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  <c r="Z879" s="118"/>
    </row>
    <row r="880" spans="1:26" ht="12.75" customHeight="1" x14ac:dyDescent="0.3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18"/>
      <c r="L880" s="118"/>
      <c r="M880" s="118"/>
      <c r="N880" s="118"/>
      <c r="O880" s="118"/>
      <c r="P880" s="118"/>
      <c r="Q880" s="118"/>
      <c r="R880" s="118"/>
      <c r="S880" s="118"/>
      <c r="T880" s="118"/>
      <c r="U880" s="118"/>
      <c r="V880" s="118"/>
      <c r="W880" s="118"/>
      <c r="X880" s="118"/>
      <c r="Y880" s="118"/>
      <c r="Z880" s="118"/>
    </row>
    <row r="881" spans="1:26" ht="12.75" customHeight="1" x14ac:dyDescent="0.3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8"/>
      <c r="P881" s="118"/>
      <c r="Q881" s="118"/>
      <c r="R881" s="118"/>
      <c r="S881" s="118"/>
      <c r="T881" s="118"/>
      <c r="U881" s="118"/>
      <c r="V881" s="118"/>
      <c r="W881" s="118"/>
      <c r="X881" s="118"/>
      <c r="Y881" s="118"/>
      <c r="Z881" s="118"/>
    </row>
    <row r="882" spans="1:26" ht="12.75" customHeight="1" x14ac:dyDescent="0.3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8"/>
      <c r="P882" s="118"/>
      <c r="Q882" s="118"/>
      <c r="R882" s="118"/>
      <c r="S882" s="118"/>
      <c r="T882" s="118"/>
      <c r="U882" s="118"/>
      <c r="V882" s="118"/>
      <c r="W882" s="118"/>
      <c r="X882" s="118"/>
      <c r="Y882" s="118"/>
      <c r="Z882" s="118"/>
    </row>
    <row r="883" spans="1:26" ht="12.75" customHeight="1" x14ac:dyDescent="0.3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18"/>
      <c r="L883" s="118"/>
      <c r="M883" s="118"/>
      <c r="N883" s="118"/>
      <c r="O883" s="118"/>
      <c r="P883" s="118"/>
      <c r="Q883" s="118"/>
      <c r="R883" s="118"/>
      <c r="S883" s="118"/>
      <c r="T883" s="118"/>
      <c r="U883" s="118"/>
      <c r="V883" s="118"/>
      <c r="W883" s="118"/>
      <c r="X883" s="118"/>
      <c r="Y883" s="118"/>
      <c r="Z883" s="118"/>
    </row>
    <row r="884" spans="1:26" ht="12.75" customHeight="1" x14ac:dyDescent="0.3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18"/>
      <c r="L884" s="118"/>
      <c r="M884" s="118"/>
      <c r="N884" s="118"/>
      <c r="O884" s="118"/>
      <c r="P884" s="118"/>
      <c r="Q884" s="118"/>
      <c r="R884" s="118"/>
      <c r="S884" s="118"/>
      <c r="T884" s="118"/>
      <c r="U884" s="118"/>
      <c r="V884" s="118"/>
      <c r="W884" s="118"/>
      <c r="X884" s="118"/>
      <c r="Y884" s="118"/>
      <c r="Z884" s="118"/>
    </row>
    <row r="885" spans="1:26" ht="12.75" customHeight="1" x14ac:dyDescent="0.3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18"/>
      <c r="L885" s="118"/>
      <c r="M885" s="118"/>
      <c r="N885" s="118"/>
      <c r="O885" s="118"/>
      <c r="P885" s="118"/>
      <c r="Q885" s="118"/>
      <c r="R885" s="118"/>
      <c r="S885" s="118"/>
      <c r="T885" s="118"/>
      <c r="U885" s="118"/>
      <c r="V885" s="118"/>
      <c r="W885" s="118"/>
      <c r="X885" s="118"/>
      <c r="Y885" s="118"/>
      <c r="Z885" s="118"/>
    </row>
    <row r="886" spans="1:26" ht="12.75" customHeight="1" x14ac:dyDescent="0.3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18"/>
      <c r="L886" s="118"/>
      <c r="M886" s="118"/>
      <c r="N886" s="118"/>
      <c r="O886" s="118"/>
      <c r="P886" s="118"/>
      <c r="Q886" s="118"/>
      <c r="R886" s="118"/>
      <c r="S886" s="118"/>
      <c r="T886" s="118"/>
      <c r="U886" s="118"/>
      <c r="V886" s="118"/>
      <c r="W886" s="118"/>
      <c r="X886" s="118"/>
      <c r="Y886" s="118"/>
      <c r="Z886" s="118"/>
    </row>
    <row r="887" spans="1:26" ht="12.75" customHeight="1" x14ac:dyDescent="0.3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18"/>
      <c r="L887" s="118"/>
      <c r="M887" s="118"/>
      <c r="N887" s="118"/>
      <c r="O887" s="118"/>
      <c r="P887" s="118"/>
      <c r="Q887" s="118"/>
      <c r="R887" s="118"/>
      <c r="S887" s="118"/>
      <c r="T887" s="118"/>
      <c r="U887" s="118"/>
      <c r="V887" s="118"/>
      <c r="W887" s="118"/>
      <c r="X887" s="118"/>
      <c r="Y887" s="118"/>
      <c r="Z887" s="118"/>
    </row>
    <row r="888" spans="1:26" ht="12.75" customHeight="1" x14ac:dyDescent="0.3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18"/>
      <c r="L888" s="118"/>
      <c r="M888" s="118"/>
      <c r="N888" s="118"/>
      <c r="O888" s="118"/>
      <c r="P888" s="118"/>
      <c r="Q888" s="118"/>
      <c r="R888" s="118"/>
      <c r="S888" s="118"/>
      <c r="T888" s="118"/>
      <c r="U888" s="118"/>
      <c r="V888" s="118"/>
      <c r="W888" s="118"/>
      <c r="X888" s="118"/>
      <c r="Y888" s="118"/>
      <c r="Z888" s="118"/>
    </row>
    <row r="889" spans="1:26" ht="12.75" customHeight="1" x14ac:dyDescent="0.3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18"/>
      <c r="L889" s="118"/>
      <c r="M889" s="118"/>
      <c r="N889" s="118"/>
      <c r="O889" s="118"/>
      <c r="P889" s="118"/>
      <c r="Q889" s="118"/>
      <c r="R889" s="118"/>
      <c r="S889" s="118"/>
      <c r="T889" s="118"/>
      <c r="U889" s="118"/>
      <c r="V889" s="118"/>
      <c r="W889" s="118"/>
      <c r="X889" s="118"/>
      <c r="Y889" s="118"/>
      <c r="Z889" s="118"/>
    </row>
    <row r="890" spans="1:26" ht="12.75" customHeight="1" x14ac:dyDescent="0.3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18"/>
      <c r="L890" s="118"/>
      <c r="M890" s="118"/>
      <c r="N890" s="118"/>
      <c r="O890" s="118"/>
      <c r="P890" s="118"/>
      <c r="Q890" s="118"/>
      <c r="R890" s="118"/>
      <c r="S890" s="118"/>
      <c r="T890" s="118"/>
      <c r="U890" s="118"/>
      <c r="V890" s="118"/>
      <c r="W890" s="118"/>
      <c r="X890" s="118"/>
      <c r="Y890" s="118"/>
      <c r="Z890" s="118"/>
    </row>
    <row r="891" spans="1:26" ht="12.75" customHeight="1" x14ac:dyDescent="0.3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18"/>
      <c r="L891" s="118"/>
      <c r="M891" s="118"/>
      <c r="N891" s="118"/>
      <c r="O891" s="118"/>
      <c r="P891" s="118"/>
      <c r="Q891" s="118"/>
      <c r="R891" s="118"/>
      <c r="S891" s="118"/>
      <c r="T891" s="118"/>
      <c r="U891" s="118"/>
      <c r="V891" s="118"/>
      <c r="W891" s="118"/>
      <c r="X891" s="118"/>
      <c r="Y891" s="118"/>
      <c r="Z891" s="118"/>
    </row>
    <row r="892" spans="1:26" ht="12.75" customHeight="1" x14ac:dyDescent="0.3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8"/>
      <c r="P892" s="118"/>
      <c r="Q892" s="118"/>
      <c r="R892" s="118"/>
      <c r="S892" s="118"/>
      <c r="T892" s="118"/>
      <c r="U892" s="118"/>
      <c r="V892" s="118"/>
      <c r="W892" s="118"/>
      <c r="X892" s="118"/>
      <c r="Y892" s="118"/>
      <c r="Z892" s="118"/>
    </row>
    <row r="893" spans="1:26" ht="12.75" customHeight="1" x14ac:dyDescent="0.3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18"/>
      <c r="L893" s="118"/>
      <c r="M893" s="118"/>
      <c r="N893" s="118"/>
      <c r="O893" s="118"/>
      <c r="P893" s="118"/>
      <c r="Q893" s="118"/>
      <c r="R893" s="118"/>
      <c r="S893" s="118"/>
      <c r="T893" s="118"/>
      <c r="U893" s="118"/>
      <c r="V893" s="118"/>
      <c r="W893" s="118"/>
      <c r="X893" s="118"/>
      <c r="Y893" s="118"/>
      <c r="Z893" s="118"/>
    </row>
    <row r="894" spans="1:26" ht="12.75" customHeight="1" x14ac:dyDescent="0.3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18"/>
      <c r="L894" s="118"/>
      <c r="M894" s="118"/>
      <c r="N894" s="118"/>
      <c r="O894" s="118"/>
      <c r="P894" s="118"/>
      <c r="Q894" s="118"/>
      <c r="R894" s="118"/>
      <c r="S894" s="118"/>
      <c r="T894" s="118"/>
      <c r="U894" s="118"/>
      <c r="V894" s="118"/>
      <c r="W894" s="118"/>
      <c r="X894" s="118"/>
      <c r="Y894" s="118"/>
      <c r="Z894" s="118"/>
    </row>
    <row r="895" spans="1:26" ht="12.75" customHeight="1" x14ac:dyDescent="0.3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8"/>
      <c r="P895" s="118"/>
      <c r="Q895" s="118"/>
      <c r="R895" s="118"/>
      <c r="S895" s="118"/>
      <c r="T895" s="118"/>
      <c r="U895" s="118"/>
      <c r="V895" s="118"/>
      <c r="W895" s="118"/>
      <c r="X895" s="118"/>
      <c r="Y895" s="118"/>
      <c r="Z895" s="118"/>
    </row>
    <row r="896" spans="1:26" ht="12.75" customHeight="1" x14ac:dyDescent="0.3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8"/>
      <c r="P896" s="118"/>
      <c r="Q896" s="118"/>
      <c r="R896" s="118"/>
      <c r="S896" s="118"/>
      <c r="T896" s="118"/>
      <c r="U896" s="118"/>
      <c r="V896" s="118"/>
      <c r="W896" s="118"/>
      <c r="X896" s="118"/>
      <c r="Y896" s="118"/>
      <c r="Z896" s="118"/>
    </row>
    <row r="897" spans="1:26" ht="12.75" customHeight="1" x14ac:dyDescent="0.3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18"/>
      <c r="L897" s="118"/>
      <c r="M897" s="118"/>
      <c r="N897" s="118"/>
      <c r="O897" s="118"/>
      <c r="P897" s="118"/>
      <c r="Q897" s="118"/>
      <c r="R897" s="118"/>
      <c r="S897" s="118"/>
      <c r="T897" s="118"/>
      <c r="U897" s="118"/>
      <c r="V897" s="118"/>
      <c r="W897" s="118"/>
      <c r="X897" s="118"/>
      <c r="Y897" s="118"/>
      <c r="Z897" s="118"/>
    </row>
    <row r="898" spans="1:26" ht="12.75" customHeight="1" x14ac:dyDescent="0.3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18"/>
      <c r="L898" s="118"/>
      <c r="M898" s="118"/>
      <c r="N898" s="118"/>
      <c r="O898" s="118"/>
      <c r="P898" s="118"/>
      <c r="Q898" s="118"/>
      <c r="R898" s="118"/>
      <c r="S898" s="118"/>
      <c r="T898" s="118"/>
      <c r="U898" s="118"/>
      <c r="V898" s="118"/>
      <c r="W898" s="118"/>
      <c r="X898" s="118"/>
      <c r="Y898" s="118"/>
      <c r="Z898" s="118"/>
    </row>
    <row r="899" spans="1:26" ht="12.75" customHeight="1" x14ac:dyDescent="0.3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8"/>
      <c r="P899" s="118"/>
      <c r="Q899" s="118"/>
      <c r="R899" s="118"/>
      <c r="S899" s="118"/>
      <c r="T899" s="118"/>
      <c r="U899" s="118"/>
      <c r="V899" s="118"/>
      <c r="W899" s="118"/>
      <c r="X899" s="118"/>
      <c r="Y899" s="118"/>
      <c r="Z899" s="118"/>
    </row>
    <row r="900" spans="1:26" ht="12.75" customHeight="1" x14ac:dyDescent="0.3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8"/>
      <c r="P900" s="118"/>
      <c r="Q900" s="118"/>
      <c r="R900" s="118"/>
      <c r="S900" s="118"/>
      <c r="T900" s="118"/>
      <c r="U900" s="118"/>
      <c r="V900" s="118"/>
      <c r="W900" s="118"/>
      <c r="X900" s="118"/>
      <c r="Y900" s="118"/>
      <c r="Z900" s="118"/>
    </row>
    <row r="901" spans="1:26" ht="12.75" customHeight="1" x14ac:dyDescent="0.3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18"/>
      <c r="L901" s="118"/>
      <c r="M901" s="118"/>
      <c r="N901" s="118"/>
      <c r="O901" s="118"/>
      <c r="P901" s="118"/>
      <c r="Q901" s="118"/>
      <c r="R901" s="118"/>
      <c r="S901" s="118"/>
      <c r="T901" s="118"/>
      <c r="U901" s="118"/>
      <c r="V901" s="118"/>
      <c r="W901" s="118"/>
      <c r="X901" s="118"/>
      <c r="Y901" s="118"/>
      <c r="Z901" s="118"/>
    </row>
    <row r="902" spans="1:26" ht="12.75" customHeight="1" x14ac:dyDescent="0.3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18"/>
      <c r="L902" s="118"/>
      <c r="M902" s="118"/>
      <c r="N902" s="118"/>
      <c r="O902" s="118"/>
      <c r="P902" s="118"/>
      <c r="Q902" s="118"/>
      <c r="R902" s="118"/>
      <c r="S902" s="118"/>
      <c r="T902" s="118"/>
      <c r="U902" s="118"/>
      <c r="V902" s="118"/>
      <c r="W902" s="118"/>
      <c r="X902" s="118"/>
      <c r="Y902" s="118"/>
      <c r="Z902" s="118"/>
    </row>
    <row r="903" spans="1:26" ht="12.75" customHeight="1" x14ac:dyDescent="0.3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18"/>
      <c r="L903" s="118"/>
      <c r="M903" s="118"/>
      <c r="N903" s="118"/>
      <c r="O903" s="118"/>
      <c r="P903" s="118"/>
      <c r="Q903" s="118"/>
      <c r="R903" s="118"/>
      <c r="S903" s="118"/>
      <c r="T903" s="118"/>
      <c r="U903" s="118"/>
      <c r="V903" s="118"/>
      <c r="W903" s="118"/>
      <c r="X903" s="118"/>
      <c r="Y903" s="118"/>
      <c r="Z903" s="118"/>
    </row>
    <row r="904" spans="1:26" ht="12.75" customHeight="1" x14ac:dyDescent="0.3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18"/>
      <c r="L904" s="118"/>
      <c r="M904" s="118"/>
      <c r="N904" s="118"/>
      <c r="O904" s="118"/>
      <c r="P904" s="118"/>
      <c r="Q904" s="118"/>
      <c r="R904" s="118"/>
      <c r="S904" s="118"/>
      <c r="T904" s="118"/>
      <c r="U904" s="118"/>
      <c r="V904" s="118"/>
      <c r="W904" s="118"/>
      <c r="X904" s="118"/>
      <c r="Y904" s="118"/>
      <c r="Z904" s="118"/>
    </row>
    <row r="905" spans="1:26" ht="12.75" customHeight="1" x14ac:dyDescent="0.3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18"/>
      <c r="L905" s="118"/>
      <c r="M905" s="118"/>
      <c r="N905" s="118"/>
      <c r="O905" s="118"/>
      <c r="P905" s="118"/>
      <c r="Q905" s="118"/>
      <c r="R905" s="118"/>
      <c r="S905" s="118"/>
      <c r="T905" s="118"/>
      <c r="U905" s="118"/>
      <c r="V905" s="118"/>
      <c r="W905" s="118"/>
      <c r="X905" s="118"/>
      <c r="Y905" s="118"/>
      <c r="Z905" s="118"/>
    </row>
    <row r="906" spans="1:26" ht="12.75" customHeight="1" x14ac:dyDescent="0.3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18"/>
      <c r="L906" s="118"/>
      <c r="M906" s="118"/>
      <c r="N906" s="118"/>
      <c r="O906" s="118"/>
      <c r="P906" s="118"/>
      <c r="Q906" s="118"/>
      <c r="R906" s="118"/>
      <c r="S906" s="118"/>
      <c r="T906" s="118"/>
      <c r="U906" s="118"/>
      <c r="V906" s="118"/>
      <c r="W906" s="118"/>
      <c r="X906" s="118"/>
      <c r="Y906" s="118"/>
      <c r="Z906" s="118"/>
    </row>
    <row r="907" spans="1:26" ht="12.75" customHeight="1" x14ac:dyDescent="0.3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18"/>
      <c r="L907" s="118"/>
      <c r="M907" s="118"/>
      <c r="N907" s="118"/>
      <c r="O907" s="118"/>
      <c r="P907" s="118"/>
      <c r="Q907" s="118"/>
      <c r="R907" s="118"/>
      <c r="S907" s="118"/>
      <c r="T907" s="118"/>
      <c r="U907" s="118"/>
      <c r="V907" s="118"/>
      <c r="W907" s="118"/>
      <c r="X907" s="118"/>
      <c r="Y907" s="118"/>
      <c r="Z907" s="118"/>
    </row>
    <row r="908" spans="1:26" ht="12.75" customHeight="1" x14ac:dyDescent="0.3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18"/>
      <c r="L908" s="118"/>
      <c r="M908" s="118"/>
      <c r="N908" s="118"/>
      <c r="O908" s="118"/>
      <c r="P908" s="118"/>
      <c r="Q908" s="118"/>
      <c r="R908" s="118"/>
      <c r="S908" s="118"/>
      <c r="T908" s="118"/>
      <c r="U908" s="118"/>
      <c r="V908" s="118"/>
      <c r="W908" s="118"/>
      <c r="X908" s="118"/>
      <c r="Y908" s="118"/>
      <c r="Z908" s="118"/>
    </row>
    <row r="909" spans="1:26" ht="12.75" customHeight="1" x14ac:dyDescent="0.3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18"/>
      <c r="L909" s="118"/>
      <c r="M909" s="118"/>
      <c r="N909" s="118"/>
      <c r="O909" s="118"/>
      <c r="P909" s="118"/>
      <c r="Q909" s="118"/>
      <c r="R909" s="118"/>
      <c r="S909" s="118"/>
      <c r="T909" s="118"/>
      <c r="U909" s="118"/>
      <c r="V909" s="118"/>
      <c r="W909" s="118"/>
      <c r="X909" s="118"/>
      <c r="Y909" s="118"/>
      <c r="Z909" s="118"/>
    </row>
    <row r="910" spans="1:26" ht="12.75" customHeight="1" x14ac:dyDescent="0.3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18"/>
      <c r="L910" s="118"/>
      <c r="M910" s="118"/>
      <c r="N910" s="118"/>
      <c r="O910" s="118"/>
      <c r="P910" s="118"/>
      <c r="Q910" s="118"/>
      <c r="R910" s="118"/>
      <c r="S910" s="118"/>
      <c r="T910" s="118"/>
      <c r="U910" s="118"/>
      <c r="V910" s="118"/>
      <c r="W910" s="118"/>
      <c r="X910" s="118"/>
      <c r="Y910" s="118"/>
      <c r="Z910" s="118"/>
    </row>
    <row r="911" spans="1:26" ht="12.75" customHeight="1" x14ac:dyDescent="0.3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18"/>
      <c r="L911" s="118"/>
      <c r="M911" s="118"/>
      <c r="N911" s="118"/>
      <c r="O911" s="118"/>
      <c r="P911" s="118"/>
      <c r="Q911" s="118"/>
      <c r="R911" s="118"/>
      <c r="S911" s="118"/>
      <c r="T911" s="118"/>
      <c r="U911" s="118"/>
      <c r="V911" s="118"/>
      <c r="W911" s="118"/>
      <c r="X911" s="118"/>
      <c r="Y911" s="118"/>
      <c r="Z911" s="118"/>
    </row>
    <row r="912" spans="1:26" ht="12.75" customHeight="1" x14ac:dyDescent="0.3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8"/>
      <c r="P912" s="118"/>
      <c r="Q912" s="118"/>
      <c r="R912" s="118"/>
      <c r="S912" s="118"/>
      <c r="T912" s="118"/>
      <c r="U912" s="118"/>
      <c r="V912" s="118"/>
      <c r="W912" s="118"/>
      <c r="X912" s="118"/>
      <c r="Y912" s="118"/>
      <c r="Z912" s="118"/>
    </row>
    <row r="913" spans="1:26" ht="12.75" customHeight="1" x14ac:dyDescent="0.3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8"/>
      <c r="P913" s="118"/>
      <c r="Q913" s="118"/>
      <c r="R913" s="118"/>
      <c r="S913" s="118"/>
      <c r="T913" s="118"/>
      <c r="U913" s="118"/>
      <c r="V913" s="118"/>
      <c r="W913" s="118"/>
      <c r="X913" s="118"/>
      <c r="Y913" s="118"/>
      <c r="Z913" s="118"/>
    </row>
    <row r="914" spans="1:26" ht="12.75" customHeight="1" x14ac:dyDescent="0.3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18"/>
      <c r="L914" s="118"/>
      <c r="M914" s="118"/>
      <c r="N914" s="118"/>
      <c r="O914" s="118"/>
      <c r="P914" s="118"/>
      <c r="Q914" s="118"/>
      <c r="R914" s="118"/>
      <c r="S914" s="118"/>
      <c r="T914" s="118"/>
      <c r="U914" s="118"/>
      <c r="V914" s="118"/>
      <c r="W914" s="118"/>
      <c r="X914" s="118"/>
      <c r="Y914" s="118"/>
      <c r="Z914" s="118"/>
    </row>
    <row r="915" spans="1:26" ht="12.75" customHeight="1" x14ac:dyDescent="0.3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18"/>
      <c r="L915" s="118"/>
      <c r="M915" s="118"/>
      <c r="N915" s="118"/>
      <c r="O915" s="118"/>
      <c r="P915" s="118"/>
      <c r="Q915" s="118"/>
      <c r="R915" s="118"/>
      <c r="S915" s="118"/>
      <c r="T915" s="118"/>
      <c r="U915" s="118"/>
      <c r="V915" s="118"/>
      <c r="W915" s="118"/>
      <c r="X915" s="118"/>
      <c r="Y915" s="118"/>
      <c r="Z915" s="118"/>
    </row>
    <row r="916" spans="1:26" ht="12.75" customHeight="1" x14ac:dyDescent="0.3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18"/>
      <c r="L916" s="118"/>
      <c r="M916" s="118"/>
      <c r="N916" s="118"/>
      <c r="O916" s="118"/>
      <c r="P916" s="118"/>
      <c r="Q916" s="118"/>
      <c r="R916" s="118"/>
      <c r="S916" s="118"/>
      <c r="T916" s="118"/>
      <c r="U916" s="118"/>
      <c r="V916" s="118"/>
      <c r="W916" s="118"/>
      <c r="X916" s="118"/>
      <c r="Y916" s="118"/>
      <c r="Z916" s="118"/>
    </row>
    <row r="917" spans="1:26" ht="12.75" customHeight="1" x14ac:dyDescent="0.3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18"/>
      <c r="L917" s="118"/>
      <c r="M917" s="118"/>
      <c r="N917" s="118"/>
      <c r="O917" s="118"/>
      <c r="P917" s="118"/>
      <c r="Q917" s="118"/>
      <c r="R917" s="118"/>
      <c r="S917" s="118"/>
      <c r="T917" s="118"/>
      <c r="U917" s="118"/>
      <c r="V917" s="118"/>
      <c r="W917" s="118"/>
      <c r="X917" s="118"/>
      <c r="Y917" s="118"/>
      <c r="Z917" s="118"/>
    </row>
    <row r="918" spans="1:26" ht="12.75" customHeight="1" x14ac:dyDescent="0.3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18"/>
      <c r="L918" s="118"/>
      <c r="M918" s="118"/>
      <c r="N918" s="118"/>
      <c r="O918" s="118"/>
      <c r="P918" s="118"/>
      <c r="Q918" s="118"/>
      <c r="R918" s="118"/>
      <c r="S918" s="118"/>
      <c r="T918" s="118"/>
      <c r="U918" s="118"/>
      <c r="V918" s="118"/>
      <c r="W918" s="118"/>
      <c r="X918" s="118"/>
      <c r="Y918" s="118"/>
      <c r="Z918" s="118"/>
    </row>
    <row r="919" spans="1:26" ht="12.75" customHeight="1" x14ac:dyDescent="0.3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18"/>
      <c r="L919" s="118"/>
      <c r="M919" s="118"/>
      <c r="N919" s="118"/>
      <c r="O919" s="118"/>
      <c r="P919" s="118"/>
      <c r="Q919" s="118"/>
      <c r="R919" s="118"/>
      <c r="S919" s="118"/>
      <c r="T919" s="118"/>
      <c r="U919" s="118"/>
      <c r="V919" s="118"/>
      <c r="W919" s="118"/>
      <c r="X919" s="118"/>
      <c r="Y919" s="118"/>
      <c r="Z919" s="118"/>
    </row>
    <row r="920" spans="1:26" ht="12.75" customHeight="1" x14ac:dyDescent="0.3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18"/>
      <c r="L920" s="118"/>
      <c r="M920" s="118"/>
      <c r="N920" s="118"/>
      <c r="O920" s="118"/>
      <c r="P920" s="118"/>
      <c r="Q920" s="118"/>
      <c r="R920" s="118"/>
      <c r="S920" s="118"/>
      <c r="T920" s="118"/>
      <c r="U920" s="118"/>
      <c r="V920" s="118"/>
      <c r="W920" s="118"/>
      <c r="X920" s="118"/>
      <c r="Y920" s="118"/>
      <c r="Z920" s="118"/>
    </row>
    <row r="921" spans="1:26" ht="12.75" customHeight="1" x14ac:dyDescent="0.3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18"/>
      <c r="L921" s="118"/>
      <c r="M921" s="118"/>
      <c r="N921" s="118"/>
      <c r="O921" s="118"/>
      <c r="P921" s="118"/>
      <c r="Q921" s="118"/>
      <c r="R921" s="118"/>
      <c r="S921" s="118"/>
      <c r="T921" s="118"/>
      <c r="U921" s="118"/>
      <c r="V921" s="118"/>
      <c r="W921" s="118"/>
      <c r="X921" s="118"/>
      <c r="Y921" s="118"/>
      <c r="Z921" s="118"/>
    </row>
    <row r="922" spans="1:26" ht="12.75" customHeight="1" x14ac:dyDescent="0.3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18"/>
      <c r="L922" s="118"/>
      <c r="M922" s="118"/>
      <c r="N922" s="118"/>
      <c r="O922" s="118"/>
      <c r="P922" s="118"/>
      <c r="Q922" s="118"/>
      <c r="R922" s="118"/>
      <c r="S922" s="118"/>
      <c r="T922" s="118"/>
      <c r="U922" s="118"/>
      <c r="V922" s="118"/>
      <c r="W922" s="118"/>
      <c r="X922" s="118"/>
      <c r="Y922" s="118"/>
      <c r="Z922" s="118"/>
    </row>
    <row r="923" spans="1:26" ht="12.75" customHeight="1" x14ac:dyDescent="0.3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18"/>
      <c r="L923" s="118"/>
      <c r="M923" s="118"/>
      <c r="N923" s="118"/>
      <c r="O923" s="118"/>
      <c r="P923" s="118"/>
      <c r="Q923" s="118"/>
      <c r="R923" s="118"/>
      <c r="S923" s="118"/>
      <c r="T923" s="118"/>
      <c r="U923" s="118"/>
      <c r="V923" s="118"/>
      <c r="W923" s="118"/>
      <c r="X923" s="118"/>
      <c r="Y923" s="118"/>
      <c r="Z923" s="118"/>
    </row>
    <row r="924" spans="1:26" ht="12.75" customHeight="1" x14ac:dyDescent="0.3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18"/>
      <c r="L924" s="118"/>
      <c r="M924" s="118"/>
      <c r="N924" s="118"/>
      <c r="O924" s="118"/>
      <c r="P924" s="118"/>
      <c r="Q924" s="118"/>
      <c r="R924" s="118"/>
      <c r="S924" s="118"/>
      <c r="T924" s="118"/>
      <c r="U924" s="118"/>
      <c r="V924" s="118"/>
      <c r="W924" s="118"/>
      <c r="X924" s="118"/>
      <c r="Y924" s="118"/>
      <c r="Z924" s="118"/>
    </row>
    <row r="925" spans="1:26" ht="12.75" customHeight="1" x14ac:dyDescent="0.3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18"/>
      <c r="L925" s="118"/>
      <c r="M925" s="118"/>
      <c r="N925" s="118"/>
      <c r="O925" s="118"/>
      <c r="P925" s="118"/>
      <c r="Q925" s="118"/>
      <c r="R925" s="118"/>
      <c r="S925" s="118"/>
      <c r="T925" s="118"/>
      <c r="U925" s="118"/>
      <c r="V925" s="118"/>
      <c r="W925" s="118"/>
      <c r="X925" s="118"/>
      <c r="Y925" s="118"/>
      <c r="Z925" s="118"/>
    </row>
    <row r="926" spans="1:26" ht="12.75" customHeight="1" x14ac:dyDescent="0.3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18"/>
      <c r="L926" s="118"/>
      <c r="M926" s="118"/>
      <c r="N926" s="118"/>
      <c r="O926" s="118"/>
      <c r="P926" s="118"/>
      <c r="Q926" s="118"/>
      <c r="R926" s="118"/>
      <c r="S926" s="118"/>
      <c r="T926" s="118"/>
      <c r="U926" s="118"/>
      <c r="V926" s="118"/>
      <c r="W926" s="118"/>
      <c r="X926" s="118"/>
      <c r="Y926" s="118"/>
      <c r="Z926" s="118"/>
    </row>
    <row r="927" spans="1:26" ht="12.75" customHeight="1" x14ac:dyDescent="0.3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18"/>
      <c r="L927" s="118"/>
      <c r="M927" s="118"/>
      <c r="N927" s="118"/>
      <c r="O927" s="118"/>
      <c r="P927" s="118"/>
      <c r="Q927" s="118"/>
      <c r="R927" s="118"/>
      <c r="S927" s="118"/>
      <c r="T927" s="118"/>
      <c r="U927" s="118"/>
      <c r="V927" s="118"/>
      <c r="W927" s="118"/>
      <c r="X927" s="118"/>
      <c r="Y927" s="118"/>
      <c r="Z927" s="118"/>
    </row>
    <row r="928" spans="1:26" ht="12.75" customHeight="1" x14ac:dyDescent="0.3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18"/>
      <c r="L928" s="118"/>
      <c r="M928" s="118"/>
      <c r="N928" s="118"/>
      <c r="O928" s="118"/>
      <c r="P928" s="118"/>
      <c r="Q928" s="118"/>
      <c r="R928" s="118"/>
      <c r="S928" s="118"/>
      <c r="T928" s="118"/>
      <c r="U928" s="118"/>
      <c r="V928" s="118"/>
      <c r="W928" s="118"/>
      <c r="X928" s="118"/>
      <c r="Y928" s="118"/>
      <c r="Z928" s="118"/>
    </row>
    <row r="929" spans="1:26" ht="12.75" customHeight="1" x14ac:dyDescent="0.3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8"/>
      <c r="P929" s="118"/>
      <c r="Q929" s="118"/>
      <c r="R929" s="118"/>
      <c r="S929" s="118"/>
      <c r="T929" s="118"/>
      <c r="U929" s="118"/>
      <c r="V929" s="118"/>
      <c r="W929" s="118"/>
      <c r="X929" s="118"/>
      <c r="Y929" s="118"/>
      <c r="Z929" s="118"/>
    </row>
    <row r="930" spans="1:26" ht="12.75" customHeight="1" x14ac:dyDescent="0.3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  <c r="Z930" s="118"/>
    </row>
    <row r="931" spans="1:26" ht="12.75" customHeight="1" x14ac:dyDescent="0.3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  <c r="Z931" s="118"/>
    </row>
    <row r="932" spans="1:26" ht="12.75" customHeight="1" x14ac:dyDescent="0.3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18"/>
      <c r="L932" s="118"/>
      <c r="M932" s="118"/>
      <c r="N932" s="118"/>
      <c r="O932" s="118"/>
      <c r="P932" s="118"/>
      <c r="Q932" s="118"/>
      <c r="R932" s="118"/>
      <c r="S932" s="118"/>
      <c r="T932" s="118"/>
      <c r="U932" s="118"/>
      <c r="V932" s="118"/>
      <c r="W932" s="118"/>
      <c r="X932" s="118"/>
      <c r="Y932" s="118"/>
      <c r="Z932" s="118"/>
    </row>
    <row r="933" spans="1:26" ht="12.75" customHeight="1" x14ac:dyDescent="0.3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18"/>
      <c r="L933" s="118"/>
      <c r="M933" s="118"/>
      <c r="N933" s="118"/>
      <c r="O933" s="118"/>
      <c r="P933" s="118"/>
      <c r="Q933" s="118"/>
      <c r="R933" s="118"/>
      <c r="S933" s="118"/>
      <c r="T933" s="118"/>
      <c r="U933" s="118"/>
      <c r="V933" s="118"/>
      <c r="W933" s="118"/>
      <c r="X933" s="118"/>
      <c r="Y933" s="118"/>
      <c r="Z933" s="118"/>
    </row>
    <row r="934" spans="1:26" ht="12.75" customHeight="1" x14ac:dyDescent="0.3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18"/>
      <c r="L934" s="118"/>
      <c r="M934" s="118"/>
      <c r="N934" s="118"/>
      <c r="O934" s="118"/>
      <c r="P934" s="118"/>
      <c r="Q934" s="118"/>
      <c r="R934" s="118"/>
      <c r="S934" s="118"/>
      <c r="T934" s="118"/>
      <c r="U934" s="118"/>
      <c r="V934" s="118"/>
      <c r="W934" s="118"/>
      <c r="X934" s="118"/>
      <c r="Y934" s="118"/>
      <c r="Z934" s="118"/>
    </row>
    <row r="935" spans="1:26" ht="12.75" customHeight="1" x14ac:dyDescent="0.3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18"/>
      <c r="L935" s="118"/>
      <c r="M935" s="118"/>
      <c r="N935" s="118"/>
      <c r="O935" s="118"/>
      <c r="P935" s="118"/>
      <c r="Q935" s="118"/>
      <c r="R935" s="118"/>
      <c r="S935" s="118"/>
      <c r="T935" s="118"/>
      <c r="U935" s="118"/>
      <c r="V935" s="118"/>
      <c r="W935" s="118"/>
      <c r="X935" s="118"/>
      <c r="Y935" s="118"/>
      <c r="Z935" s="118"/>
    </row>
    <row r="936" spans="1:26" ht="12.75" customHeight="1" x14ac:dyDescent="0.3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18"/>
      <c r="L936" s="118"/>
      <c r="M936" s="118"/>
      <c r="N936" s="118"/>
      <c r="O936" s="118"/>
      <c r="P936" s="118"/>
      <c r="Q936" s="118"/>
      <c r="R936" s="118"/>
      <c r="S936" s="118"/>
      <c r="T936" s="118"/>
      <c r="U936" s="118"/>
      <c r="V936" s="118"/>
      <c r="W936" s="118"/>
      <c r="X936" s="118"/>
      <c r="Y936" s="118"/>
      <c r="Z936" s="118"/>
    </row>
    <row r="937" spans="1:26" ht="12.75" customHeight="1" x14ac:dyDescent="0.3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18"/>
      <c r="L937" s="118"/>
      <c r="M937" s="118"/>
      <c r="N937" s="118"/>
      <c r="O937" s="118"/>
      <c r="P937" s="118"/>
      <c r="Q937" s="118"/>
      <c r="R937" s="118"/>
      <c r="S937" s="118"/>
      <c r="T937" s="118"/>
      <c r="U937" s="118"/>
      <c r="V937" s="118"/>
      <c r="W937" s="118"/>
      <c r="X937" s="118"/>
      <c r="Y937" s="118"/>
      <c r="Z937" s="118"/>
    </row>
    <row r="938" spans="1:26" ht="12.75" customHeight="1" x14ac:dyDescent="0.3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18"/>
      <c r="L938" s="118"/>
      <c r="M938" s="118"/>
      <c r="N938" s="118"/>
      <c r="O938" s="118"/>
      <c r="P938" s="118"/>
      <c r="Q938" s="118"/>
      <c r="R938" s="118"/>
      <c r="S938" s="118"/>
      <c r="T938" s="118"/>
      <c r="U938" s="118"/>
      <c r="V938" s="118"/>
      <c r="W938" s="118"/>
      <c r="X938" s="118"/>
      <c r="Y938" s="118"/>
      <c r="Z938" s="118"/>
    </row>
    <row r="939" spans="1:26" ht="12.75" customHeight="1" x14ac:dyDescent="0.3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18"/>
      <c r="L939" s="118"/>
      <c r="M939" s="118"/>
      <c r="N939" s="118"/>
      <c r="O939" s="118"/>
      <c r="P939" s="118"/>
      <c r="Q939" s="118"/>
      <c r="R939" s="118"/>
      <c r="S939" s="118"/>
      <c r="T939" s="118"/>
      <c r="U939" s="118"/>
      <c r="V939" s="118"/>
      <c r="W939" s="118"/>
      <c r="X939" s="118"/>
      <c r="Y939" s="118"/>
      <c r="Z939" s="118"/>
    </row>
    <row r="940" spans="1:26" ht="12.75" customHeight="1" x14ac:dyDescent="0.3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18"/>
      <c r="L940" s="118"/>
      <c r="M940" s="118"/>
      <c r="N940" s="118"/>
      <c r="O940" s="118"/>
      <c r="P940" s="118"/>
      <c r="Q940" s="118"/>
      <c r="R940" s="118"/>
      <c r="S940" s="118"/>
      <c r="T940" s="118"/>
      <c r="U940" s="118"/>
      <c r="V940" s="118"/>
      <c r="W940" s="118"/>
      <c r="X940" s="118"/>
      <c r="Y940" s="118"/>
      <c r="Z940" s="118"/>
    </row>
    <row r="941" spans="1:26" ht="12.75" customHeight="1" x14ac:dyDescent="0.3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18"/>
      <c r="L941" s="118"/>
      <c r="M941" s="118"/>
      <c r="N941" s="118"/>
      <c r="O941" s="118"/>
      <c r="P941" s="118"/>
      <c r="Q941" s="118"/>
      <c r="R941" s="118"/>
      <c r="S941" s="118"/>
      <c r="T941" s="118"/>
      <c r="U941" s="118"/>
      <c r="V941" s="118"/>
      <c r="W941" s="118"/>
      <c r="X941" s="118"/>
      <c r="Y941" s="118"/>
      <c r="Z941" s="118"/>
    </row>
    <row r="942" spans="1:26" ht="12.75" customHeight="1" x14ac:dyDescent="0.3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8"/>
      <c r="P942" s="118"/>
      <c r="Q942" s="118"/>
      <c r="R942" s="118"/>
      <c r="S942" s="118"/>
      <c r="T942" s="118"/>
      <c r="U942" s="118"/>
      <c r="V942" s="118"/>
      <c r="W942" s="118"/>
      <c r="X942" s="118"/>
      <c r="Y942" s="118"/>
      <c r="Z942" s="118"/>
    </row>
    <row r="943" spans="1:26" ht="12.75" customHeight="1" x14ac:dyDescent="0.3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8"/>
      <c r="P943" s="118"/>
      <c r="Q943" s="118"/>
      <c r="R943" s="118"/>
      <c r="S943" s="118"/>
      <c r="T943" s="118"/>
      <c r="U943" s="118"/>
      <c r="V943" s="118"/>
      <c r="W943" s="118"/>
      <c r="X943" s="118"/>
      <c r="Y943" s="118"/>
      <c r="Z943" s="118"/>
    </row>
    <row r="944" spans="1:26" ht="12.75" customHeight="1" x14ac:dyDescent="0.3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18"/>
      <c r="L944" s="118"/>
      <c r="M944" s="118"/>
      <c r="N944" s="118"/>
      <c r="O944" s="118"/>
      <c r="P944" s="118"/>
      <c r="Q944" s="118"/>
      <c r="R944" s="118"/>
      <c r="S944" s="118"/>
      <c r="T944" s="118"/>
      <c r="U944" s="118"/>
      <c r="V944" s="118"/>
      <c r="W944" s="118"/>
      <c r="X944" s="118"/>
      <c r="Y944" s="118"/>
      <c r="Z944" s="118"/>
    </row>
    <row r="945" spans="1:26" ht="12.75" customHeight="1" x14ac:dyDescent="0.3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18"/>
      <c r="L945" s="118"/>
      <c r="M945" s="118"/>
      <c r="N945" s="118"/>
      <c r="O945" s="118"/>
      <c r="P945" s="118"/>
      <c r="Q945" s="118"/>
      <c r="R945" s="118"/>
      <c r="S945" s="118"/>
      <c r="T945" s="118"/>
      <c r="U945" s="118"/>
      <c r="V945" s="118"/>
      <c r="W945" s="118"/>
      <c r="X945" s="118"/>
      <c r="Y945" s="118"/>
      <c r="Z945" s="118"/>
    </row>
    <row r="946" spans="1:26" ht="12.75" customHeight="1" x14ac:dyDescent="0.3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18"/>
      <c r="L946" s="118"/>
      <c r="M946" s="118"/>
      <c r="N946" s="118"/>
      <c r="O946" s="118"/>
      <c r="P946" s="118"/>
      <c r="Q946" s="118"/>
      <c r="R946" s="118"/>
      <c r="S946" s="118"/>
      <c r="T946" s="118"/>
      <c r="U946" s="118"/>
      <c r="V946" s="118"/>
      <c r="W946" s="118"/>
      <c r="X946" s="118"/>
      <c r="Y946" s="118"/>
      <c r="Z946" s="118"/>
    </row>
    <row r="947" spans="1:26" ht="12.75" customHeight="1" x14ac:dyDescent="0.3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18"/>
      <c r="L947" s="118"/>
      <c r="M947" s="118"/>
      <c r="N947" s="118"/>
      <c r="O947" s="118"/>
      <c r="P947" s="118"/>
      <c r="Q947" s="118"/>
      <c r="R947" s="118"/>
      <c r="S947" s="118"/>
      <c r="T947" s="118"/>
      <c r="U947" s="118"/>
      <c r="V947" s="118"/>
      <c r="W947" s="118"/>
      <c r="X947" s="118"/>
      <c r="Y947" s="118"/>
      <c r="Z947" s="118"/>
    </row>
    <row r="948" spans="1:26" ht="12.75" customHeight="1" x14ac:dyDescent="0.3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18"/>
      <c r="L948" s="118"/>
      <c r="M948" s="118"/>
      <c r="N948" s="118"/>
      <c r="O948" s="118"/>
      <c r="P948" s="118"/>
      <c r="Q948" s="118"/>
      <c r="R948" s="118"/>
      <c r="S948" s="118"/>
      <c r="T948" s="118"/>
      <c r="U948" s="118"/>
      <c r="V948" s="118"/>
      <c r="W948" s="118"/>
      <c r="X948" s="118"/>
      <c r="Y948" s="118"/>
      <c r="Z948" s="118"/>
    </row>
    <row r="949" spans="1:26" ht="12.75" customHeight="1" x14ac:dyDescent="0.3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18"/>
      <c r="L949" s="118"/>
      <c r="M949" s="118"/>
      <c r="N949" s="118"/>
      <c r="O949" s="118"/>
      <c r="P949" s="118"/>
      <c r="Q949" s="118"/>
      <c r="R949" s="118"/>
      <c r="S949" s="118"/>
      <c r="T949" s="118"/>
      <c r="U949" s="118"/>
      <c r="V949" s="118"/>
      <c r="W949" s="118"/>
      <c r="X949" s="118"/>
      <c r="Y949" s="118"/>
      <c r="Z949" s="118"/>
    </row>
    <row r="950" spans="1:26" ht="12.75" customHeight="1" x14ac:dyDescent="0.3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18"/>
      <c r="L950" s="118"/>
      <c r="M950" s="118"/>
      <c r="N950" s="118"/>
      <c r="O950" s="118"/>
      <c r="P950" s="118"/>
      <c r="Q950" s="118"/>
      <c r="R950" s="118"/>
      <c r="S950" s="118"/>
      <c r="T950" s="118"/>
      <c r="U950" s="118"/>
      <c r="V950" s="118"/>
      <c r="W950" s="118"/>
      <c r="X950" s="118"/>
      <c r="Y950" s="118"/>
      <c r="Z950" s="118"/>
    </row>
    <row r="951" spans="1:26" ht="12.75" customHeight="1" x14ac:dyDescent="0.3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18"/>
      <c r="L951" s="118"/>
      <c r="M951" s="118"/>
      <c r="N951" s="118"/>
      <c r="O951" s="118"/>
      <c r="P951" s="118"/>
      <c r="Q951" s="118"/>
      <c r="R951" s="118"/>
      <c r="S951" s="118"/>
      <c r="T951" s="118"/>
      <c r="U951" s="118"/>
      <c r="V951" s="118"/>
      <c r="W951" s="118"/>
      <c r="X951" s="118"/>
      <c r="Y951" s="118"/>
      <c r="Z951" s="118"/>
    </row>
    <row r="952" spans="1:26" ht="12.75" customHeight="1" x14ac:dyDescent="0.3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18"/>
      <c r="L952" s="118"/>
      <c r="M952" s="118"/>
      <c r="N952" s="118"/>
      <c r="O952" s="118"/>
      <c r="P952" s="118"/>
      <c r="Q952" s="118"/>
      <c r="R952" s="118"/>
      <c r="S952" s="118"/>
      <c r="T952" s="118"/>
      <c r="U952" s="118"/>
      <c r="V952" s="118"/>
      <c r="W952" s="118"/>
      <c r="X952" s="118"/>
      <c r="Y952" s="118"/>
      <c r="Z952" s="118"/>
    </row>
    <row r="953" spans="1:26" ht="12.75" customHeight="1" x14ac:dyDescent="0.3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18"/>
      <c r="L953" s="118"/>
      <c r="M953" s="118"/>
      <c r="N953" s="118"/>
      <c r="O953" s="118"/>
      <c r="P953" s="118"/>
      <c r="Q953" s="118"/>
      <c r="R953" s="118"/>
      <c r="S953" s="118"/>
      <c r="T953" s="118"/>
      <c r="U953" s="118"/>
      <c r="V953" s="118"/>
      <c r="W953" s="118"/>
      <c r="X953" s="118"/>
      <c r="Y953" s="118"/>
      <c r="Z953" s="118"/>
    </row>
    <row r="954" spans="1:26" ht="12.75" customHeight="1" x14ac:dyDescent="0.3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18"/>
      <c r="L954" s="118"/>
      <c r="M954" s="118"/>
      <c r="N954" s="118"/>
      <c r="O954" s="118"/>
      <c r="P954" s="118"/>
      <c r="Q954" s="118"/>
      <c r="R954" s="118"/>
      <c r="S954" s="118"/>
      <c r="T954" s="118"/>
      <c r="U954" s="118"/>
      <c r="V954" s="118"/>
      <c r="W954" s="118"/>
      <c r="X954" s="118"/>
      <c r="Y954" s="118"/>
      <c r="Z954" s="118"/>
    </row>
    <row r="955" spans="1:26" ht="12.75" customHeight="1" x14ac:dyDescent="0.3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18"/>
      <c r="L955" s="118"/>
      <c r="M955" s="118"/>
      <c r="N955" s="118"/>
      <c r="O955" s="118"/>
      <c r="P955" s="118"/>
      <c r="Q955" s="118"/>
      <c r="R955" s="118"/>
      <c r="S955" s="118"/>
      <c r="T955" s="118"/>
      <c r="U955" s="118"/>
      <c r="V955" s="118"/>
      <c r="W955" s="118"/>
      <c r="X955" s="118"/>
      <c r="Y955" s="118"/>
      <c r="Z955" s="118"/>
    </row>
    <row r="956" spans="1:26" ht="12.75" customHeight="1" x14ac:dyDescent="0.3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18"/>
      <c r="L956" s="118"/>
      <c r="M956" s="118"/>
      <c r="N956" s="118"/>
      <c r="O956" s="118"/>
      <c r="P956" s="118"/>
      <c r="Q956" s="118"/>
      <c r="R956" s="118"/>
      <c r="S956" s="118"/>
      <c r="T956" s="118"/>
      <c r="U956" s="118"/>
      <c r="V956" s="118"/>
      <c r="W956" s="118"/>
      <c r="X956" s="118"/>
      <c r="Y956" s="118"/>
      <c r="Z956" s="118"/>
    </row>
    <row r="957" spans="1:26" ht="12.75" customHeight="1" x14ac:dyDescent="0.3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18"/>
      <c r="L957" s="118"/>
      <c r="M957" s="118"/>
      <c r="N957" s="118"/>
      <c r="O957" s="118"/>
      <c r="P957" s="118"/>
      <c r="Q957" s="118"/>
      <c r="R957" s="118"/>
      <c r="S957" s="118"/>
      <c r="T957" s="118"/>
      <c r="U957" s="118"/>
      <c r="V957" s="118"/>
      <c r="W957" s="118"/>
      <c r="X957" s="118"/>
      <c r="Y957" s="118"/>
      <c r="Z957" s="118"/>
    </row>
    <row r="958" spans="1:26" ht="12.75" customHeight="1" x14ac:dyDescent="0.3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18"/>
      <c r="L958" s="118"/>
      <c r="M958" s="118"/>
      <c r="N958" s="118"/>
      <c r="O958" s="118"/>
      <c r="P958" s="118"/>
      <c r="Q958" s="118"/>
      <c r="R958" s="118"/>
      <c r="S958" s="118"/>
      <c r="T958" s="118"/>
      <c r="U958" s="118"/>
      <c r="V958" s="118"/>
      <c r="W958" s="118"/>
      <c r="X958" s="118"/>
      <c r="Y958" s="118"/>
      <c r="Z958" s="118"/>
    </row>
    <row r="959" spans="1:26" ht="12.75" customHeight="1" x14ac:dyDescent="0.3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18"/>
      <c r="L959" s="118"/>
      <c r="M959" s="118"/>
      <c r="N959" s="118"/>
      <c r="O959" s="118"/>
      <c r="P959" s="118"/>
      <c r="Q959" s="118"/>
      <c r="R959" s="118"/>
      <c r="S959" s="118"/>
      <c r="T959" s="118"/>
      <c r="U959" s="118"/>
      <c r="V959" s="118"/>
      <c r="W959" s="118"/>
      <c r="X959" s="118"/>
      <c r="Y959" s="118"/>
      <c r="Z959" s="118"/>
    </row>
    <row r="960" spans="1:26" ht="12.75" customHeight="1" x14ac:dyDescent="0.3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18"/>
      <c r="L960" s="118"/>
      <c r="M960" s="118"/>
      <c r="N960" s="118"/>
      <c r="O960" s="118"/>
      <c r="P960" s="118"/>
      <c r="Q960" s="118"/>
      <c r="R960" s="118"/>
      <c r="S960" s="118"/>
      <c r="T960" s="118"/>
      <c r="U960" s="118"/>
      <c r="V960" s="118"/>
      <c r="W960" s="118"/>
      <c r="X960" s="118"/>
      <c r="Y960" s="118"/>
      <c r="Z960" s="118"/>
    </row>
    <row r="961" spans="1:26" ht="12.75" customHeight="1" x14ac:dyDescent="0.3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18"/>
      <c r="L961" s="118"/>
      <c r="M961" s="118"/>
      <c r="N961" s="118"/>
      <c r="O961" s="118"/>
      <c r="P961" s="118"/>
      <c r="Q961" s="118"/>
      <c r="R961" s="118"/>
      <c r="S961" s="118"/>
      <c r="T961" s="118"/>
      <c r="U961" s="118"/>
      <c r="V961" s="118"/>
      <c r="W961" s="118"/>
      <c r="X961" s="118"/>
      <c r="Y961" s="118"/>
      <c r="Z961" s="118"/>
    </row>
    <row r="962" spans="1:26" ht="12.75" customHeight="1" x14ac:dyDescent="0.3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18"/>
      <c r="L962" s="118"/>
      <c r="M962" s="118"/>
      <c r="N962" s="118"/>
      <c r="O962" s="118"/>
      <c r="P962" s="118"/>
      <c r="Q962" s="118"/>
      <c r="R962" s="118"/>
      <c r="S962" s="118"/>
      <c r="T962" s="118"/>
      <c r="U962" s="118"/>
      <c r="V962" s="118"/>
      <c r="W962" s="118"/>
      <c r="X962" s="118"/>
      <c r="Y962" s="118"/>
      <c r="Z962" s="118"/>
    </row>
    <row r="963" spans="1:26" ht="12.75" customHeight="1" x14ac:dyDescent="0.3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18"/>
      <c r="L963" s="118"/>
      <c r="M963" s="118"/>
      <c r="N963" s="118"/>
      <c r="O963" s="118"/>
      <c r="P963" s="118"/>
      <c r="Q963" s="118"/>
      <c r="R963" s="118"/>
      <c r="S963" s="118"/>
      <c r="T963" s="118"/>
      <c r="U963" s="118"/>
      <c r="V963" s="118"/>
      <c r="W963" s="118"/>
      <c r="X963" s="118"/>
      <c r="Y963" s="118"/>
      <c r="Z963" s="118"/>
    </row>
    <row r="964" spans="1:26" ht="12.75" customHeight="1" x14ac:dyDescent="0.3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18"/>
      <c r="L964" s="118"/>
      <c r="M964" s="118"/>
      <c r="N964" s="118"/>
      <c r="O964" s="118"/>
      <c r="P964" s="118"/>
      <c r="Q964" s="118"/>
      <c r="R964" s="118"/>
      <c r="S964" s="118"/>
      <c r="T964" s="118"/>
      <c r="U964" s="118"/>
      <c r="V964" s="118"/>
      <c r="W964" s="118"/>
      <c r="X964" s="118"/>
      <c r="Y964" s="118"/>
      <c r="Z964" s="118"/>
    </row>
    <row r="965" spans="1:26" ht="12.75" customHeight="1" x14ac:dyDescent="0.3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18"/>
      <c r="L965" s="118"/>
      <c r="M965" s="118"/>
      <c r="N965" s="118"/>
      <c r="O965" s="118"/>
      <c r="P965" s="118"/>
      <c r="Q965" s="118"/>
      <c r="R965" s="118"/>
      <c r="S965" s="118"/>
      <c r="T965" s="118"/>
      <c r="U965" s="118"/>
      <c r="V965" s="118"/>
      <c r="W965" s="118"/>
      <c r="X965" s="118"/>
      <c r="Y965" s="118"/>
      <c r="Z965" s="118"/>
    </row>
    <row r="966" spans="1:26" ht="12.75" customHeight="1" x14ac:dyDescent="0.3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18"/>
      <c r="L966" s="118"/>
      <c r="M966" s="118"/>
      <c r="N966" s="118"/>
      <c r="O966" s="118"/>
      <c r="P966" s="118"/>
      <c r="Q966" s="118"/>
      <c r="R966" s="118"/>
      <c r="S966" s="118"/>
      <c r="T966" s="118"/>
      <c r="U966" s="118"/>
      <c r="V966" s="118"/>
      <c r="W966" s="118"/>
      <c r="X966" s="118"/>
      <c r="Y966" s="118"/>
      <c r="Z966" s="118"/>
    </row>
    <row r="967" spans="1:26" ht="12.75" customHeight="1" x14ac:dyDescent="0.3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18"/>
      <c r="L967" s="118"/>
      <c r="M967" s="118"/>
      <c r="N967" s="118"/>
      <c r="O967" s="118"/>
      <c r="P967" s="118"/>
      <c r="Q967" s="118"/>
      <c r="R967" s="118"/>
      <c r="S967" s="118"/>
      <c r="T967" s="118"/>
      <c r="U967" s="118"/>
      <c r="V967" s="118"/>
      <c r="W967" s="118"/>
      <c r="X967" s="118"/>
      <c r="Y967" s="118"/>
      <c r="Z967" s="118"/>
    </row>
    <row r="968" spans="1:26" ht="12.75" customHeight="1" x14ac:dyDescent="0.3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18"/>
      <c r="L968" s="118"/>
      <c r="M968" s="118"/>
      <c r="N968" s="118"/>
      <c r="O968" s="118"/>
      <c r="P968" s="118"/>
      <c r="Q968" s="118"/>
      <c r="R968" s="118"/>
      <c r="S968" s="118"/>
      <c r="T968" s="118"/>
      <c r="U968" s="118"/>
      <c r="V968" s="118"/>
      <c r="W968" s="118"/>
      <c r="X968" s="118"/>
      <c r="Y968" s="118"/>
      <c r="Z968" s="118"/>
    </row>
    <row r="969" spans="1:26" ht="12.75" customHeight="1" x14ac:dyDescent="0.3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18"/>
      <c r="L969" s="118"/>
      <c r="M969" s="118"/>
      <c r="N969" s="118"/>
      <c r="O969" s="118"/>
      <c r="P969" s="118"/>
      <c r="Q969" s="118"/>
      <c r="R969" s="118"/>
      <c r="S969" s="118"/>
      <c r="T969" s="118"/>
      <c r="U969" s="118"/>
      <c r="V969" s="118"/>
      <c r="W969" s="118"/>
      <c r="X969" s="118"/>
      <c r="Y969" s="118"/>
      <c r="Z969" s="118"/>
    </row>
    <row r="970" spans="1:26" ht="12.75" customHeight="1" x14ac:dyDescent="0.3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18"/>
      <c r="L970" s="118"/>
      <c r="M970" s="118"/>
      <c r="N970" s="118"/>
      <c r="O970" s="118"/>
      <c r="P970" s="118"/>
      <c r="Q970" s="118"/>
      <c r="R970" s="118"/>
      <c r="S970" s="118"/>
      <c r="T970" s="118"/>
      <c r="U970" s="118"/>
      <c r="V970" s="118"/>
      <c r="W970" s="118"/>
      <c r="X970" s="118"/>
      <c r="Y970" s="118"/>
      <c r="Z970" s="118"/>
    </row>
    <row r="971" spans="1:26" ht="12.75" customHeight="1" x14ac:dyDescent="0.3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18"/>
      <c r="L971" s="118"/>
      <c r="M971" s="118"/>
      <c r="N971" s="118"/>
      <c r="O971" s="118"/>
      <c r="P971" s="118"/>
      <c r="Q971" s="118"/>
      <c r="R971" s="118"/>
      <c r="S971" s="118"/>
      <c r="T971" s="118"/>
      <c r="U971" s="118"/>
      <c r="V971" s="118"/>
      <c r="W971" s="118"/>
      <c r="X971" s="118"/>
      <c r="Y971" s="118"/>
      <c r="Z971" s="118"/>
    </row>
    <row r="972" spans="1:26" ht="12.75" customHeight="1" x14ac:dyDescent="0.3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18"/>
      <c r="L972" s="118"/>
      <c r="M972" s="118"/>
      <c r="N972" s="118"/>
      <c r="O972" s="118"/>
      <c r="P972" s="118"/>
      <c r="Q972" s="118"/>
      <c r="R972" s="118"/>
      <c r="S972" s="118"/>
      <c r="T972" s="118"/>
      <c r="U972" s="118"/>
      <c r="V972" s="118"/>
      <c r="W972" s="118"/>
      <c r="X972" s="118"/>
      <c r="Y972" s="118"/>
      <c r="Z972" s="118"/>
    </row>
    <row r="973" spans="1:26" ht="12.75" customHeight="1" x14ac:dyDescent="0.3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18"/>
      <c r="L973" s="118"/>
      <c r="M973" s="118"/>
      <c r="N973" s="118"/>
      <c r="O973" s="118"/>
      <c r="P973" s="118"/>
      <c r="Q973" s="118"/>
      <c r="R973" s="118"/>
      <c r="S973" s="118"/>
      <c r="T973" s="118"/>
      <c r="U973" s="118"/>
      <c r="V973" s="118"/>
      <c r="W973" s="118"/>
      <c r="X973" s="118"/>
      <c r="Y973" s="118"/>
      <c r="Z973" s="118"/>
    </row>
    <row r="974" spans="1:26" ht="12.75" customHeight="1" x14ac:dyDescent="0.3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18"/>
      <c r="L974" s="118"/>
      <c r="M974" s="118"/>
      <c r="N974" s="118"/>
      <c r="O974" s="118"/>
      <c r="P974" s="118"/>
      <c r="Q974" s="118"/>
      <c r="R974" s="118"/>
      <c r="S974" s="118"/>
      <c r="T974" s="118"/>
      <c r="U974" s="118"/>
      <c r="V974" s="118"/>
      <c r="W974" s="118"/>
      <c r="X974" s="118"/>
      <c r="Y974" s="118"/>
      <c r="Z974" s="118"/>
    </row>
    <row r="975" spans="1:26" ht="12.75" customHeight="1" x14ac:dyDescent="0.3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18"/>
      <c r="L975" s="118"/>
      <c r="M975" s="118"/>
      <c r="N975" s="118"/>
      <c r="O975" s="118"/>
      <c r="P975" s="118"/>
      <c r="Q975" s="118"/>
      <c r="R975" s="118"/>
      <c r="S975" s="118"/>
      <c r="T975" s="118"/>
      <c r="U975" s="118"/>
      <c r="V975" s="118"/>
      <c r="W975" s="118"/>
      <c r="X975" s="118"/>
      <c r="Y975" s="118"/>
      <c r="Z975" s="118"/>
    </row>
    <row r="976" spans="1:26" ht="12.75" customHeight="1" x14ac:dyDescent="0.3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18"/>
      <c r="L976" s="118"/>
      <c r="M976" s="118"/>
      <c r="N976" s="118"/>
      <c r="O976" s="118"/>
      <c r="P976" s="118"/>
      <c r="Q976" s="118"/>
      <c r="R976" s="118"/>
      <c r="S976" s="118"/>
      <c r="T976" s="118"/>
      <c r="U976" s="118"/>
      <c r="V976" s="118"/>
      <c r="W976" s="118"/>
      <c r="X976" s="118"/>
      <c r="Y976" s="118"/>
      <c r="Z976" s="118"/>
    </row>
    <row r="977" spans="1:26" ht="12.75" customHeight="1" x14ac:dyDescent="0.3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18"/>
      <c r="L977" s="118"/>
      <c r="M977" s="118"/>
      <c r="N977" s="118"/>
      <c r="O977" s="118"/>
      <c r="P977" s="118"/>
      <c r="Q977" s="118"/>
      <c r="R977" s="118"/>
      <c r="S977" s="118"/>
      <c r="T977" s="118"/>
      <c r="U977" s="118"/>
      <c r="V977" s="118"/>
      <c r="W977" s="118"/>
      <c r="X977" s="118"/>
      <c r="Y977" s="118"/>
      <c r="Z977" s="118"/>
    </row>
    <row r="978" spans="1:26" ht="12.75" customHeight="1" x14ac:dyDescent="0.3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18"/>
      <c r="L978" s="118"/>
      <c r="M978" s="118"/>
      <c r="N978" s="118"/>
      <c r="O978" s="118"/>
      <c r="P978" s="118"/>
      <c r="Q978" s="118"/>
      <c r="R978" s="118"/>
      <c r="S978" s="118"/>
      <c r="T978" s="118"/>
      <c r="U978" s="118"/>
      <c r="V978" s="118"/>
      <c r="W978" s="118"/>
      <c r="X978" s="118"/>
      <c r="Y978" s="118"/>
      <c r="Z978" s="118"/>
    </row>
    <row r="979" spans="1:26" ht="12.75" customHeight="1" x14ac:dyDescent="0.3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18"/>
      <c r="L979" s="118"/>
      <c r="M979" s="118"/>
      <c r="N979" s="118"/>
      <c r="O979" s="118"/>
      <c r="P979" s="118"/>
      <c r="Q979" s="118"/>
      <c r="R979" s="118"/>
      <c r="S979" s="118"/>
      <c r="T979" s="118"/>
      <c r="U979" s="118"/>
      <c r="V979" s="118"/>
      <c r="W979" s="118"/>
      <c r="X979" s="118"/>
      <c r="Y979" s="118"/>
      <c r="Z979" s="118"/>
    </row>
    <row r="980" spans="1:26" ht="12.75" customHeight="1" x14ac:dyDescent="0.3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18"/>
      <c r="L980" s="118"/>
      <c r="M980" s="118"/>
      <c r="N980" s="118"/>
      <c r="O980" s="118"/>
      <c r="P980" s="118"/>
      <c r="Q980" s="118"/>
      <c r="R980" s="118"/>
      <c r="S980" s="118"/>
      <c r="T980" s="118"/>
      <c r="U980" s="118"/>
      <c r="V980" s="118"/>
      <c r="W980" s="118"/>
      <c r="X980" s="118"/>
      <c r="Y980" s="118"/>
      <c r="Z980" s="118"/>
    </row>
    <row r="981" spans="1:26" ht="12.75" customHeight="1" x14ac:dyDescent="0.3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18"/>
      <c r="L981" s="118"/>
      <c r="M981" s="118"/>
      <c r="N981" s="118"/>
      <c r="O981" s="118"/>
      <c r="P981" s="118"/>
      <c r="Q981" s="118"/>
      <c r="R981" s="118"/>
      <c r="S981" s="118"/>
      <c r="T981" s="118"/>
      <c r="U981" s="118"/>
      <c r="V981" s="118"/>
      <c r="W981" s="118"/>
      <c r="X981" s="118"/>
      <c r="Y981" s="118"/>
      <c r="Z981" s="118"/>
    </row>
    <row r="982" spans="1:26" ht="12.75" customHeight="1" x14ac:dyDescent="0.3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  <c r="Z982" s="118"/>
    </row>
    <row r="983" spans="1:26" ht="12.75" customHeight="1" x14ac:dyDescent="0.3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  <c r="Z983" s="118"/>
    </row>
    <row r="984" spans="1:26" ht="12.75" customHeight="1" x14ac:dyDescent="0.3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18"/>
      <c r="L984" s="118"/>
      <c r="M984" s="118"/>
      <c r="N984" s="118"/>
      <c r="O984" s="118"/>
      <c r="P984" s="118"/>
      <c r="Q984" s="118"/>
      <c r="R984" s="118"/>
      <c r="S984" s="118"/>
      <c r="T984" s="118"/>
      <c r="U984" s="118"/>
      <c r="V984" s="118"/>
      <c r="W984" s="118"/>
      <c r="X984" s="118"/>
      <c r="Y984" s="118"/>
      <c r="Z984" s="118"/>
    </row>
    <row r="985" spans="1:26" ht="12.75" customHeight="1" x14ac:dyDescent="0.3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18"/>
      <c r="L985" s="118"/>
      <c r="M985" s="118"/>
      <c r="N985" s="118"/>
      <c r="O985" s="118"/>
      <c r="P985" s="118"/>
      <c r="Q985" s="118"/>
      <c r="R985" s="118"/>
      <c r="S985" s="118"/>
      <c r="T985" s="118"/>
      <c r="U985" s="118"/>
      <c r="V985" s="118"/>
      <c r="W985" s="118"/>
      <c r="X985" s="118"/>
      <c r="Y985" s="118"/>
      <c r="Z985" s="118"/>
    </row>
    <row r="986" spans="1:26" ht="12.75" customHeight="1" x14ac:dyDescent="0.3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18"/>
      <c r="L986" s="118"/>
      <c r="M986" s="118"/>
      <c r="N986" s="118"/>
      <c r="O986" s="118"/>
      <c r="P986" s="118"/>
      <c r="Q986" s="118"/>
      <c r="R986" s="118"/>
      <c r="S986" s="118"/>
      <c r="T986" s="118"/>
      <c r="U986" s="118"/>
      <c r="V986" s="118"/>
      <c r="W986" s="118"/>
      <c r="X986" s="118"/>
      <c r="Y986" s="118"/>
      <c r="Z986" s="118"/>
    </row>
    <row r="987" spans="1:26" ht="12.75" customHeight="1" x14ac:dyDescent="0.3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18"/>
      <c r="L987" s="118"/>
      <c r="M987" s="118"/>
      <c r="N987" s="118"/>
      <c r="O987" s="118"/>
      <c r="P987" s="118"/>
      <c r="Q987" s="118"/>
      <c r="R987" s="118"/>
      <c r="S987" s="118"/>
      <c r="T987" s="118"/>
      <c r="U987" s="118"/>
      <c r="V987" s="118"/>
      <c r="W987" s="118"/>
      <c r="X987" s="118"/>
      <c r="Y987" s="118"/>
      <c r="Z987" s="118"/>
    </row>
    <row r="988" spans="1:26" ht="12.75" customHeight="1" x14ac:dyDescent="0.3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18"/>
      <c r="L988" s="118"/>
      <c r="M988" s="118"/>
      <c r="N988" s="118"/>
      <c r="O988" s="118"/>
      <c r="P988" s="118"/>
      <c r="Q988" s="118"/>
      <c r="R988" s="118"/>
      <c r="S988" s="118"/>
      <c r="T988" s="118"/>
      <c r="U988" s="118"/>
      <c r="V988" s="118"/>
      <c r="W988" s="118"/>
      <c r="X988" s="118"/>
      <c r="Y988" s="118"/>
      <c r="Z988" s="118"/>
    </row>
    <row r="989" spans="1:26" ht="12.75" customHeight="1" x14ac:dyDescent="0.3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18"/>
      <c r="L989" s="118"/>
      <c r="M989" s="118"/>
      <c r="N989" s="118"/>
      <c r="O989" s="118"/>
      <c r="P989" s="118"/>
      <c r="Q989" s="118"/>
      <c r="R989" s="118"/>
      <c r="S989" s="118"/>
      <c r="T989" s="118"/>
      <c r="U989" s="118"/>
      <c r="V989" s="118"/>
      <c r="W989" s="118"/>
      <c r="X989" s="118"/>
      <c r="Y989" s="118"/>
      <c r="Z989" s="118"/>
    </row>
    <row r="990" spans="1:26" ht="12.75" customHeight="1" x14ac:dyDescent="0.3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18"/>
      <c r="L990" s="118"/>
      <c r="M990" s="118"/>
      <c r="N990" s="118"/>
      <c r="O990" s="118"/>
      <c r="P990" s="118"/>
      <c r="Q990" s="118"/>
      <c r="R990" s="118"/>
      <c r="S990" s="118"/>
      <c r="T990" s="118"/>
      <c r="U990" s="118"/>
      <c r="V990" s="118"/>
      <c r="W990" s="118"/>
      <c r="X990" s="118"/>
      <c r="Y990" s="118"/>
      <c r="Z990" s="118"/>
    </row>
    <row r="991" spans="1:26" ht="12.75" customHeight="1" x14ac:dyDescent="0.3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18"/>
      <c r="L991" s="118"/>
      <c r="M991" s="118"/>
      <c r="N991" s="118"/>
      <c r="O991" s="118"/>
      <c r="P991" s="118"/>
      <c r="Q991" s="118"/>
      <c r="R991" s="118"/>
      <c r="S991" s="118"/>
      <c r="T991" s="118"/>
      <c r="U991" s="118"/>
      <c r="V991" s="118"/>
      <c r="W991" s="118"/>
      <c r="X991" s="118"/>
      <c r="Y991" s="118"/>
      <c r="Z991" s="118"/>
    </row>
    <row r="992" spans="1:26" ht="12.75" customHeight="1" x14ac:dyDescent="0.3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18"/>
      <c r="L992" s="118"/>
      <c r="M992" s="118"/>
      <c r="N992" s="118"/>
      <c r="O992" s="118"/>
      <c r="P992" s="118"/>
      <c r="Q992" s="118"/>
      <c r="R992" s="118"/>
      <c r="S992" s="118"/>
      <c r="T992" s="118"/>
      <c r="U992" s="118"/>
      <c r="V992" s="118"/>
      <c r="W992" s="118"/>
      <c r="X992" s="118"/>
      <c r="Y992" s="118"/>
      <c r="Z992" s="118"/>
    </row>
    <row r="993" spans="1:26" ht="12.75" customHeight="1" x14ac:dyDescent="0.3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18"/>
      <c r="L993" s="118"/>
      <c r="M993" s="118"/>
      <c r="N993" s="118"/>
      <c r="O993" s="118"/>
      <c r="P993" s="118"/>
      <c r="Q993" s="118"/>
      <c r="R993" s="118"/>
      <c r="S993" s="118"/>
      <c r="T993" s="118"/>
      <c r="U993" s="118"/>
      <c r="V993" s="118"/>
      <c r="W993" s="118"/>
      <c r="X993" s="118"/>
      <c r="Y993" s="118"/>
      <c r="Z993" s="118"/>
    </row>
    <row r="994" spans="1:26" ht="12.75" customHeight="1" x14ac:dyDescent="0.3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18"/>
      <c r="L994" s="118"/>
      <c r="M994" s="118"/>
      <c r="N994" s="118"/>
      <c r="O994" s="118"/>
      <c r="P994" s="118"/>
      <c r="Q994" s="118"/>
      <c r="R994" s="118"/>
      <c r="S994" s="118"/>
      <c r="T994" s="118"/>
      <c r="U994" s="118"/>
      <c r="V994" s="118"/>
      <c r="W994" s="118"/>
      <c r="X994" s="118"/>
      <c r="Y994" s="118"/>
      <c r="Z994" s="118"/>
    </row>
    <row r="995" spans="1:26" ht="12.75" customHeight="1" x14ac:dyDescent="0.3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18"/>
      <c r="L995" s="118"/>
      <c r="M995" s="118"/>
      <c r="N995" s="118"/>
      <c r="O995" s="118"/>
      <c r="P995" s="118"/>
      <c r="Q995" s="118"/>
      <c r="R995" s="118"/>
      <c r="S995" s="118"/>
      <c r="T995" s="118"/>
      <c r="U995" s="118"/>
      <c r="V995" s="118"/>
      <c r="W995" s="118"/>
      <c r="X995" s="118"/>
      <c r="Y995" s="118"/>
      <c r="Z995" s="118"/>
    </row>
    <row r="996" spans="1:26" ht="12.75" customHeight="1" x14ac:dyDescent="0.3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18"/>
      <c r="L996" s="118"/>
      <c r="M996" s="118"/>
      <c r="N996" s="118"/>
      <c r="O996" s="118"/>
      <c r="P996" s="118"/>
      <c r="Q996" s="118"/>
      <c r="R996" s="118"/>
      <c r="S996" s="118"/>
      <c r="T996" s="118"/>
      <c r="U996" s="118"/>
      <c r="V996" s="118"/>
      <c r="W996" s="118"/>
      <c r="X996" s="118"/>
      <c r="Y996" s="118"/>
      <c r="Z996" s="118"/>
    </row>
    <row r="997" spans="1:26" ht="12.75" customHeight="1" x14ac:dyDescent="0.3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18"/>
      <c r="L997" s="118"/>
      <c r="M997" s="118"/>
      <c r="N997" s="118"/>
      <c r="O997" s="118"/>
      <c r="P997" s="118"/>
      <c r="Q997" s="118"/>
      <c r="R997" s="118"/>
      <c r="S997" s="118"/>
      <c r="T997" s="118"/>
      <c r="U997" s="118"/>
      <c r="V997" s="118"/>
      <c r="W997" s="118"/>
      <c r="X997" s="118"/>
      <c r="Y997" s="118"/>
      <c r="Z997" s="118"/>
    </row>
    <row r="998" spans="1:26" ht="12.75" customHeight="1" x14ac:dyDescent="0.3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18"/>
      <c r="L998" s="118"/>
      <c r="M998" s="118"/>
      <c r="N998" s="118"/>
      <c r="O998" s="118"/>
      <c r="P998" s="118"/>
      <c r="Q998" s="118"/>
      <c r="R998" s="118"/>
      <c r="S998" s="118"/>
      <c r="T998" s="118"/>
      <c r="U998" s="118"/>
      <c r="V998" s="118"/>
      <c r="W998" s="118"/>
      <c r="X998" s="118"/>
      <c r="Y998" s="118"/>
      <c r="Z998" s="118"/>
    </row>
    <row r="999" spans="1:26" ht="12.75" customHeight="1" x14ac:dyDescent="0.3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18"/>
      <c r="L999" s="118"/>
      <c r="M999" s="118"/>
      <c r="N999" s="118"/>
      <c r="O999" s="118"/>
      <c r="P999" s="118"/>
      <c r="Q999" s="118"/>
      <c r="R999" s="118"/>
      <c r="S999" s="118"/>
      <c r="T999" s="118"/>
      <c r="U999" s="118"/>
      <c r="V999" s="118"/>
      <c r="W999" s="118"/>
      <c r="X999" s="118"/>
      <c r="Y999" s="118"/>
      <c r="Z999" s="118"/>
    </row>
    <row r="1000" spans="1:26" ht="12.75" customHeight="1" x14ac:dyDescent="0.3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18"/>
      <c r="L1000" s="118"/>
      <c r="M1000" s="118"/>
      <c r="N1000" s="118"/>
      <c r="O1000" s="118"/>
      <c r="P1000" s="118"/>
      <c r="Q1000" s="118"/>
      <c r="R1000" s="118"/>
      <c r="S1000" s="118"/>
      <c r="T1000" s="118"/>
      <c r="U1000" s="118"/>
      <c r="V1000" s="118"/>
      <c r="W1000" s="118"/>
      <c r="X1000" s="118"/>
      <c r="Y1000" s="118"/>
      <c r="Z1000" s="118"/>
    </row>
  </sheetData>
  <mergeCells count="11">
    <mergeCell ref="K4:P4"/>
    <mergeCell ref="E20:F20"/>
    <mergeCell ref="E21:G21"/>
    <mergeCell ref="E22:I22"/>
    <mergeCell ref="E41:I41"/>
    <mergeCell ref="E39:F39"/>
    <mergeCell ref="E58:F58"/>
    <mergeCell ref="E60:I60"/>
    <mergeCell ref="E77:F77"/>
    <mergeCell ref="E2:I2"/>
    <mergeCell ref="E3:I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4</vt:i4>
      </vt:variant>
    </vt:vector>
  </HeadingPairs>
  <TitlesOfParts>
    <vt:vector size="24" baseType="lpstr">
      <vt:lpstr>MENÚ</vt:lpstr>
      <vt:lpstr>Población</vt:lpstr>
      <vt:lpstr>Demanda </vt:lpstr>
      <vt:lpstr>Determinación de la Producción </vt:lpstr>
      <vt:lpstr>Técnico</vt:lpstr>
      <vt:lpstr>Ventas</vt:lpstr>
      <vt:lpstr>Desarrollo Pdto</vt:lpstr>
      <vt:lpstr>Costeo Producto</vt:lpstr>
      <vt:lpstr>C.M.P.U.</vt:lpstr>
      <vt:lpstr>Salarios Proyecto</vt:lpstr>
      <vt:lpstr>M.D Obra</vt:lpstr>
      <vt:lpstr>C.I.F.</vt:lpstr>
      <vt:lpstr>Adtivos.</vt:lpstr>
      <vt:lpstr>Gastos Comunicación y Ventas</vt:lpstr>
      <vt:lpstr>Capital W</vt:lpstr>
      <vt:lpstr>Inversiones Fijas y Diferida</vt:lpstr>
      <vt:lpstr>CVU</vt:lpstr>
      <vt:lpstr>P.E</vt:lpstr>
      <vt:lpstr>P&amp;G</vt:lpstr>
      <vt:lpstr>Análisis Financiero</vt:lpstr>
      <vt:lpstr>Año</vt:lpstr>
      <vt:lpstr>Categoria</vt:lpstr>
      <vt:lpstr>Costo</vt:lpstr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EDNA YISSELA ARIZA</cp:lastModifiedBy>
  <dcterms:created xsi:type="dcterms:W3CDTF">2007-10-10T22:11:28Z</dcterms:created>
  <dcterms:modified xsi:type="dcterms:W3CDTF">2025-10-18T01:37:54Z</dcterms:modified>
</cp:coreProperties>
</file>