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. MAESTRIA EN GERENCIA DE PROYECTOS_Unipiloto\4. CUARTO CUATRIMESTRE - MGP4-4\2. TRABAJO DE GRADO II\TRABAJODEGRADO_GUTIERREZ_MGP4-1\Anexos\"/>
    </mc:Choice>
  </mc:AlternateContent>
  <xr:revisionPtr revIDLastSave="0" documentId="13_ncr:1_{A87F9875-4D51-4C25-AEDF-9305C32E9505}" xr6:coauthVersionLast="47" xr6:coauthVersionMax="47" xr10:uidLastSave="{00000000-0000-0000-0000-000000000000}"/>
  <bookViews>
    <workbookView xWindow="-120" yWindow="-120" windowWidth="20730" windowHeight="11160" tabRatio="684" firstSheet="2" activeTab="4" xr2:uid="{03FB4D3E-3C53-47B6-B317-5002D0E2F7BC}"/>
  </bookViews>
  <sheets>
    <sheet name="Matriz de Riesgo" sheetId="1" state="hidden" r:id="rId1"/>
    <sheet name="Tabla13" sheetId="5" state="hidden" r:id="rId2"/>
    <sheet name="1. Matriz de Riesgo_AUDIKAL" sheetId="3" r:id="rId3"/>
    <sheet name="2. Identificación de Riesgos" sheetId="4" r:id="rId4"/>
    <sheet name="3. Analisis Cualitativo" sheetId="2" r:id="rId5"/>
    <sheet name="4. Desglose de Riesgos (RBS)" sheetId="7" r:id="rId6"/>
    <sheet name="Tabla4" sheetId="6" state="hidden" r:id="rId7"/>
  </sheets>
  <definedNames>
    <definedName name="DatosExternos_1" localSheetId="1" hidden="1">Tabla13!$A$1:$D$6</definedName>
    <definedName name="DatosExternos_1" localSheetId="6" hidden="1">Tabla4!$A$1:$C$23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7" i="4" l="1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5" i="4"/>
  <c r="R6" i="4"/>
  <c r="R7" i="4"/>
  <c r="R8" i="4"/>
  <c r="R9" i="4"/>
  <c r="R10" i="4"/>
  <c r="R11" i="4"/>
  <c r="R12" i="4"/>
  <c r="R13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H5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5" i="4"/>
  <c r="J6" i="4"/>
  <c r="J7" i="4"/>
  <c r="J8" i="4"/>
  <c r="J9" i="4"/>
  <c r="J10" i="4"/>
  <c r="H15" i="2"/>
  <c r="H16" i="2"/>
  <c r="H17" i="2"/>
  <c r="H18" i="2"/>
  <c r="H19" i="2"/>
  <c r="H20" i="2"/>
  <c r="H21" i="2"/>
  <c r="H22" i="2"/>
  <c r="H23" i="2"/>
  <c r="H24" i="2"/>
  <c r="H25" i="2"/>
  <c r="J11" i="4"/>
  <c r="J12" i="4"/>
  <c r="J13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16" i="3"/>
  <c r="H14" i="3"/>
  <c r="H13" i="3"/>
  <c r="H15" i="3"/>
  <c r="H17" i="3"/>
  <c r="H13" i="1"/>
  <c r="H14" i="1"/>
  <c r="H15" i="1"/>
  <c r="H16" i="1"/>
  <c r="H17" i="1"/>
  <c r="H14" i="2" l="1"/>
  <c r="H11" i="2"/>
  <c r="H9" i="2"/>
  <c r="H5" i="2"/>
  <c r="I10" i="3"/>
  <c r="H10" i="3"/>
  <c r="G10" i="3"/>
  <c r="F10" i="3"/>
  <c r="E10" i="3"/>
  <c r="I9" i="3"/>
  <c r="H9" i="3"/>
  <c r="H13" i="2" s="1"/>
  <c r="G9" i="3"/>
  <c r="F9" i="3"/>
  <c r="E9" i="3"/>
  <c r="I8" i="3"/>
  <c r="H8" i="3"/>
  <c r="G8" i="3"/>
  <c r="F8" i="3"/>
  <c r="E8" i="3"/>
  <c r="I7" i="3"/>
  <c r="H10" i="2" s="1"/>
  <c r="H7" i="3"/>
  <c r="G7" i="3"/>
  <c r="F7" i="3"/>
  <c r="E7" i="3"/>
  <c r="I6" i="3"/>
  <c r="H6" i="3"/>
  <c r="H8" i="2" s="1"/>
  <c r="G6" i="3"/>
  <c r="F6" i="3"/>
  <c r="E6" i="3"/>
  <c r="H31" i="1"/>
  <c r="H32" i="1"/>
  <c r="H30" i="1"/>
  <c r="G27" i="1"/>
  <c r="F27" i="1"/>
  <c r="E27" i="1"/>
  <c r="G26" i="1"/>
  <c r="F26" i="1"/>
  <c r="E26" i="1"/>
  <c r="G25" i="1"/>
  <c r="F25" i="1"/>
  <c r="E25" i="1"/>
  <c r="H12" i="2" l="1"/>
  <c r="H4" i="2"/>
  <c r="H6" i="2"/>
  <c r="H7" i="2"/>
  <c r="I10" i="1"/>
  <c r="H10" i="1"/>
  <c r="G10" i="1"/>
  <c r="F10" i="1"/>
  <c r="E10" i="1"/>
  <c r="I9" i="1"/>
  <c r="H9" i="1"/>
  <c r="G9" i="1"/>
  <c r="F9" i="1"/>
  <c r="E9" i="1"/>
  <c r="I8" i="1"/>
  <c r="H8" i="1"/>
  <c r="G8" i="1"/>
  <c r="F8" i="1"/>
  <c r="E8" i="1"/>
  <c r="I7" i="1"/>
  <c r="H7" i="1"/>
  <c r="G7" i="1"/>
  <c r="F7" i="1"/>
  <c r="E7" i="1"/>
  <c r="I6" i="1"/>
  <c r="H6" i="1"/>
  <c r="G6" i="1"/>
  <c r="F6" i="1"/>
  <c r="E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K5" authorId="0" shapeId="0" xr:uid="{21A6F95E-48C6-41D8-9340-910A6C340DBC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Equipo patrón y gastos de montaje</t>
        </r>
      </text>
    </comment>
    <comment ref="K6" authorId="0" shapeId="0" xr:uid="{F6F74B5C-8F59-4D58-A548-FAF2DC4AE2BD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Incluye costo del equipo patrón de calibración, 10 unidades de audiómetros, 3 impedanciómetros y 2 equipos de OAE/ABR</t>
        </r>
      </text>
    </comment>
    <comment ref="K12" authorId="0" shapeId="0" xr:uid="{14400CC3-BC53-49E8-9250-25727B60D1FD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40 servicios de aseguramiento al mes</t>
        </r>
      </text>
    </comment>
    <comment ref="M13" authorId="0" shapeId="0" xr:uid="{970D0F3F-0C3C-4714-BC55-08C6DAF80E7F}">
      <text>
        <r>
          <rPr>
            <b/>
            <sz val="9"/>
            <color indexed="81"/>
            <rFont val="Tahoma"/>
            <family val="2"/>
          </rPr>
          <t>Customer Relationship Management: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8"/>
            <color indexed="81"/>
            <rFont val="Arial Narrow"/>
            <family val="2"/>
          </rPr>
          <t>es una herramienta software que permite a las empresas gestionar y organizar la información de sus clientes, desde el primer contacto hasta la postventa. Facilita el seguimiento de las interacciones, las oportunidades de negocio, las actividades de ventas y marketing, y la atención al cliente, con el objetivo de mejorar la relación con los clientes y, en última instancia, aumentar las ventas y la retención.</t>
        </r>
      </text>
    </comment>
    <comment ref="K14" authorId="0" shapeId="0" xr:uid="{A933EDA9-0F2D-46D2-A57D-116F1000F686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Incremento del 30% en venta de equipos al mes, 20 unidades vendidas/mes.</t>
        </r>
      </text>
    </comment>
    <comment ref="K22" authorId="0" shapeId="0" xr:uid="{5724D0AC-ED41-424E-B1AB-985DAE70D6DC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Aumento de ventas en un 53%, pasando de 15 unidades habituales a 23 unidades vendidas/mes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4" authorId="0" shapeId="0" xr:uid="{2615C4EB-A0EA-4F4B-AB89-F16F4DBE9FA0}">
      <text>
        <r>
          <rPr>
            <b/>
            <sz val="9"/>
            <color indexed="81"/>
            <rFont val="Tahoma"/>
            <family val="2"/>
          </rPr>
          <t xml:space="preserve">Riesgo Técnico: </t>
        </r>
        <r>
          <rPr>
            <sz val="9"/>
            <color indexed="81"/>
            <rFont val="Tahoma"/>
            <family val="2"/>
          </rPr>
          <t xml:space="preserve">Tecnología, requisitos, rendimiento, calidad, etc.
</t>
        </r>
      </text>
    </comment>
    <comment ref="B8" authorId="0" shapeId="0" xr:uid="{13FC5545-4AB0-43B1-A0BB-9E1E80D992FA}">
      <text>
        <r>
          <rPr>
            <b/>
            <sz val="9"/>
            <color indexed="81"/>
            <rFont val="Tahoma"/>
            <family val="2"/>
          </rPr>
          <t>Riesgo de Gestión:</t>
        </r>
        <r>
          <rPr>
            <sz val="9"/>
            <color indexed="81"/>
            <rFont val="Tahoma"/>
            <family val="2"/>
          </rPr>
          <t xml:space="preserve">
Gestión de proyectos, asignación de recursos, comunicación, etc.</t>
        </r>
      </text>
    </comment>
    <comment ref="B24" authorId="0" shapeId="0" xr:uid="{EC221756-F02E-42B9-96E3-174194E1F4EA}">
      <text>
        <r>
          <rPr>
            <b/>
            <sz val="9"/>
            <color indexed="81"/>
            <rFont val="Tahoma"/>
            <family val="2"/>
          </rPr>
          <t>Riesgo Comercial:</t>
        </r>
        <r>
          <rPr>
            <sz val="9"/>
            <color indexed="81"/>
            <rFont val="Tahoma"/>
            <family val="2"/>
          </rPr>
          <t xml:space="preserve">
Relacionados con cuestiones contractuales, proveedores, vendedores, etc.</t>
        </r>
      </text>
    </comment>
    <comment ref="B28" authorId="0" shapeId="0" xr:uid="{8B9180F8-8101-4054-ADE2-3064C2AC4879}">
      <text>
        <r>
          <rPr>
            <b/>
            <sz val="9"/>
            <color indexed="81"/>
            <rFont val="Tahoma"/>
            <family val="2"/>
          </rPr>
          <t>Riesgo Externo:</t>
        </r>
        <r>
          <rPr>
            <sz val="9"/>
            <color indexed="81"/>
            <rFont val="Tahoma"/>
            <family val="2"/>
          </rPr>
          <t xml:space="preserve">
Incluye condiciones del mercado, cambios regulatorios, desastres naturales, etc.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3C465D-1431-421D-9C27-FC07944EC07D}" keepAlive="1" name="Consulta - Tabla13" description="Conexión a la consulta 'Tabla13' en el libro." type="5" refreshedVersion="7" background="1" saveData="1">
    <dbPr connection="Provider=Microsoft.Mashup.OleDb.1;Data Source=$Workbook$;Location=Tabla13;Extended Properties=&quot;&quot;" command="SELECT * FROM [Tabla13]"/>
  </connection>
  <connection id="2" xr16:uid="{EE9A3980-4D06-4E08-A7A8-B8FEB4CF4758}" keepAlive="1" name="Consulta - Tabla4" description="Conexión a la consulta 'Tabla4' en el libro." type="5" refreshedVersion="7" background="1" saveData="1">
    <dbPr connection="Provider=Microsoft.Mashup.OleDb.1;Data Source=$Workbook$;Location=Tabla4;Extended Properties=&quot;&quot;" command="SELECT * FROM [Tabla4]"/>
  </connection>
</connections>
</file>

<file path=xl/sharedStrings.xml><?xml version="1.0" encoding="utf-8"?>
<sst xmlns="http://schemas.openxmlformats.org/spreadsheetml/2006/main" count="508" uniqueCount="222">
  <si>
    <t>Severidad</t>
  </si>
  <si>
    <t>Insignificante</t>
  </si>
  <si>
    <t>Menor</t>
  </si>
  <si>
    <t>Moderado</t>
  </si>
  <si>
    <t>Critico</t>
  </si>
  <si>
    <t>Improbable</t>
  </si>
  <si>
    <t>Posible</t>
  </si>
  <si>
    <t>Constante</t>
  </si>
  <si>
    <t>Probabilidad</t>
  </si>
  <si>
    <t>MATRIZ DE RIESGO</t>
  </si>
  <si>
    <t>Color</t>
  </si>
  <si>
    <t xml:space="preserve">2 a 8 </t>
  </si>
  <si>
    <t>10 a 18</t>
  </si>
  <si>
    <t>20 a 24</t>
  </si>
  <si>
    <t>30 a 50</t>
  </si>
  <si>
    <t>Aceptable</t>
  </si>
  <si>
    <t>Tolerable</t>
  </si>
  <si>
    <t>Alto</t>
  </si>
  <si>
    <t>Extremo</t>
  </si>
  <si>
    <t>Catastrófico</t>
  </si>
  <si>
    <t>Riesgo</t>
  </si>
  <si>
    <t>Nivel de Riesgo</t>
  </si>
  <si>
    <t>IDENTIFICACION DE RIESGOS</t>
  </si>
  <si>
    <t>ID RIESGO</t>
  </si>
  <si>
    <t>DESCRIPCIÓN DEL RIESGO</t>
  </si>
  <si>
    <t>TIPO DE RIESGO</t>
  </si>
  <si>
    <t>CATEGORÍA</t>
  </si>
  <si>
    <t>DETONADORES</t>
  </si>
  <si>
    <t>PROBABILIDAD</t>
  </si>
  <si>
    <t>IMPACTO</t>
  </si>
  <si>
    <t>NIVEL DE RIESGO</t>
  </si>
  <si>
    <t xml:space="preserve">2 a 4 </t>
  </si>
  <si>
    <t>6 a 8</t>
  </si>
  <si>
    <t>10 a 12</t>
  </si>
  <si>
    <t>18 a 30</t>
  </si>
  <si>
    <t>ID 1</t>
  </si>
  <si>
    <t xml:space="preserve"> ID 2</t>
  </si>
  <si>
    <t>ID 3</t>
  </si>
  <si>
    <t>ID 4</t>
  </si>
  <si>
    <t>ID 5</t>
  </si>
  <si>
    <t>ID 6</t>
  </si>
  <si>
    <t>ID 7</t>
  </si>
  <si>
    <t>ID 8</t>
  </si>
  <si>
    <t>ID 9</t>
  </si>
  <si>
    <t>ID 10</t>
  </si>
  <si>
    <t>ID 11</t>
  </si>
  <si>
    <t xml:space="preserve">1 a 4 </t>
  </si>
  <si>
    <t>5 a 12</t>
  </si>
  <si>
    <t>&gt;12</t>
  </si>
  <si>
    <t>COSTO $</t>
  </si>
  <si>
    <t>ESTRATEGIA</t>
  </si>
  <si>
    <t>RESPONSABLE</t>
  </si>
  <si>
    <t>Cambios en regulaciones sanitarias y dispositivos médicos</t>
  </si>
  <si>
    <t>Dependencia de proveedores internacionales</t>
  </si>
  <si>
    <t>Alta inversión inicial y lento retorno</t>
  </si>
  <si>
    <t>Obstáculos logísticos y aduaneros</t>
  </si>
  <si>
    <t>Poca cobertura geográfica del servicio técnico</t>
  </si>
  <si>
    <t>Expansión de la teleaudiología y servicios remotos</t>
  </si>
  <si>
    <t>Aumento de conciencia sobre la importancia de la salud auditiva</t>
  </si>
  <si>
    <t xml:space="preserve">Alianzas estratégicas con stakeholders como fabricantes </t>
  </si>
  <si>
    <t>Contacto con profesionales de audiología y fonoaudiología</t>
  </si>
  <si>
    <t>Conocimiento del mercado, sector económico y sector salud</t>
  </si>
  <si>
    <t>Alianzas estratégicas con instituciones prestadoras de servicios de salud - Contacto con gerentes y administradores de estas entidades</t>
  </si>
  <si>
    <t>Competencia con marcas establecidas o productos genéricos (Competencia desleal)</t>
  </si>
  <si>
    <t>Amenaza</t>
  </si>
  <si>
    <t>Financiero</t>
  </si>
  <si>
    <t>Operativo</t>
  </si>
  <si>
    <t>Regulatorio</t>
  </si>
  <si>
    <t>Mercado</t>
  </si>
  <si>
    <t>Oportunidad</t>
  </si>
  <si>
    <t>Indicador de ventas bajo / Caída de ventas</t>
  </si>
  <si>
    <t>Incremento desproporcionado en los precios (COP) de las unidades</t>
  </si>
  <si>
    <t>Oportunidad de mejora en importaciones, nacionalización y/o comercialización de los equipos de diagnóstico audiológico</t>
  </si>
  <si>
    <t>Personal técnico competente</t>
  </si>
  <si>
    <t>Bajo conocimiento del mercado objetivo sobre los beneficios de los equipos (Baja cultura de prevención en salud auditiva)</t>
  </si>
  <si>
    <t xml:space="preserve">Realizar seminarios de sensibilización y promoción en la prevención y diagnóstico de la salud auditiva. Participar en congresos, ferias médicas y eventos del sector salud. </t>
  </si>
  <si>
    <t>Diferenciarse por calidad del servicio, soporte técnico y capacitación. Crear combos u ofertas de equipos+aseguramiento metrológico+mantenimiento. Buscar certificaciones de calidad y alianzas estratégicas con fabricantes líderes.</t>
  </si>
  <si>
    <t>Retrasos o costos imprevistos al importar equipos afectando los tiempos de entrega.</t>
  </si>
  <si>
    <t>Dificultad para acceder al mercado y posicionarse en el mismo. Indicador de ventas bajo / Caída de ventas.</t>
  </si>
  <si>
    <t>Problemas de logística y gestión. Incumplimiento en pedidos: tiempo y cantidad</t>
  </si>
  <si>
    <t>Falla en servicios postventa y perdida de reputación.</t>
  </si>
  <si>
    <t>Insatisfacción del cliente. Indicadores de atención y respuesta, bajos.</t>
  </si>
  <si>
    <t>Contratar con agentes de aduanas expertos en equipos biomédicos. Mantener una planificación logística con buffers de tiempo. Preveer en contratos clausulas que contemplen retrasos logísticos.</t>
  </si>
  <si>
    <t>Dificultad para cubrir ciudades intermedias o zonas alejadas.</t>
  </si>
  <si>
    <t>Ofrecer soporte técnico remoto. Efectuar recorridos planeados y programados de servicio técnico y aseguramiento en ciudades intermedias y zonas alejadas. Ofrecer servicio de alquiler a los clientes para el envío programado de sus equipos, para no afectar la prestación de los servicios asistenciales.</t>
  </si>
  <si>
    <t>Expansión del mercado en equipos de audiología</t>
  </si>
  <si>
    <t>Introducción de nuevos dispositivos de diagnóstico audiológico</t>
  </si>
  <si>
    <t>Crecimiento de la población adulta y de la tercera edad.</t>
  </si>
  <si>
    <t>Aumento del uso de dispositivos móviles, uso de vehículos y presencia en ambientes de ruido considerable o de alto impacto.</t>
  </si>
  <si>
    <t>Tecnológico</t>
  </si>
  <si>
    <t>Aumento de demanda de servicios de aseguramiento y mantenimiento</t>
  </si>
  <si>
    <t>Colaboración con instituciones prestadoras de servicios en salud, centros de reconocimiento, consultorios particulares, entre otros.</t>
  </si>
  <si>
    <t>Incremento en la demanda de servicios audiológicos</t>
  </si>
  <si>
    <t>Aumento en la adquisición de equipos de diagnóstico audiológico</t>
  </si>
  <si>
    <t>Colaboración con marcas fabricantes y/o funcionarios de éstas.</t>
  </si>
  <si>
    <t>Aumento en la demanda de servicios de aseguramiento y mantenimiento</t>
  </si>
  <si>
    <t>Disponer de un stock mínimo de equipos y repuestos. Implementar metodologías agile de gestión como "Lean" y "Libertad y Responsabilidad" en procesos críticos como la gestión de pedidos, el aseguramiento metrológico y el soporte técnico remoto. Ofrecer soporte técnico remoto. Efectuar recorridos planeados y programados de servicio técnico y aseguramiento en ciudades intermedias y zonas alejadas. Ofrecer servicio de alquiler a los clientes para el envío programado de sus equipos, para no afectar la prestación de los servicios asistenciales.</t>
  </si>
  <si>
    <t>Expansión de la compañía. Aumento de personal técnico, formación y capacitación permanente. Realización de brigadas programadas de servicio técnico y aseguramiento. Instauración de un modelo de formación para el personal asistencial en audiología y fonoaudiología.</t>
  </si>
  <si>
    <t>Inversión en tecnología de punta. Distribución de equipos de diagnóstico audiológico de mayor complejidad, para la realización de estudios más avanzados y exactos. Aprendizaje y capacitación permanente tanto al personal técnico como al personal asistencial de las especialidades en audiología, fonoaudiología y afines.</t>
  </si>
  <si>
    <t>Demanda creciente por soluciones personalizadas</t>
  </si>
  <si>
    <t>Ampliación del catálogo de productos. Incursionar en modelos o referencias de equipos de alta especialidad. Aprendizaje permanente como principio base tanto para el personal técnico como para los profesionales de audiología, fonoaudiología y afines. Desarrollo de demostraciones, participación en eventos de divulgación como congresos, seminarios y ferias de equipamento de tecnología en salud.</t>
  </si>
  <si>
    <t xml:space="preserve">Distribución Autorizada y/o Exclusiva. Establecer la distribución autorizada de marcas fabricantes reconocidas, como aquellas pertenecientes al grupo Demant, así mismo buscar obtener la exclusividad de ser posible. </t>
  </si>
  <si>
    <t>Modalidades de servicio. Ofrecer soporte técnico remoto. Efectuar recorridos planeados y programados de servicio técnico y aseguramiento en ciudades intermedias y zonas alejadas. Ofrecer servicio de alquiler a los clientes para el envío programado de sus equipos, para no afectar la prestación de los servicios asistenciales.</t>
  </si>
  <si>
    <t>Design Thinking, Agile, Management &amp; Customer Experience. Disponer de un stock mínimo de equipos y repuestos. Implementar metodologías agile de gestión como "Lean" y "Libertad y Responsabilidad" en procesos críticos como la atención al cliente, gestión de pedidos y programación de servicios de aseguramiento metrológico y soporte técnico remoto. Ofrecer soporte técnico remoto. Efectuar recorridos planeados y programados de servicio técnico y aseguramiento en ciudades intermedias y zonas alejadas. Ofrecer servicio de alquiler a los clientes para el envío programado de sus equipos, para no afectar la prestación de los servicios asistenciales. Seguimiento, monitoreo y control del mapa de recorrido del cliente (Customer Journey Map) a través del CRM, basado en el pensamiento de diseño e implementación de metodologías agile como "lean" y "libertad y responsabilidad" en procesos críticos de la compañía como atención al cliente, gestión de pedidos, programación de servicios para optimizar la Customer Experience.</t>
  </si>
  <si>
    <t>Design Thinking, Agile, Management &amp; Customer Experience. Seguimiento, monitoreo y control del mapa de recorrido del cliente (Customer Journey Map) a través del CRM, basado en el pensamiento de diseño e implementación de metodologías agile como "lean" y "libertad y responsabilidad" en procesos críticos de la compañía como atención al cliente, gestión de pedidos, programación de servicios para optimizar la Customer Experience.</t>
  </si>
  <si>
    <t>Distribuciones y Respaldo Corporativo. Diversificar la base de proveedores internacionales. Mantener inventario mínimo de seguridad. Establecer acuerdos de suministro a largo plazo.</t>
  </si>
  <si>
    <t>Agile y Gestión de Pedidos. Realizar importaciones estrictamente bajo pedido y disponer de un mínimo porcentaje de unidades en existencia</t>
  </si>
  <si>
    <t>Customer Engagement. Acuerdos de Nivel de Servicio (SLA) con clausulas especiales, con beneficios gana/gana, con beneficios tanto para los profesionales en salud como para la compañía. Aprendizaje permanente, participación en eventos y demostraciones. Asesoría y acompañamiento personalizado.</t>
  </si>
  <si>
    <t>Marketing Management. Elaboración e implementación de campañas de marketing específicas con mayor intensidad en todos los sectores relacionados: Clínicas, Hospitales, IPS's, CRC's, consultorios particulares, entre otros. Aumento ligero del mínimo en stock de equipos importados para su distribución y comercialización.</t>
  </si>
  <si>
    <t>Design Thinking &amp; Customer Engagement. Acuerdos de Nivel de Servicio (SLA) con clausulas especiales, con beneficios gana/gana, con beneficios tanto para las entidades como para la compañía.</t>
  </si>
  <si>
    <t>Certificación e implementación del sistema de gestión relacionado con las Condiciones de Almacenamiento y Acondicionamiento de Equipos Biomédicos (CCAA), así como de la Acreditación del laboratorio de calibración de equipos biomédicos. Contar con asesoria legal especializada en regulación sanitaria. Monitoreo y seguimiento a la actualización en el marco legal aplicable.</t>
  </si>
  <si>
    <t>PLAN DE NEGOCIOS PARA LA VENTA Y POSTVENTA DE EQUIPOS DE AUDIOLOGÍA EN COLOMBIA</t>
  </si>
  <si>
    <t>Ocasional</t>
  </si>
  <si>
    <t>BAJO</t>
  </si>
  <si>
    <t>MEDIO</t>
  </si>
  <si>
    <t>ALTO</t>
  </si>
  <si>
    <t>Gerente del Proyecto/Director Comercial</t>
  </si>
  <si>
    <t>Gerente del Proyecto / Área Administrativa</t>
  </si>
  <si>
    <t>Director Comercial / Director Técnico</t>
  </si>
  <si>
    <t>Director Técnico / Gerente del Proyecto / Director de Calidad</t>
  </si>
  <si>
    <t>Director Comercial / Gerente del Proyecto / Logística / Director Técnico / Área Administrativa</t>
  </si>
  <si>
    <t>Gerente del Proyecto/Área Administrativa / Marcas fabricantes</t>
  </si>
  <si>
    <t>Director Comercial / Director Técnico / Gerente del proyecto / Empresas Competencia</t>
  </si>
  <si>
    <t>Director Técnico / Gerente del Proyecto / Director de Calidad/Agentes Aduaneros</t>
  </si>
  <si>
    <t>Director Comercial / Director Técnico / Metrólogo / Logística / Clientes</t>
  </si>
  <si>
    <t>Gerente del Proyecto / Área Administrativa / Aliados estratégicos</t>
  </si>
  <si>
    <t>Gerente del Proyecto / Director Técnico / Metrólogo</t>
  </si>
  <si>
    <t>Gerente del Proyecto / Director Técnico / Metrólogo / Director Comercial</t>
  </si>
  <si>
    <t>Gerente del Proyecto / Área Administrativa / Director Comercial / Clientes</t>
  </si>
  <si>
    <t>Gerente del Proyecto / Director Técnico / Área Administrativa / Director Comercial / Clientes</t>
  </si>
  <si>
    <t>Gerente del Proyecto / Director Técnico / Director Comercial</t>
  </si>
  <si>
    <t>Gerente del Proyecto / Área Administrativa / Profesionales de Audiología / Director Técnico</t>
  </si>
  <si>
    <t>Gerente del Proyecto / Director Técnico / Director Comercial / Área Administrativa</t>
  </si>
  <si>
    <t>ID 12</t>
  </si>
  <si>
    <t>ID 13</t>
  </si>
  <si>
    <t>ID 14</t>
  </si>
  <si>
    <t>ID 15</t>
  </si>
  <si>
    <t>ID 16</t>
  </si>
  <si>
    <t>ID 17</t>
  </si>
  <si>
    <t>ID 18</t>
  </si>
  <si>
    <t>ID 19</t>
  </si>
  <si>
    <t>ID 20</t>
  </si>
  <si>
    <t>ID 21</t>
  </si>
  <si>
    <t>ID 22</t>
  </si>
  <si>
    <t>Plan de Negocios para la Venta y Postventa de Equipos de Audiología en Colombia</t>
  </si>
  <si>
    <t>ESTRUCTURA DE DESGLOSE DE LOS RIESGOS (RBS)</t>
  </si>
  <si>
    <t>Nivel 0 de RBS</t>
  </si>
  <si>
    <t>Nivel 1 de RBS</t>
  </si>
  <si>
    <t>Nivel 2 de RBS</t>
  </si>
  <si>
    <t>3. RIESGO COMERCIAL</t>
  </si>
  <si>
    <t>2.1. Dirección del proyecto</t>
  </si>
  <si>
    <t>2.2. Dirección del programa / portafolio</t>
  </si>
  <si>
    <t>0. RIESGOS DEL PLAN DE NEGOCIOS PARA LA VENTA Y POSTVENTA DE EQUIPOS DE AUDIOLOGÍA EN COLOMBIA</t>
  </si>
  <si>
    <t>Proveedores</t>
  </si>
  <si>
    <t>4.1. Legislación / Regulación</t>
  </si>
  <si>
    <t>4.2. Variables económicas</t>
  </si>
  <si>
    <t>2.3. Gestión de Operaciones</t>
  </si>
  <si>
    <t>Gestión</t>
  </si>
  <si>
    <t>3.1. Proveedores y vendedores</t>
  </si>
  <si>
    <t>Nivel 3 de RBS</t>
  </si>
  <si>
    <t>1.1. Tecnología</t>
  </si>
  <si>
    <t>1.2. Interfaces Técnicas</t>
  </si>
  <si>
    <t>4.3. Competencia</t>
  </si>
  <si>
    <t>4.4. Condiciones del mercado</t>
  </si>
  <si>
    <r>
      <t>1. RIESGO TÉCNICO</t>
    </r>
    <r>
      <rPr>
        <i/>
        <sz val="11"/>
        <color theme="1"/>
        <rFont val="Aptos Narrow"/>
        <scheme val="minor"/>
      </rPr>
      <t xml:space="preserve"> </t>
    </r>
  </si>
  <si>
    <t xml:space="preserve">2. RIESGO DE GESTIÓN </t>
  </si>
  <si>
    <t xml:space="preserve">4. RIESGO EXTERNO </t>
  </si>
  <si>
    <t>2.1.2. Contacto con profesionales de audiología y fonoudiología. (ID 18)</t>
  </si>
  <si>
    <t>2.1.1. Alianzas estratégicas con instituciones prestadoras de servicios de salud - Contacto con gerentes y administradores de estas entidades (ID 13)</t>
  </si>
  <si>
    <t>2.2.1. Falla en servicios postventa y pérdida de reputación (ID 9)</t>
  </si>
  <si>
    <t>2.2.2. Conocimiento del mercado, sector económico y del sector salud. (ID 19)</t>
  </si>
  <si>
    <t>2.3.1. Obstáculos logísticos y aduaneros (ID 7)</t>
  </si>
  <si>
    <t>2.3.2. Poca cobertura geográfica del servicio técnico (ID 8)</t>
  </si>
  <si>
    <t>2.3.3. Personal técnico competente (ID 11)</t>
  </si>
  <si>
    <t>2.3.4. Expansión de la teleaudiología y servicios remotos (ID 15)</t>
  </si>
  <si>
    <t>3.1.1. Dependencia de proveedores internacionales (ID 2)</t>
  </si>
  <si>
    <t>3.1.2. Alianzas estratégicas con stakeholders como fabricantes (ID 16)</t>
  </si>
  <si>
    <t>4.1.1. Cambios en regulaciones sanitarias (ID 5)</t>
  </si>
  <si>
    <t>4.2.1. Cambios positivos en variables económicas (ID 22)</t>
  </si>
  <si>
    <t>4.2.2. Cambios negativos en variables económicas (ID 3)</t>
  </si>
  <si>
    <t>4.3.1. Competencia con marcas establecidas (ID 6)</t>
  </si>
  <si>
    <t>4.4.1. Baja cultura de prevención en salud auditiva (ID 4)</t>
  </si>
  <si>
    <t>4.4.2. Alta inversión y lento retorno (ID 1)</t>
  </si>
  <si>
    <t>4.4.3. Expansión del mercado en equipos de audiología (ID 10)</t>
  </si>
  <si>
    <t>4.4.4. Demanda creciente por soluciones personalizadas (ID 14)</t>
  </si>
  <si>
    <t>4.4.5. Crecimiento de la población adulta y de la tercera edad. (ID 20)</t>
  </si>
  <si>
    <t>4.4.6. Aumento del uso de dispositivos móviles, uso de vehículos y presencia en ambientes de ruido considerable o de alto impacto. (ID 21)</t>
  </si>
  <si>
    <t>1.1.1. Avances tecnológicos en equipos de diagnóstico audiológico (ID 12)</t>
  </si>
  <si>
    <t xml:space="preserve">1.2.1. Incorporación de inteligencia artificial en diagnósticos audiológicos. (ID 17) </t>
  </si>
  <si>
    <t>Incorporación de inteligencia artificial en diagnósticos audiológicos</t>
  </si>
  <si>
    <t>Avances tecnológicos en equipos de diagnóstico audiológicos</t>
  </si>
  <si>
    <t>DISPARADORES</t>
  </si>
  <si>
    <t>MITIGAR (Marketing Management)</t>
  </si>
  <si>
    <t>MITIGAR (Distribution Management)</t>
  </si>
  <si>
    <t>MITIGAR (Knowledge Management)</t>
  </si>
  <si>
    <t>ACEPTAR (Integrated Management Systems)</t>
  </si>
  <si>
    <t>MITIGAR (Quality Service Management)</t>
  </si>
  <si>
    <t>Cambios en variables económicas como Tasa de Cambio.</t>
  </si>
  <si>
    <t>MITIGAR (Customer Experience Management)</t>
  </si>
  <si>
    <t>MEJORAR (Agile &amp; Customer Experience Management)</t>
  </si>
  <si>
    <t>MEJORAR (Improvement &amp; Knowledge Management)</t>
  </si>
  <si>
    <t>MEJORAR (Technological Management)</t>
  </si>
  <si>
    <t>EXPLOTAR (Customer Experience Management)</t>
  </si>
  <si>
    <t>MEJORAR (Quality Service Management)</t>
  </si>
  <si>
    <t>EXPLOTAR (Distribution Management)</t>
  </si>
  <si>
    <t>EXPLOTAR Y MEJORAR (Customer Experience Management)</t>
  </si>
  <si>
    <t>MEJORAR (Marketing Management)</t>
  </si>
  <si>
    <t>CONTROLES / PLAN DE RESPUESTA</t>
  </si>
  <si>
    <t>PRE-CONTROLES</t>
  </si>
  <si>
    <t>TOTAL SUMATORIA IMPACTOS PRE-CONTROLES</t>
  </si>
  <si>
    <t>TOTAL SUMATORIA IMPACTOS - POST-CONTROLES</t>
  </si>
  <si>
    <t>SEGUIMIENTO/PERIODICIDAD</t>
  </si>
  <si>
    <t>POST-CONTROLES</t>
  </si>
  <si>
    <t>QUINCENAL/MENSUAL</t>
  </si>
  <si>
    <t>SEMANAL</t>
  </si>
  <si>
    <t>SEMANAL O PREVIO A CADA PEDIDO</t>
  </si>
  <si>
    <t>QUINCENAL O PREVIO A CADA PEDIDO</t>
  </si>
  <si>
    <t>DIARIO/SEMANAL</t>
  </si>
  <si>
    <t>ACCIONES DE CONTROL</t>
  </si>
  <si>
    <r>
      <t>Implementar un sistema CRM (</t>
    </r>
    <r>
      <rPr>
        <i/>
        <sz val="9"/>
        <color rgb="FF374151"/>
        <rFont val="Arial"/>
        <family val="2"/>
      </rPr>
      <t>Customer Relationship Management</t>
    </r>
    <r>
      <rPr>
        <sz val="9"/>
        <color rgb="FF374151"/>
        <rFont val="Arial"/>
        <family val="2"/>
      </rPr>
      <t>) para seguimiento de servicios. Establecer SLA (</t>
    </r>
    <r>
      <rPr>
        <i/>
        <sz val="9"/>
        <color rgb="FF374151"/>
        <rFont val="Arial"/>
        <family val="2"/>
      </rPr>
      <t>Acuerdos de Nivel de Servicio</t>
    </r>
    <r>
      <rPr>
        <sz val="9"/>
        <color rgb="FF374151"/>
        <rFont val="Arial"/>
        <family val="2"/>
      </rPr>
      <t>) de implementación y seguimiento obligatorios. Tener kits de repuestos críticos en bodega.</t>
    </r>
  </si>
  <si>
    <t>Marketing y Gestión. Iniciar con modelo "lean" (por demanda sin exceso) bajo pedido. Aumentar la intensidad del plan de mercadeo de servicio técnico y aseguramiento metrológico. Buscar financiamiento con entidades de fomento o aliados estratégicos. Ofrecer arrendamiento, alquiler o leasing de equipos. Todo esto para aumentar la generación de flujo de caja.</t>
  </si>
  <si>
    <t>Revisar disparadores, indicadores KPI y OKR relacionados, revisar plan de respuesta, hacer retrospectiva con el responsable o gerente del proyecto, hacer uso de la estrategia, plan de respuesta y/o plan de contingencia.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</si>
</sst>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ALTO&quot;"/>
    <numFmt numFmtId="165" formatCode="[$$-240A]\ #,##0"/>
  </numFmts>
  <fonts count="38"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scheme val="minor"/>
    </font>
    <font>
      <b/>
      <sz val="18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1"/>
      <name val="Arial Narrow"/>
      <family val="2"/>
    </font>
    <font>
      <sz val="9"/>
      <color rgb="FF374151"/>
      <name val="Arial"/>
      <family val="2"/>
    </font>
    <font>
      <i/>
      <sz val="9"/>
      <color rgb="FF37415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i/>
      <sz val="11"/>
      <color theme="1"/>
      <name val="Arial"/>
      <family val="2"/>
    </font>
    <font>
      <i/>
      <sz val="11"/>
      <color rgb="FF002060"/>
      <name val="Arial"/>
      <family val="2"/>
    </font>
    <font>
      <i/>
      <sz val="11"/>
      <color rgb="FFC00000"/>
      <name val="Arial"/>
      <family val="2"/>
    </font>
    <font>
      <b/>
      <sz val="12"/>
      <color theme="1"/>
      <name val="Arial"/>
      <family val="2"/>
    </font>
    <font>
      <b/>
      <sz val="11"/>
      <color theme="3"/>
      <name val="Arial"/>
      <family val="2"/>
    </font>
    <font>
      <i/>
      <sz val="11"/>
      <color theme="4" tint="-0.499984740745262"/>
      <name val="Arial"/>
      <family val="2"/>
    </font>
    <font>
      <b/>
      <sz val="11"/>
      <color theme="0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ptos Narrow"/>
      <scheme val="minor"/>
    </font>
    <font>
      <sz val="11"/>
      <color rgb="FFFF0000"/>
      <name val="Arial"/>
      <family val="2"/>
    </font>
    <font>
      <sz val="11"/>
      <color rgb="FF002060"/>
      <name val="Arial"/>
      <family val="2"/>
    </font>
    <font>
      <b/>
      <sz val="9"/>
      <color theme="1"/>
      <name val="Aptos Narrow"/>
      <scheme val="minor"/>
    </font>
    <font>
      <i/>
      <sz val="11"/>
      <color theme="1"/>
      <name val="Aptos Narrow"/>
      <scheme val="minor"/>
    </font>
    <font>
      <b/>
      <sz val="11"/>
      <color theme="0"/>
      <name val="Aptos Narrow"/>
      <scheme val="minor"/>
    </font>
    <font>
      <b/>
      <i/>
      <sz val="9"/>
      <color theme="1"/>
      <name val="Aptos Narrow"/>
      <scheme val="minor"/>
    </font>
    <font>
      <b/>
      <i/>
      <sz val="11"/>
      <color theme="1"/>
      <name val="Aptos Narrow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  <font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2060"/>
        <bgColor rgb="FF002060"/>
      </patternFill>
    </fill>
    <fill>
      <patternFill patternType="solid">
        <fgColor theme="4" tint="-0.499984740745262"/>
        <bgColor rgb="FF0070C0"/>
      </patternFill>
    </fill>
    <fill>
      <patternFill patternType="solid">
        <fgColor theme="1"/>
        <bgColor rgb="FF0070C0"/>
      </patternFill>
    </fill>
    <fill>
      <patternFill patternType="solid">
        <fgColor rgb="FF660033"/>
        <bgColor rgb="FF7030A0"/>
      </patternFill>
    </fill>
    <fill>
      <patternFill patternType="solid">
        <fgColor rgb="FFC00000"/>
        <bgColor rgb="FF0070C0"/>
      </patternFill>
    </fill>
    <fill>
      <patternFill patternType="solid">
        <fgColor theme="4" tint="-0.249977111117893"/>
        <bgColor rgb="FF00B050"/>
      </patternFill>
    </fill>
    <fill>
      <patternFill patternType="solid">
        <fgColor rgb="FFC00000"/>
        <bgColor rgb="FF00B050"/>
      </patternFill>
    </fill>
    <fill>
      <patternFill patternType="solid">
        <fgColor rgb="FF002060"/>
        <bgColor rgb="FF00B050"/>
      </patternFill>
    </fill>
    <fill>
      <patternFill patternType="solid">
        <fgColor theme="1"/>
        <bgColor rgb="FF00B050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4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20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2" borderId="1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9" borderId="2" xfId="0" applyFont="1" applyFill="1" applyBorder="1"/>
    <xf numFmtId="0" fontId="1" fillId="9" borderId="3" xfId="0" applyFont="1" applyFill="1" applyBorder="1"/>
    <xf numFmtId="0" fontId="1" fillId="9" borderId="4" xfId="0" applyFont="1" applyFill="1" applyBorder="1"/>
    <xf numFmtId="0" fontId="3" fillId="0" borderId="0" xfId="1"/>
    <xf numFmtId="0" fontId="4" fillId="0" borderId="0" xfId="1" applyFont="1"/>
    <xf numFmtId="0" fontId="1" fillId="9" borderId="1" xfId="0" applyFont="1" applyFill="1" applyBorder="1"/>
    <xf numFmtId="0" fontId="0" fillId="12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11" borderId="8" xfId="1" applyFont="1" applyFill="1" applyBorder="1" applyAlignment="1">
      <alignment horizontal="center" vertical="center"/>
    </xf>
    <xf numFmtId="9" fontId="8" fillId="0" borderId="8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15" borderId="8" xfId="1" applyFont="1" applyFill="1" applyBorder="1" applyAlignment="1">
      <alignment horizontal="center" vertical="center" wrapText="1"/>
    </xf>
    <xf numFmtId="0" fontId="11" fillId="15" borderId="8" xfId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15" fillId="0" borderId="8" xfId="1" applyFont="1" applyBorder="1" applyAlignment="1">
      <alignment horizontal="left" vertical="center" wrapText="1"/>
    </xf>
    <xf numFmtId="0" fontId="15" fillId="0" borderId="14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0" fontId="17" fillId="0" borderId="1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left" vertical="center" wrapText="1"/>
    </xf>
    <xf numFmtId="0" fontId="10" fillId="16" borderId="8" xfId="1" applyFont="1" applyFill="1" applyBorder="1" applyAlignment="1">
      <alignment horizontal="center" vertical="center" wrapText="1"/>
    </xf>
    <xf numFmtId="0" fontId="10" fillId="17" borderId="8" xfId="1" applyFont="1" applyFill="1" applyBorder="1" applyAlignment="1">
      <alignment horizontal="center" vertical="center" wrapText="1"/>
    </xf>
    <xf numFmtId="0" fontId="10" fillId="18" borderId="13" xfId="1" applyFont="1" applyFill="1" applyBorder="1" applyAlignment="1">
      <alignment horizontal="center" vertical="center" wrapText="1"/>
    </xf>
    <xf numFmtId="0" fontId="10" fillId="16" borderId="13" xfId="1" applyFont="1" applyFill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1" fillId="0" borderId="8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NumberFormat="1"/>
    <xf numFmtId="0" fontId="8" fillId="0" borderId="0" xfId="0" applyFont="1"/>
    <xf numFmtId="0" fontId="9" fillId="2" borderId="1" xfId="0" applyFont="1" applyFill="1" applyBorder="1"/>
    <xf numFmtId="0" fontId="8" fillId="2" borderId="1" xfId="0" applyFont="1" applyFill="1" applyBorder="1"/>
    <xf numFmtId="0" fontId="9" fillId="6" borderId="1" xfId="0" applyFont="1" applyFill="1" applyBorder="1"/>
    <xf numFmtId="0" fontId="8" fillId="0" borderId="1" xfId="0" applyFont="1" applyBorder="1"/>
    <xf numFmtId="0" fontId="9" fillId="3" borderId="1" xfId="0" applyFont="1" applyFill="1" applyBorder="1"/>
    <xf numFmtId="0" fontId="9" fillId="0" borderId="1" xfId="0" applyFont="1" applyBorder="1"/>
    <xf numFmtId="0" fontId="9" fillId="5" borderId="1" xfId="0" applyFont="1" applyFill="1" applyBorder="1"/>
    <xf numFmtId="0" fontId="23" fillId="9" borderId="2" xfId="0" applyFont="1" applyFill="1" applyBorder="1"/>
    <xf numFmtId="0" fontId="23" fillId="9" borderId="3" xfId="0" applyFont="1" applyFill="1" applyBorder="1"/>
    <xf numFmtId="0" fontId="23" fillId="9" borderId="4" xfId="0" applyFont="1" applyFill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64" fontId="9" fillId="0" borderId="7" xfId="0" applyNumberFormat="1" applyFont="1" applyBorder="1" applyAlignment="1">
      <alignment horizontal="center"/>
    </xf>
    <xf numFmtId="0" fontId="24" fillId="0" borderId="8" xfId="1" applyFont="1" applyBorder="1" applyAlignment="1">
      <alignment horizontal="center" vertical="center"/>
    </xf>
    <xf numFmtId="0" fontId="24" fillId="0" borderId="15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8" fillId="11" borderId="17" xfId="1" applyFont="1" applyFill="1" applyBorder="1" applyAlignment="1">
      <alignment horizontal="center" vertical="center"/>
    </xf>
    <xf numFmtId="0" fontId="10" fillId="19" borderId="19" xfId="1" applyFont="1" applyFill="1" applyBorder="1" applyAlignment="1">
      <alignment horizontal="center" vertical="center" wrapText="1"/>
    </xf>
    <xf numFmtId="0" fontId="10" fillId="19" borderId="20" xfId="1" applyFont="1" applyFill="1" applyBorder="1" applyAlignment="1">
      <alignment horizontal="center" vertical="center" wrapText="1"/>
    </xf>
    <xf numFmtId="0" fontId="10" fillId="19" borderId="21" xfId="1" applyFont="1" applyFill="1" applyBorder="1" applyAlignment="1">
      <alignment horizontal="center" vertical="center" wrapText="1"/>
    </xf>
    <xf numFmtId="0" fontId="8" fillId="11" borderId="22" xfId="1" applyFont="1" applyFill="1" applyBorder="1" applyAlignment="1">
      <alignment horizontal="center" vertical="center"/>
    </xf>
    <xf numFmtId="0" fontId="8" fillId="11" borderId="14" xfId="1" applyFont="1" applyFill="1" applyBorder="1" applyAlignment="1">
      <alignment horizontal="center" vertical="center"/>
    </xf>
    <xf numFmtId="9" fontId="8" fillId="0" borderId="14" xfId="1" applyNumberFormat="1" applyFont="1" applyBorder="1" applyAlignment="1">
      <alignment horizontal="center" vertical="center"/>
    </xf>
    <xf numFmtId="9" fontId="8" fillId="0" borderId="1" xfId="1" applyNumberFormat="1" applyFont="1" applyBorder="1" applyAlignment="1">
      <alignment horizontal="center" vertical="center"/>
    </xf>
    <xf numFmtId="165" fontId="8" fillId="0" borderId="8" xfId="1" applyNumberFormat="1" applyFont="1" applyBorder="1" applyAlignment="1">
      <alignment horizontal="center" vertical="center"/>
    </xf>
    <xf numFmtId="165" fontId="8" fillId="0" borderId="14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0" fontId="3" fillId="0" borderId="0" xfId="1" applyBorder="1"/>
    <xf numFmtId="0" fontId="5" fillId="0" borderId="0" xfId="1" applyFont="1" applyBorder="1" applyAlignment="1">
      <alignment horizontal="center"/>
    </xf>
    <xf numFmtId="0" fontId="25" fillId="10" borderId="8" xfId="1" applyFont="1" applyFill="1" applyBorder="1" applyAlignment="1">
      <alignment horizontal="center" vertical="center" wrapText="1"/>
    </xf>
    <xf numFmtId="0" fontId="26" fillId="10" borderId="8" xfId="1" applyFont="1" applyFill="1" applyBorder="1" applyAlignment="1">
      <alignment horizontal="center" vertical="center" wrapText="1"/>
    </xf>
    <xf numFmtId="0" fontId="17" fillId="0" borderId="0" xfId="1" applyFont="1" applyAlignment="1">
      <alignment horizontal="left" vertical="center"/>
    </xf>
    <xf numFmtId="0" fontId="17" fillId="0" borderId="8" xfId="1" applyFont="1" applyBorder="1" applyAlignment="1">
      <alignment horizontal="left" vertical="center" wrapText="1"/>
    </xf>
    <xf numFmtId="0" fontId="17" fillId="0" borderId="8" xfId="1" applyFont="1" applyBorder="1" applyAlignment="1">
      <alignment vertical="center" wrapText="1"/>
    </xf>
    <xf numFmtId="0" fontId="17" fillId="0" borderId="14" xfId="1" applyFont="1" applyBorder="1" applyAlignment="1">
      <alignment vertical="center" wrapText="1"/>
    </xf>
    <xf numFmtId="0" fontId="17" fillId="0" borderId="1" xfId="1" applyFont="1" applyBorder="1" applyAlignment="1">
      <alignment vertical="center" wrapText="1"/>
    </xf>
    <xf numFmtId="0" fontId="27" fillId="0" borderId="1" xfId="0" applyFont="1" applyBorder="1"/>
    <xf numFmtId="0" fontId="25" fillId="20" borderId="8" xfId="1" applyFont="1" applyFill="1" applyBorder="1" applyAlignment="1">
      <alignment horizontal="center" vertical="center" wrapText="1"/>
    </xf>
    <xf numFmtId="0" fontId="25" fillId="21" borderId="8" xfId="1" applyFont="1" applyFill="1" applyBorder="1" applyAlignment="1">
      <alignment horizontal="center" vertical="center" wrapText="1"/>
    </xf>
    <xf numFmtId="0" fontId="25" fillId="22" borderId="8" xfId="1" applyFont="1" applyFill="1" applyBorder="1" applyAlignment="1">
      <alignment horizontal="center" vertical="center" wrapText="1"/>
    </xf>
    <xf numFmtId="0" fontId="25" fillId="15" borderId="8" xfId="1" applyFont="1" applyFill="1" applyBorder="1" applyAlignment="1">
      <alignment horizontal="center" vertical="center" wrapText="1"/>
    </xf>
    <xf numFmtId="0" fontId="17" fillId="0" borderId="14" xfId="1" applyFont="1" applyBorder="1" applyAlignment="1">
      <alignment horizontal="left" vertical="center" wrapText="1"/>
    </xf>
    <xf numFmtId="0" fontId="28" fillId="0" borderId="8" xfId="1" applyFont="1" applyBorder="1" applyAlignment="1">
      <alignment horizontal="center" vertical="center"/>
    </xf>
    <xf numFmtId="0" fontId="28" fillId="0" borderId="14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/>
    </xf>
    <xf numFmtId="0" fontId="0" fillId="0" borderId="0" xfId="0" applyBorder="1"/>
    <xf numFmtId="0" fontId="34" fillId="0" borderId="0" xfId="0" applyFont="1" applyAlignment="1">
      <alignment vertical="top" wrapText="1"/>
    </xf>
    <xf numFmtId="0" fontId="9" fillId="0" borderId="8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34" fillId="0" borderId="51" xfId="0" applyFont="1" applyBorder="1" applyAlignment="1">
      <alignment vertical="top" wrapText="1"/>
    </xf>
    <xf numFmtId="0" fontId="34" fillId="0" borderId="52" xfId="0" applyFont="1" applyBorder="1" applyAlignment="1">
      <alignment vertical="top" wrapText="1"/>
    </xf>
    <xf numFmtId="165" fontId="25" fillId="23" borderId="0" xfId="1" applyNumberFormat="1" applyFont="1" applyFill="1" applyBorder="1" applyAlignment="1">
      <alignment horizontal="center" vertical="center"/>
    </xf>
    <xf numFmtId="0" fontId="10" fillId="14" borderId="54" xfId="1" applyFont="1" applyFill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/>
    </xf>
    <xf numFmtId="0" fontId="10" fillId="25" borderId="1" xfId="1" applyFont="1" applyFill="1" applyBorder="1" applyAlignment="1">
      <alignment horizontal="center" vertical="center"/>
    </xf>
    <xf numFmtId="164" fontId="35" fillId="0" borderId="18" xfId="1" applyNumberFormat="1" applyFont="1" applyFill="1" applyBorder="1" applyAlignment="1">
      <alignment horizontal="center" vertical="center"/>
    </xf>
    <xf numFmtId="164" fontId="35" fillId="0" borderId="23" xfId="1" applyNumberFormat="1" applyFont="1" applyFill="1" applyBorder="1" applyAlignment="1">
      <alignment horizontal="center" vertical="center"/>
    </xf>
    <xf numFmtId="0" fontId="10" fillId="26" borderId="1" xfId="1" applyFont="1" applyFill="1" applyBorder="1" applyAlignment="1">
      <alignment horizontal="center" vertical="center"/>
    </xf>
    <xf numFmtId="165" fontId="25" fillId="23" borderId="0" xfId="1" applyNumberFormat="1" applyFont="1" applyFill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25" fillId="23" borderId="1" xfId="1" applyFont="1" applyFill="1" applyBorder="1" applyAlignment="1">
      <alignment horizontal="center" vertical="center"/>
    </xf>
    <xf numFmtId="0" fontId="10" fillId="27" borderId="1" xfId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8" fillId="0" borderId="6" xfId="1" applyFont="1" applyBorder="1" applyAlignment="1">
      <alignment horizontal="center" vertical="top" wrapText="1"/>
    </xf>
    <xf numFmtId="0" fontId="8" fillId="0" borderId="16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25" fillId="24" borderId="42" xfId="1" applyFont="1" applyFill="1" applyBorder="1" applyAlignment="1">
      <alignment horizontal="center" vertical="center" wrapText="1"/>
    </xf>
    <xf numFmtId="0" fontId="37" fillId="24" borderId="42" xfId="1" applyFont="1" applyFill="1" applyBorder="1" applyAlignment="1">
      <alignment horizontal="center" vertical="center" wrapText="1"/>
    </xf>
    <xf numFmtId="0" fontId="17" fillId="0" borderId="6" xfId="1" applyFont="1" applyBorder="1" applyAlignment="1">
      <alignment horizontal="left" vertical="center" wrapText="1"/>
    </xf>
    <xf numFmtId="0" fontId="17" fillId="0" borderId="16" xfId="1" applyFont="1" applyBorder="1" applyAlignment="1">
      <alignment horizontal="left" vertical="center" wrapText="1"/>
    </xf>
    <xf numFmtId="0" fontId="17" fillId="0" borderId="3" xfId="1" applyFont="1" applyBorder="1" applyAlignment="1">
      <alignment horizontal="left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16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5" fillId="24" borderId="0" xfId="1" applyFont="1" applyFill="1" applyBorder="1" applyAlignment="1">
      <alignment horizontal="center" vertical="center" wrapText="1"/>
    </xf>
    <xf numFmtId="0" fontId="25" fillId="23" borderId="0" xfId="1" applyFont="1" applyFill="1" applyAlignment="1">
      <alignment horizontal="center" vertical="center" wrapText="1"/>
    </xf>
    <xf numFmtId="0" fontId="37" fillId="23" borderId="0" xfId="1" applyFont="1" applyFill="1" applyAlignment="1">
      <alignment horizontal="center" vertical="center" wrapText="1"/>
    </xf>
    <xf numFmtId="0" fontId="25" fillId="23" borderId="41" xfId="1" applyFont="1" applyFill="1" applyBorder="1" applyAlignment="1">
      <alignment horizontal="center" vertical="center"/>
    </xf>
    <xf numFmtId="0" fontId="37" fillId="23" borderId="41" xfId="1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wrapText="1"/>
    </xf>
    <xf numFmtId="0" fontId="27" fillId="0" borderId="37" xfId="0" applyFont="1" applyBorder="1" applyAlignment="1">
      <alignment horizontal="center" wrapText="1"/>
    </xf>
    <xf numFmtId="0" fontId="27" fillId="0" borderId="39" xfId="0" applyFont="1" applyBorder="1" applyAlignment="1">
      <alignment horizontal="center" wrapText="1"/>
    </xf>
    <xf numFmtId="0" fontId="32" fillId="23" borderId="33" xfId="0" applyFont="1" applyFill="1" applyBorder="1" applyAlignment="1">
      <alignment horizontal="center" wrapText="1"/>
    </xf>
    <xf numFmtId="0" fontId="32" fillId="23" borderId="0" xfId="0" applyFont="1" applyFill="1" applyBorder="1" applyAlignment="1">
      <alignment horizontal="center" wrapText="1"/>
    </xf>
    <xf numFmtId="0" fontId="32" fillId="23" borderId="53" xfId="0" applyFont="1" applyFill="1" applyBorder="1" applyAlignment="1">
      <alignment horizontal="center" wrapText="1"/>
    </xf>
    <xf numFmtId="0" fontId="34" fillId="0" borderId="30" xfId="0" applyFont="1" applyBorder="1" applyAlignment="1">
      <alignment horizontal="left" vertical="top" wrapText="1"/>
    </xf>
    <xf numFmtId="0" fontId="34" fillId="0" borderId="31" xfId="0" applyFont="1" applyBorder="1" applyAlignment="1">
      <alignment horizontal="left" vertical="top" wrapText="1"/>
    </xf>
    <xf numFmtId="0" fontId="34" fillId="0" borderId="32" xfId="0" applyFont="1" applyBorder="1" applyAlignment="1">
      <alignment horizontal="left" vertical="top" wrapText="1"/>
    </xf>
    <xf numFmtId="0" fontId="31" fillId="0" borderId="2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12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31" fillId="0" borderId="44" xfId="0" applyFont="1" applyBorder="1" applyAlignment="1">
      <alignment horizontal="left" vertical="top" wrapText="1"/>
    </xf>
    <xf numFmtId="0" fontId="31" fillId="0" borderId="26" xfId="0" applyFont="1" applyBorder="1" applyAlignment="1">
      <alignment horizontal="left" vertical="top" wrapText="1"/>
    </xf>
    <xf numFmtId="0" fontId="30" fillId="0" borderId="48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1" fillId="0" borderId="49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3" fillId="0" borderId="50" xfId="0" applyFont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top"/>
    </xf>
    <xf numFmtId="0" fontId="31" fillId="0" borderId="1" xfId="0" applyFont="1" applyBorder="1" applyAlignment="1">
      <alignment horizontal="left" vertical="top"/>
    </xf>
    <xf numFmtId="0" fontId="31" fillId="0" borderId="49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Border="1" applyAlignment="1">
      <alignment horizontal="left" vertical="top"/>
    </xf>
    <xf numFmtId="0" fontId="31" fillId="0" borderId="47" xfId="0" applyFont="1" applyBorder="1" applyAlignment="1">
      <alignment horizontal="left" vertical="top"/>
    </xf>
    <xf numFmtId="0" fontId="31" fillId="0" borderId="41" xfId="0" applyFont="1" applyBorder="1" applyAlignment="1">
      <alignment horizontal="left" vertical="top"/>
    </xf>
    <xf numFmtId="0" fontId="31" fillId="0" borderId="2" xfId="0" applyFont="1" applyBorder="1" applyAlignment="1">
      <alignment horizontal="left" vertical="top"/>
    </xf>
    <xf numFmtId="0" fontId="34" fillId="0" borderId="51" xfId="0" applyFont="1" applyBorder="1" applyAlignment="1">
      <alignment horizontal="left" vertical="top" wrapText="1"/>
    </xf>
    <xf numFmtId="0" fontId="31" fillId="0" borderId="26" xfId="0" applyFont="1" applyBorder="1" applyAlignment="1">
      <alignment horizontal="left" vertical="top"/>
    </xf>
    <xf numFmtId="0" fontId="31" fillId="0" borderId="24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6" xfId="0" applyFont="1" applyBorder="1" applyAlignment="1">
      <alignment horizontal="left" vertical="top" wrapText="1"/>
    </xf>
    <xf numFmtId="0" fontId="31" fillId="0" borderId="43" xfId="0" applyFont="1" applyBorder="1" applyAlignment="1">
      <alignment horizontal="left" vertical="top" wrapText="1"/>
    </xf>
    <xf numFmtId="0" fontId="31" fillId="0" borderId="5" xfId="0" applyFont="1" applyBorder="1" applyAlignment="1">
      <alignment horizontal="left" vertical="top" wrapText="1"/>
    </xf>
    <xf numFmtId="0" fontId="31" fillId="0" borderId="42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47" xfId="0" applyFont="1" applyBorder="1" applyAlignment="1">
      <alignment horizontal="left" vertical="top" wrapText="1"/>
    </xf>
    <xf numFmtId="0" fontId="31" fillId="0" borderId="41" xfId="0" applyFont="1" applyBorder="1" applyAlignment="1">
      <alignment horizontal="left" vertical="top" wrapText="1"/>
    </xf>
    <xf numFmtId="0" fontId="31" fillId="0" borderId="37" xfId="0" applyFont="1" applyBorder="1" applyAlignment="1">
      <alignment horizontal="left" vertical="top"/>
    </xf>
    <xf numFmtId="0" fontId="31" fillId="0" borderId="45" xfId="0" applyFont="1" applyBorder="1" applyAlignment="1">
      <alignment horizontal="left" vertical="top"/>
    </xf>
    <xf numFmtId="0" fontId="31" fillId="0" borderId="40" xfId="0" applyFont="1" applyBorder="1" applyAlignment="1">
      <alignment horizontal="left" vertical="top"/>
    </xf>
    <xf numFmtId="0" fontId="31" fillId="0" borderId="46" xfId="0" applyFont="1" applyBorder="1" applyAlignment="1">
      <alignment horizontal="left" vertical="top"/>
    </xf>
    <xf numFmtId="0" fontId="31" fillId="0" borderId="3" xfId="0" applyFont="1" applyBorder="1" applyAlignment="1">
      <alignment horizontal="left" vertical="top"/>
    </xf>
    <xf numFmtId="0" fontId="31" fillId="0" borderId="44" xfId="0" applyFont="1" applyBorder="1" applyAlignment="1">
      <alignment horizontal="left" vertical="top"/>
    </xf>
  </cellXfs>
  <cellStyles count="2">
    <cellStyle name="Normal" xfId="0" builtinId="0"/>
    <cellStyle name="Normal 2" xfId="1" xr:uid="{7E401CD9-187F-4998-A5C1-0EC2FEE36F36}"/>
  </cellStyles>
  <dxfs count="51">
    <dxf>
      <numFmt numFmtId="0" formatCode="General"/>
    </dxf>
    <dxf>
      <numFmt numFmtId="0" formatCode="General"/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&quot;ALTO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rgb="FF00B050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66" formatCode="&quot;BAJO&quot;"/>
      <fill>
        <patternFill>
          <bgColor rgb="FF00B050"/>
        </patternFill>
      </fill>
    </dxf>
    <dxf>
      <numFmt numFmtId="167" formatCode="&quot;MEDIO&quot;"/>
      <fill>
        <patternFill>
          <bgColor rgb="FFFFFF00"/>
        </patternFill>
      </fill>
    </dxf>
    <dxf>
      <numFmt numFmtId="164" formatCode="&quot;ALTO&quot;"/>
      <fill>
        <patternFill>
          <bgColor rgb="FFFF0000"/>
        </patternFill>
      </fill>
    </dxf>
    <dxf>
      <numFmt numFmtId="166" formatCode="&quot;BAJO&quot;"/>
      <fill>
        <patternFill>
          <bgColor theme="9"/>
        </patternFill>
      </fill>
    </dxf>
    <dxf>
      <numFmt numFmtId="167" formatCode="&quot;MEDIO&quot;"/>
      <fill>
        <patternFill>
          <bgColor rgb="FFFFFF00"/>
        </patternFill>
      </fill>
    </dxf>
    <dxf>
      <numFmt numFmtId="164" formatCode="&quot;ALTO&quot;"/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&quot;BAJO&quot;"/>
      <fill>
        <patternFill>
          <bgColor theme="9"/>
        </patternFill>
      </fill>
    </dxf>
    <dxf>
      <numFmt numFmtId="167" formatCode="&quot;MEDIO&quot;"/>
      <fill>
        <patternFill>
          <bgColor rgb="FFFFFF00"/>
        </patternFill>
      </fill>
    </dxf>
    <dxf>
      <numFmt numFmtId="164" formatCode="&quot;ALTO&quot;"/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006100"/>
      </font>
      <fill>
        <patternFill>
          <bgColor theme="9"/>
        </patternFill>
      </fill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ptos Narrow"/>
        <family val="2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numFmt numFmtId="168" formatCode="&quot;Extremo&quot;"/>
      <fill>
        <patternFill>
          <bgColor rgb="FFFF0000"/>
        </patternFill>
      </fill>
    </dxf>
    <dxf>
      <font>
        <b/>
        <i val="0"/>
      </font>
      <numFmt numFmtId="169" formatCode="&quot;Alto&quot;"/>
      <fill>
        <patternFill>
          <bgColor rgb="FFFFC000"/>
        </patternFill>
      </fill>
    </dxf>
    <dxf>
      <font>
        <b/>
        <i val="0"/>
      </font>
      <numFmt numFmtId="170" formatCode="&quot;Tolerable&quot;"/>
      <fill>
        <patternFill>
          <bgColor rgb="FFFFFF00"/>
        </patternFill>
      </fill>
    </dxf>
    <dxf>
      <font>
        <b/>
        <i val="0"/>
      </font>
      <numFmt numFmtId="171" formatCode="&quot;Aceptable&quot;"/>
      <fill>
        <patternFill>
          <bgColor theme="9"/>
        </patternFill>
      </fill>
    </dxf>
    <dxf>
      <numFmt numFmtId="171" formatCode="&quot;Aceptable&quot;"/>
      <fill>
        <patternFill>
          <bgColor theme="9"/>
        </patternFill>
      </fill>
    </dxf>
    <dxf>
      <numFmt numFmtId="170" formatCode="&quot;Tolerable&quot;"/>
      <fill>
        <patternFill>
          <bgColor rgb="FFFFFF00"/>
        </patternFill>
      </fill>
    </dxf>
    <dxf>
      <numFmt numFmtId="169" formatCode="&quot;Alto&quot;"/>
      <fill>
        <patternFill>
          <bgColor rgb="FFFFC000"/>
        </patternFill>
      </fill>
    </dxf>
    <dxf>
      <numFmt numFmtId="168" formatCode="&quot;Extremo&quot;"/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46820E0F-11DC-403D-BC4E-11957B20B86C}"/>
  </tableStyles>
  <colors>
    <mruColors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  <a:latin typeface="Bahnschrift" panose="020B0502040204020203" pitchFamily="34" charset="0"/>
              </a:rPr>
              <a:t>MATRIZ DE RIESGOS - GRÁFICO DE CALOR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'3. Analisis Cualitativo'!$G$3</c:f>
              <c:strCache>
                <c:ptCount val="1"/>
                <c:pt idx="0">
                  <c:v>IMPACTO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C-EB1B-4093-8B4A-E798C23C4E1C}"/>
              </c:ext>
            </c:extLst>
          </c:dPt>
          <c:dLbls>
            <c:dLbl>
              <c:idx val="0"/>
              <c:layout>
                <c:manualLayout>
                  <c:x val="-6.0278917007031953E-2"/>
                  <c:y val="-4.7335010958681712E-3"/>
                </c:manualLayout>
              </c:layout>
              <c:tx>
                <c:rich>
                  <a:bodyPr/>
                  <a:lstStyle/>
                  <a:p>
                    <a:fld id="{7DF2FFB0-92FD-49F9-B669-9F0EB03E3060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EB1B-4093-8B4A-E798C23C4E1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F8A83F2-EA2A-4EC9-A6E4-A91D7FD822FC}" type="CELLRANGE">
                      <a:rPr lang="es-CO"/>
                      <a:pPr/>
                      <a:t>[CELLRANGE]</a:t>
                    </a:fld>
                    <a:endParaRPr lang="es-CO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B1B-4093-8B4A-E798C23C4E1C}"/>
                </c:ext>
              </c:extLst>
            </c:dLbl>
            <c:dLbl>
              <c:idx val="2"/>
              <c:layout>
                <c:manualLayout>
                  <c:x val="-4.64171122994654E-2"/>
                  <c:y val="-5.1515545092945855E-2"/>
                </c:manualLayout>
              </c:layout>
              <c:tx>
                <c:rich>
                  <a:bodyPr/>
                  <a:lstStyle/>
                  <a:p>
                    <a:fld id="{02A3A8AA-2FFE-46B4-A52E-7A644C66034C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EB1B-4093-8B4A-E798C23C4E1C}"/>
                </c:ext>
              </c:extLst>
            </c:dLbl>
            <c:dLbl>
              <c:idx val="3"/>
              <c:layout>
                <c:manualLayout>
                  <c:x val="-4.6417112299465317E-2"/>
                  <c:y val="-3.0896988391914928E-2"/>
                </c:manualLayout>
              </c:layout>
              <c:tx>
                <c:rich>
                  <a:bodyPr/>
                  <a:lstStyle/>
                  <a:p>
                    <a:fld id="{A5AB9C28-431F-4EBA-8D3B-44D611A56A2F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EB1B-4093-8B4A-E798C23C4E1C}"/>
                </c:ext>
              </c:extLst>
            </c:dLbl>
            <c:dLbl>
              <c:idx val="4"/>
              <c:layout>
                <c:manualLayout>
                  <c:x val="-2.9304812834224755E-2"/>
                  <c:y val="5.5700949752414894E-2"/>
                </c:manualLayout>
              </c:layout>
              <c:tx>
                <c:rich>
                  <a:bodyPr/>
                  <a:lstStyle/>
                  <a:p>
                    <a:fld id="{8556CFD1-0E45-48F0-BEF2-D674191ECD7F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EB1B-4093-8B4A-E798C23C4E1C}"/>
                </c:ext>
              </c:extLst>
            </c:dLbl>
            <c:dLbl>
              <c:idx val="5"/>
              <c:layout>
                <c:manualLayout>
                  <c:x val="-3.3582887700534837E-2"/>
                  <c:y val="4.7453527072002524E-2"/>
                </c:manualLayout>
              </c:layout>
              <c:tx>
                <c:rich>
                  <a:bodyPr/>
                  <a:lstStyle/>
                  <a:p>
                    <a:fld id="{F81D82FD-172E-4A23-9AF6-CADAA0DF3272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EB1B-4093-8B4A-E798C23C4E1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646DD62-2244-4579-BC6F-D14926DEA743}" type="CELLRANGE">
                      <a:rPr lang="es-CO"/>
                      <a:pPr/>
                      <a:t>[CELLRANGE]</a:t>
                    </a:fld>
                    <a:endParaRPr lang="es-CO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B1B-4093-8B4A-E798C23C4E1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1DD846C-D6A9-46DE-B5E1-4C9EE094E118}" type="CELLRANGE">
                      <a:rPr lang="es-CO"/>
                      <a:pPr/>
                      <a:t>[CELLRANGE]</a:t>
                    </a:fld>
                    <a:endParaRPr lang="es-CO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B1B-4093-8B4A-E798C23C4E1C}"/>
                </c:ext>
              </c:extLst>
            </c:dLbl>
            <c:dLbl>
              <c:idx val="8"/>
              <c:layout>
                <c:manualLayout>
                  <c:x val="-1.4973262032085561E-3"/>
                  <c:y val="-1.4402143031090185E-2"/>
                </c:manualLayout>
              </c:layout>
              <c:tx>
                <c:rich>
                  <a:bodyPr/>
                  <a:lstStyle/>
                  <a:p>
                    <a:fld id="{0BEBF995-DA6D-4253-825A-D7BF865A3598}" type="CELLRANGE">
                      <a:rPr lang="en-US"/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EB1B-4093-8B4A-E798C23C4E1C}"/>
                </c:ext>
              </c:extLst>
            </c:dLbl>
            <c:dLbl>
              <c:idx val="9"/>
              <c:layout>
                <c:manualLayout>
                  <c:x val="-6.3743315508022176E-3"/>
                  <c:y val="-2.0310090104716291E-3"/>
                </c:manualLayout>
              </c:layout>
              <c:tx>
                <c:rich>
                  <a:bodyPr/>
                  <a:lstStyle/>
                  <a:p>
                    <a:fld id="{F11D0B72-9947-4AEC-97E9-D4B9BA3D2400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EB1B-4093-8B4A-E798C23C4E1C}"/>
                </c:ext>
              </c:extLst>
            </c:dLbl>
            <c:dLbl>
              <c:idx val="10"/>
              <c:layout>
                <c:manualLayout>
                  <c:x val="-1.8025180007579266E-3"/>
                  <c:y val="-2.0063641529344953E-2"/>
                </c:manualLayout>
              </c:layout>
              <c:tx>
                <c:rich>
                  <a:bodyPr/>
                  <a:lstStyle/>
                  <a:p>
                    <a:fld id="{8299B253-89BC-4A1E-88C8-5CEA197B4CD3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EB1B-4093-8B4A-E798C23C4E1C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ACD7CA4-18AC-4521-BEC8-39BD5994FCCD}" type="CELLRANGE">
                      <a:rPr lang="es-CO"/>
                      <a:pPr/>
                      <a:t>[CELLRANGE]</a:t>
                    </a:fld>
                    <a:endParaRPr lang="es-CO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9DC-4025-A7E2-C8708C7DC769}"/>
                </c:ext>
              </c:extLst>
            </c:dLbl>
            <c:dLbl>
              <c:idx val="12"/>
              <c:layout>
                <c:manualLayout>
                  <c:x val="-6.3743315508021387E-3"/>
                  <c:y val="-2.0310090104716291E-3"/>
                </c:manualLayout>
              </c:layout>
              <c:tx>
                <c:rich>
                  <a:bodyPr/>
                  <a:lstStyle/>
                  <a:p>
                    <a:fld id="{A892568B-1149-4760-8061-FA6C7E9EC049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9DC-4025-A7E2-C8708C7DC769}"/>
                </c:ext>
              </c:extLst>
            </c:dLbl>
            <c:dLbl>
              <c:idx val="13"/>
              <c:layout>
                <c:manualLayout>
                  <c:x val="-1.0652406417112299E-2"/>
                  <c:y val="-5.1515545092945855E-2"/>
                </c:manualLayout>
              </c:layout>
              <c:tx>
                <c:rich>
                  <a:bodyPr/>
                  <a:lstStyle/>
                  <a:p>
                    <a:fld id="{1C409868-A8C2-4CAA-9641-6A42232D19D6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9DC-4025-A7E2-C8708C7DC769}"/>
                </c:ext>
              </c:extLst>
            </c:dLbl>
            <c:dLbl>
              <c:idx val="14"/>
              <c:layout>
                <c:manualLayout>
                  <c:x val="4.2780748663023171E-5"/>
                  <c:y val="-6.1547203506778147E-3"/>
                </c:manualLayout>
              </c:layout>
              <c:tx>
                <c:rich>
                  <a:bodyPr/>
                  <a:lstStyle/>
                  <a:p>
                    <a:fld id="{F2CB359F-450B-40D9-A6A9-AEC7BBFB7922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9DC-4025-A7E2-C8708C7DC769}"/>
                </c:ext>
              </c:extLst>
            </c:dLbl>
            <c:dLbl>
              <c:idx val="15"/>
              <c:layout>
                <c:manualLayout>
                  <c:x val="-7.054545454545455E-2"/>
                  <c:y val="-1.4402143031090262E-2"/>
                </c:manualLayout>
              </c:layout>
              <c:tx>
                <c:rich>
                  <a:bodyPr/>
                  <a:lstStyle/>
                  <a:p>
                    <a:fld id="{0F0F51F7-7167-45F0-88C5-2EA8BC871ADB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9DC-4025-A7E2-C8708C7DC769}"/>
                </c:ext>
              </c:extLst>
            </c:dLbl>
            <c:dLbl>
              <c:idx val="16"/>
              <c:layout>
                <c:manualLayout>
                  <c:x val="-3.845989304812842E-2"/>
                  <c:y val="4.3329815731796409E-2"/>
                </c:manualLayout>
              </c:layout>
              <c:tx>
                <c:rich>
                  <a:bodyPr/>
                  <a:lstStyle/>
                  <a:p>
                    <a:fld id="{5675EFF8-F32D-4942-BA90-669D3669F61E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9DC-4025-A7E2-C8708C7DC769}"/>
                </c:ext>
              </c:extLst>
            </c:dLbl>
            <c:dLbl>
              <c:idx val="17"/>
              <c:layout>
                <c:manualLayout>
                  <c:x val="-2.0962566844919786E-3"/>
                  <c:y val="2.6834970370971593E-2"/>
                </c:manualLayout>
              </c:layout>
              <c:tx>
                <c:rich>
                  <a:bodyPr/>
                  <a:lstStyle/>
                  <a:p>
                    <a:fld id="{BFE1E07D-8AD6-4121-863A-CD1AB4021DC9}" type="CELLRANGE">
                      <a:rPr lang="en-US" b="1">
                        <a:solidFill>
                          <a:sysClr val="windowText" lastClr="000000"/>
                        </a:solidFill>
                        <a:latin typeface="+mn-lt"/>
                        <a:cs typeface="Arial" panose="020B0604020202020204" pitchFamily="34" charset="0"/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9DC-4025-A7E2-C8708C7DC769}"/>
                </c:ext>
              </c:extLst>
            </c:dLbl>
            <c:dLbl>
              <c:idx val="18"/>
              <c:layout>
                <c:manualLayout>
                  <c:x val="1.0737967914438503E-2"/>
                  <c:y val="7.2195795113239716E-2"/>
                </c:manualLayout>
              </c:layout>
              <c:tx>
                <c:rich>
                  <a:bodyPr/>
                  <a:lstStyle/>
                  <a:p>
                    <a:fld id="{7DF8D9B2-B3FB-4D5A-A4DB-8B9C4E5AA4F8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9DC-4025-A7E2-C8708C7DC769}"/>
                </c:ext>
              </c:extLst>
            </c:dLbl>
            <c:dLbl>
              <c:idx val="19"/>
              <c:layout>
                <c:manualLayout>
                  <c:x val="-7.4823529411764705E-2"/>
                  <c:y val="8.0443217793652003E-2"/>
                </c:manualLayout>
              </c:layout>
              <c:tx>
                <c:rich>
                  <a:bodyPr/>
                  <a:lstStyle/>
                  <a:p>
                    <a:fld id="{03895219-84C1-4FE5-A5CD-DD41007B7ECC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09DC-4025-A7E2-C8708C7DC769}"/>
                </c:ext>
              </c:extLst>
            </c:dLbl>
            <c:dLbl>
              <c:idx val="20"/>
              <c:layout>
                <c:manualLayout>
                  <c:x val="-4.0598930481283421E-2"/>
                  <c:y val="-3.9144411072327336E-2"/>
                </c:manualLayout>
              </c:layout>
              <c:tx>
                <c:rich>
                  <a:bodyPr/>
                  <a:lstStyle/>
                  <a:p>
                    <a:fld id="{DEE386CB-BBD8-413B-A482-B8FDDC0CD6F5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09DC-4025-A7E2-C8708C7DC769}"/>
                </c:ext>
              </c:extLst>
            </c:dLbl>
            <c:dLbl>
              <c:idx val="21"/>
              <c:layout>
                <c:manualLayout>
                  <c:x val="-7.4823529411764705E-2"/>
                  <c:y val="3.0958681711177855E-2"/>
                </c:manualLayout>
              </c:layout>
              <c:tx>
                <c:rich>
                  <a:bodyPr/>
                  <a:lstStyle/>
                  <a:p>
                    <a:fld id="{08FCCFB8-DA63-4221-95B4-DE493B267939}" type="CELLRANGE">
                      <a:rPr lang="en-US" b="1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s-CO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09DC-4025-A7E2-C8708C7DC7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'3. Analisis Cualitativo'!$F$4:$F$25</c:f>
              <c:numCache>
                <c:formatCode>General</c:formatCode>
                <c:ptCount val="22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5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</c:numCache>
            </c:numRef>
          </c:xVal>
          <c:yVal>
            <c:numRef>
              <c:f>'3. Analisis Cualitativo'!$G$4:$G$25</c:f>
              <c:numCache>
                <c:formatCode>General</c:formatCode>
                <c:ptCount val="22"/>
                <c:pt idx="0">
                  <c:v>4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3</c:v>
                </c:pt>
                <c:pt idx="13">
                  <c:v>4</c:v>
                </c:pt>
                <c:pt idx="14">
                  <c:v>3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5</c:v>
                </c:pt>
                <c:pt idx="21">
                  <c:v>4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'3. Analisis Cualitativo'!$A$4:$A$25</c15:f>
                <c15:dlblRangeCache>
                  <c:ptCount val="22"/>
                  <c:pt idx="0">
                    <c:v>ID 1</c:v>
                  </c:pt>
                  <c:pt idx="1">
                    <c:v> ID 2</c:v>
                  </c:pt>
                  <c:pt idx="2">
                    <c:v>ID 3</c:v>
                  </c:pt>
                  <c:pt idx="3">
                    <c:v>ID 4</c:v>
                  </c:pt>
                  <c:pt idx="4">
                    <c:v>ID 5</c:v>
                  </c:pt>
                  <c:pt idx="5">
                    <c:v>ID 6</c:v>
                  </c:pt>
                  <c:pt idx="6">
                    <c:v>ID 7</c:v>
                  </c:pt>
                  <c:pt idx="7">
                    <c:v>ID 8</c:v>
                  </c:pt>
                  <c:pt idx="8">
                    <c:v>ID 9</c:v>
                  </c:pt>
                  <c:pt idx="9">
                    <c:v>ID 10</c:v>
                  </c:pt>
                  <c:pt idx="10">
                    <c:v>ID 11</c:v>
                  </c:pt>
                  <c:pt idx="11">
                    <c:v>ID 12</c:v>
                  </c:pt>
                  <c:pt idx="12">
                    <c:v>ID 13</c:v>
                  </c:pt>
                  <c:pt idx="13">
                    <c:v>ID 14</c:v>
                  </c:pt>
                  <c:pt idx="14">
                    <c:v>ID 15</c:v>
                  </c:pt>
                  <c:pt idx="15">
                    <c:v>ID 16</c:v>
                  </c:pt>
                  <c:pt idx="16">
                    <c:v>ID 17</c:v>
                  </c:pt>
                  <c:pt idx="17">
                    <c:v>ID 18</c:v>
                  </c:pt>
                  <c:pt idx="18">
                    <c:v>ID 19</c:v>
                  </c:pt>
                  <c:pt idx="19">
                    <c:v>ID 20</c:v>
                  </c:pt>
                  <c:pt idx="20">
                    <c:v>ID 21</c:v>
                  </c:pt>
                  <c:pt idx="21">
                    <c:v>ID 22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B1B-4093-8B4A-E798C23C4E1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93971552"/>
        <c:axId val="2093975392"/>
      </c:scatterChart>
      <c:valAx>
        <c:axId val="209397155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200">
                    <a:solidFill>
                      <a:sysClr val="windowText" lastClr="000000"/>
                    </a:solidFill>
                    <a:latin typeface="Bahnschrift" panose="020B0502040204020203" pitchFamily="34" charset="0"/>
                  </a:rPr>
                  <a:t>Impacto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3975392"/>
        <c:crosses val="autoZero"/>
        <c:crossBetween val="midCat"/>
      </c:valAx>
      <c:valAx>
        <c:axId val="20939753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200" b="1">
                    <a:solidFill>
                      <a:sysClr val="windowText" lastClr="000000"/>
                    </a:solidFill>
                  </a:rPr>
                  <a:t>Probabilidad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3971552"/>
        <c:crosses val="autoZero"/>
        <c:crossBetween val="midCat"/>
      </c:valAx>
      <c:spPr>
        <a:gradFill flip="none" rotWithShape="1">
          <a:gsLst>
            <a:gs pos="25000">
              <a:srgbClr val="FF0000"/>
            </a:gs>
            <a:gs pos="28000">
              <a:srgbClr val="FFC000"/>
            </a:gs>
            <a:gs pos="36000">
              <a:srgbClr val="FFFF00"/>
            </a:gs>
            <a:gs pos="61000">
              <a:srgbClr val="92D050"/>
            </a:gs>
          </a:gsLst>
          <a:lin ang="8100000" scaled="1"/>
          <a:tileRect/>
        </a:gradFill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3175" cap="flat" cmpd="sng" algn="ctr">
      <a:noFill/>
      <a:round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415925</xdr:colOff>
      <xdr:row>2</xdr:row>
      <xdr:rowOff>104774</xdr:rowOff>
    </xdr:from>
    <xdr:to>
      <xdr:col>15</xdr:col>
      <xdr:colOff>781050</xdr:colOff>
      <xdr:row>17</xdr:row>
      <xdr:rowOff>3174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9769EB1-DC89-C136-1705-6460927F4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75B066A6-EF4E-44EE-8F09-8104567CA473}" autoFormatId="16" applyNumberFormats="0" applyBorderFormats="0" applyFontFormats="0" applyPatternFormats="0" applyAlignmentFormats="0" applyWidthHeightFormats="0">
  <queryTableRefresh nextId="5">
    <queryTableFields count="4">
      <queryTableField id="1" name="Riesgo" tableColumnId="1"/>
      <queryTableField id="2" name="Severidad" tableColumnId="2"/>
      <queryTableField id="3" name="Probabilidad" tableColumnId="3"/>
      <queryTableField id="4" name="Nivel de Riesgo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2" xr16:uid="{AEAB962A-92E9-440F-B5D1-16405F3AF03F}" autoFormatId="16" applyNumberFormats="0" applyBorderFormats="0" applyFontFormats="0" applyPatternFormats="0" applyAlignmentFormats="0" applyWidthHeightFormats="0">
  <queryTableRefresh nextId="4">
    <queryTableFields count="3">
      <queryTableField id="1" name="PROBABILIDAD" tableColumnId="1"/>
      <queryTableField id="2" name="IMPACTO" tableColumnId="2"/>
      <queryTableField id="3" name="NIVEL DE RIESGO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24FA5D-F2A6-480A-8709-5435D071B612}" name="Tabla1" displayName="Tabla1" ref="E12:H17" totalsRowShown="0" headerRowDxfId="42" headerRowBorderDxfId="41" tableBorderDxfId="40" totalsRowBorderDxfId="39">
  <autoFilter ref="E12:H17" xr:uid="{2324FA5D-F2A6-480A-8709-5435D071B612}"/>
  <tableColumns count="4">
    <tableColumn id="1" xr3:uid="{E338FFEC-4DBB-4D9A-8F7A-BE4AC22003FB}" name="Riesgo" dataDxfId="38"/>
    <tableColumn id="2" xr3:uid="{2ECA6577-346A-4BFB-B465-99F62B4352F3}" name="Severidad" dataDxfId="37"/>
    <tableColumn id="3" xr3:uid="{FAF5A3A3-306F-42BF-93EF-DE4FCFEB3ED7}" name="Probabilidad" dataDxfId="36"/>
    <tableColumn id="4" xr3:uid="{FEE3396B-FAC5-416F-91F9-44140FD0DC4C}" name="Nivel de Riesgo" dataDxfId="35">
      <calculatedColumnFormula>L14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DC3A56-6CC4-4748-BB9C-D6A856025F2E}" name="Tabla13_2" displayName="Tabla13_2" ref="A1:D6" tableType="queryTable" totalsRowShown="0">
  <autoFilter ref="A1:D6" xr:uid="{CADC3A56-6CC4-4748-BB9C-D6A856025F2E}"/>
  <tableColumns count="4">
    <tableColumn id="1" xr3:uid="{C55576C5-F1A9-4167-A60A-816C8568B164}" uniqueName="1" name="Riesgo" queryTableFieldId="1"/>
    <tableColumn id="2" xr3:uid="{436A56B1-AD37-4482-840A-C1806662EDF0}" uniqueName="2" name="Severidad" queryTableFieldId="2" dataDxfId="34"/>
    <tableColumn id="3" xr3:uid="{E0BCD2BE-244A-4171-B608-84202D2F7D94}" uniqueName="3" name="Probabilidad" queryTableFieldId="3" dataDxfId="33"/>
    <tableColumn id="4" xr3:uid="{0296A11C-A001-4597-8594-0F06475EC6B8}" uniqueName="4" name="Nivel de Riesgo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D0D271-FAB1-44F4-9D07-4481CEC9BCA7}" name="Tabla13" displayName="Tabla13" ref="E12:H17" totalsRowShown="0" headerRowDxfId="26" dataDxfId="24" headerRowBorderDxfId="25" tableBorderDxfId="23" totalsRowBorderDxfId="22">
  <autoFilter ref="E12:H17" xr:uid="{2324FA5D-F2A6-480A-8709-5435D071B612}"/>
  <tableColumns count="4">
    <tableColumn id="1" xr3:uid="{9D6FE7F4-E3DC-4572-B829-955D63C156B2}" name="Riesgo" dataDxfId="21"/>
    <tableColumn id="2" xr3:uid="{EB6F5050-E162-4119-8E47-43216778FB46}" name="Severidad" dataDxfId="20"/>
    <tableColumn id="3" xr3:uid="{AA180F15-09F3-4BD3-842F-A4E405D8BE51}" name="Probabilidad" dataDxfId="19"/>
    <tableColumn id="4" xr3:uid="{F4AEDBDA-F4A9-4B2D-9F5B-DB40A6C3EC91}" name="Nivel de Riesgo" dataDxfId="18">
      <calculatedColumnFormula>IFERROR(INDEX($E$6:$I$10,MATCH(F13,$C$6:$C$10,0),MATCH(G13,$E$4:$I$4,0)),"")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E3C97E-53EC-4D6D-9BB4-71982703794E}" name="Tabla4" displayName="Tabla4" ref="F4:H26" totalsRowShown="0" headerRowDxfId="11" headerRowBorderDxfId="10" tableBorderDxfId="9" totalsRowBorderDxfId="8" headerRowCellStyle="Normal 2">
  <autoFilter ref="F4:H26" xr:uid="{3DE3C97E-53EC-4D6D-9BB4-71982703794E}"/>
  <tableColumns count="3">
    <tableColumn id="1" xr3:uid="{D81A87D4-8F09-4A06-8C7D-4972ADF40C0F}" name="PROBABILIDAD" dataDxfId="7" dataCellStyle="Normal 2"/>
    <tableColumn id="2" xr3:uid="{ABE77B3C-142D-4476-AC72-DF5A2F795DB7}" name="IMPACTO" dataDxfId="6" dataCellStyle="Normal 2"/>
    <tableColumn id="3" xr3:uid="{03CFCB3E-0EB0-401A-83AF-7B941C15F35B}" name="NIVEL DE RIESGO" dataDxfId="5" dataCellStyle="Normal 2">
      <calculatedColumnFormula>IFERROR(INDEX('1. Matriz de Riesgo_AUDIKAL'!$E$6:$I$10,MATCH(G5,'1. Matriz de Riesgo_AUDIKAL'!$C$6:$C$10,0),MATCH(F5,'1. Matriz de Riesgo_AUDIKAL'!$E$4:$I$4,0)),"")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9AA992-9349-4E23-8959-F94034C2D896}" name="Tabla4_2" displayName="Tabla4_2" ref="A1:C23" tableType="queryTable" totalsRowShown="0">
  <autoFilter ref="A1:C23" xr:uid="{E69AA992-9349-4E23-8959-F94034C2D896}"/>
  <tableColumns count="3">
    <tableColumn id="1" xr3:uid="{9C641CE4-C5AF-4D24-94F5-27621E4A7FB7}" uniqueName="1" name="PROBABILIDAD" queryTableFieldId="1" dataDxfId="1"/>
    <tableColumn id="2" xr3:uid="{8F48A6DC-9E1F-4B6A-9E69-499806C6011F}" uniqueName="2" name="IMPACTO" queryTableFieldId="2" dataDxfId="0"/>
    <tableColumn id="3" xr3:uid="{187A098E-0E20-4128-960F-11C7643DB96C}" uniqueName="3" name="NIVEL DE RIESGO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8332-05F8-4FDB-B8AF-099B8FB85D1A}">
  <dimension ref="C2:L32"/>
  <sheetViews>
    <sheetView showGridLines="0" topLeftCell="A2" workbookViewId="0">
      <selection activeCell="K15" sqref="K15"/>
    </sheetView>
  </sheetViews>
  <sheetFormatPr baseColWidth="10" defaultRowHeight="14.25"/>
  <cols>
    <col min="3" max="3" width="12.375" bestFit="1" customWidth="1"/>
    <col min="4" max="4" width="5.375" customWidth="1"/>
    <col min="6" max="6" width="12.375" bestFit="1" customWidth="1"/>
    <col min="7" max="7" width="13.625" customWidth="1"/>
    <col min="8" max="8" width="16.25" customWidth="1"/>
    <col min="10" max="10" width="14.25" bestFit="1" customWidth="1"/>
    <col min="12" max="12" width="14.25" bestFit="1" customWidth="1"/>
  </cols>
  <sheetData>
    <row r="2" spans="3:12" ht="15">
      <c r="E2" s="125" t="s">
        <v>9</v>
      </c>
      <c r="F2" s="125"/>
      <c r="G2" s="125"/>
      <c r="H2" s="125"/>
      <c r="I2" s="125"/>
    </row>
    <row r="3" spans="3:12" ht="15">
      <c r="E3" s="126" t="s">
        <v>8</v>
      </c>
      <c r="F3" s="126"/>
      <c r="G3" s="126"/>
      <c r="H3" s="126"/>
      <c r="I3" s="126"/>
      <c r="K3" s="7" t="s">
        <v>10</v>
      </c>
      <c r="L3" s="7" t="s">
        <v>21</v>
      </c>
    </row>
    <row r="4" spans="3:12" ht="15">
      <c r="E4" s="49" t="s">
        <v>5</v>
      </c>
      <c r="F4" s="49" t="s">
        <v>6</v>
      </c>
      <c r="G4" s="49" t="s">
        <v>112</v>
      </c>
      <c r="H4" s="49" t="s">
        <v>3</v>
      </c>
      <c r="I4" s="49" t="s">
        <v>7</v>
      </c>
      <c r="K4" s="6" t="s">
        <v>11</v>
      </c>
      <c r="L4" s="1" t="s">
        <v>15</v>
      </c>
    </row>
    <row r="5" spans="3:12" ht="15">
      <c r="C5" s="126" t="s">
        <v>0</v>
      </c>
      <c r="D5" s="126"/>
      <c r="E5" s="49">
        <v>1</v>
      </c>
      <c r="F5" s="49">
        <v>2</v>
      </c>
      <c r="G5" s="49">
        <v>3</v>
      </c>
      <c r="H5" s="49">
        <v>4</v>
      </c>
      <c r="I5" s="49">
        <v>5</v>
      </c>
      <c r="K5" s="3" t="s">
        <v>12</v>
      </c>
      <c r="L5" s="1" t="s">
        <v>16</v>
      </c>
    </row>
    <row r="6" spans="3:12" ht="15">
      <c r="C6" s="2" t="s">
        <v>1</v>
      </c>
      <c r="D6" s="49">
        <v>5</v>
      </c>
      <c r="E6" s="6">
        <f>+$D6*E$5</f>
        <v>5</v>
      </c>
      <c r="F6" s="6">
        <f t="shared" ref="F6:I10" si="0">+$D6*F$5</f>
        <v>10</v>
      </c>
      <c r="G6" s="6">
        <f t="shared" si="0"/>
        <v>15</v>
      </c>
      <c r="H6" s="6">
        <f t="shared" si="0"/>
        <v>20</v>
      </c>
      <c r="I6" s="3">
        <f t="shared" si="0"/>
        <v>25</v>
      </c>
      <c r="K6" s="4" t="s">
        <v>13</v>
      </c>
      <c r="L6" s="1" t="s">
        <v>17</v>
      </c>
    </row>
    <row r="7" spans="3:12" ht="15">
      <c r="C7" s="2" t="s">
        <v>2</v>
      </c>
      <c r="D7" s="49">
        <v>4</v>
      </c>
      <c r="E7" s="6">
        <f t="shared" ref="E7:E10" si="1">+$D7*E$5</f>
        <v>4</v>
      </c>
      <c r="F7" s="6">
        <f t="shared" si="0"/>
        <v>8</v>
      </c>
      <c r="G7" s="3">
        <f t="shared" si="0"/>
        <v>12</v>
      </c>
      <c r="H7" s="3">
        <f t="shared" si="0"/>
        <v>16</v>
      </c>
      <c r="I7" s="4">
        <f t="shared" si="0"/>
        <v>20</v>
      </c>
      <c r="K7" s="5" t="s">
        <v>14</v>
      </c>
      <c r="L7" s="1" t="s">
        <v>18</v>
      </c>
    </row>
    <row r="8" spans="3:12" ht="15">
      <c r="C8" s="2" t="s">
        <v>3</v>
      </c>
      <c r="D8" s="49">
        <v>3</v>
      </c>
      <c r="E8" s="6">
        <f t="shared" si="1"/>
        <v>3</v>
      </c>
      <c r="F8" s="3">
        <f t="shared" si="0"/>
        <v>6</v>
      </c>
      <c r="G8" s="3">
        <f t="shared" si="0"/>
        <v>9</v>
      </c>
      <c r="H8" s="4">
        <f t="shared" si="0"/>
        <v>12</v>
      </c>
      <c r="I8" s="5">
        <f t="shared" si="0"/>
        <v>15</v>
      </c>
    </row>
    <row r="9" spans="3:12" ht="15">
      <c r="C9" s="2" t="s">
        <v>4</v>
      </c>
      <c r="D9" s="49">
        <v>2</v>
      </c>
      <c r="E9" s="6">
        <f t="shared" si="1"/>
        <v>2</v>
      </c>
      <c r="F9" s="3">
        <f t="shared" si="0"/>
        <v>4</v>
      </c>
      <c r="G9" s="4">
        <f t="shared" si="0"/>
        <v>6</v>
      </c>
      <c r="H9" s="5">
        <f t="shared" si="0"/>
        <v>8</v>
      </c>
      <c r="I9" s="5">
        <f t="shared" si="0"/>
        <v>10</v>
      </c>
    </row>
    <row r="10" spans="3:12" ht="15">
      <c r="C10" s="2" t="s">
        <v>19</v>
      </c>
      <c r="D10" s="49">
        <v>1</v>
      </c>
      <c r="E10" s="3">
        <f t="shared" si="1"/>
        <v>1</v>
      </c>
      <c r="F10" s="4">
        <f t="shared" si="0"/>
        <v>2</v>
      </c>
      <c r="G10" s="5">
        <f t="shared" si="0"/>
        <v>3</v>
      </c>
      <c r="H10" s="5">
        <f t="shared" si="0"/>
        <v>4</v>
      </c>
      <c r="I10" s="5">
        <f t="shared" si="0"/>
        <v>5</v>
      </c>
    </row>
    <row r="12" spans="3:12" ht="15">
      <c r="E12" s="11" t="s">
        <v>20</v>
      </c>
      <c r="F12" s="12" t="s">
        <v>0</v>
      </c>
      <c r="G12" s="12" t="s">
        <v>8</v>
      </c>
      <c r="H12" s="13" t="s">
        <v>21</v>
      </c>
    </row>
    <row r="13" spans="3:12" ht="15">
      <c r="E13" s="8">
        <v>1</v>
      </c>
      <c r="F13" s="9" t="s">
        <v>1</v>
      </c>
      <c r="G13" s="9" t="s">
        <v>7</v>
      </c>
      <c r="H13" s="10">
        <f t="shared" ref="H13:H17" si="2">L14</f>
        <v>0</v>
      </c>
    </row>
    <row r="14" spans="3:12" ht="15">
      <c r="E14" s="8">
        <v>2</v>
      </c>
      <c r="F14" s="9" t="s">
        <v>3</v>
      </c>
      <c r="G14" s="9" t="s">
        <v>7</v>
      </c>
      <c r="H14" s="10">
        <f t="shared" si="2"/>
        <v>0</v>
      </c>
    </row>
    <row r="15" spans="3:12" ht="15">
      <c r="E15" s="8">
        <v>3</v>
      </c>
      <c r="F15" s="9" t="s">
        <v>4</v>
      </c>
      <c r="G15" s="9" t="s">
        <v>6</v>
      </c>
      <c r="H15" s="10">
        <f t="shared" si="2"/>
        <v>0</v>
      </c>
    </row>
    <row r="16" spans="3:12" ht="15">
      <c r="E16" s="8">
        <v>4</v>
      </c>
      <c r="F16" s="9" t="s">
        <v>3</v>
      </c>
      <c r="G16" s="9" t="s">
        <v>3</v>
      </c>
      <c r="H16" s="10">
        <f t="shared" si="2"/>
        <v>0</v>
      </c>
    </row>
    <row r="17" spans="3:10" ht="15">
      <c r="E17" s="8">
        <v>5</v>
      </c>
      <c r="F17" s="9" t="s">
        <v>2</v>
      </c>
      <c r="G17" s="9" t="s">
        <v>6</v>
      </c>
      <c r="H17" s="10">
        <f t="shared" si="2"/>
        <v>0</v>
      </c>
    </row>
    <row r="21" spans="3:10" ht="15">
      <c r="E21" s="127" t="s">
        <v>9</v>
      </c>
      <c r="F21" s="128"/>
      <c r="G21" s="129"/>
      <c r="I21" s="7" t="s">
        <v>10</v>
      </c>
      <c r="J21" s="7" t="s">
        <v>21</v>
      </c>
    </row>
    <row r="22" spans="3:10" ht="15">
      <c r="E22" s="130" t="s">
        <v>8</v>
      </c>
      <c r="F22" s="131"/>
      <c r="G22" s="132"/>
      <c r="I22" s="6" t="s">
        <v>31</v>
      </c>
      <c r="J22" s="1" t="s">
        <v>15</v>
      </c>
    </row>
    <row r="23" spans="3:10" ht="15">
      <c r="E23" s="2" t="s">
        <v>5</v>
      </c>
      <c r="F23" s="2" t="s">
        <v>3</v>
      </c>
      <c r="G23" s="2" t="s">
        <v>7</v>
      </c>
      <c r="I23" s="3" t="s">
        <v>32</v>
      </c>
      <c r="J23" s="1" t="s">
        <v>16</v>
      </c>
    </row>
    <row r="24" spans="3:10" ht="15">
      <c r="C24" s="126" t="s">
        <v>0</v>
      </c>
      <c r="D24" s="126"/>
      <c r="E24" s="2">
        <v>2</v>
      </c>
      <c r="F24" s="2">
        <v>4</v>
      </c>
      <c r="G24" s="2">
        <v>6</v>
      </c>
      <c r="I24" s="4" t="s">
        <v>33</v>
      </c>
      <c r="J24" s="1" t="s">
        <v>17</v>
      </c>
    </row>
    <row r="25" spans="3:10" ht="15">
      <c r="C25" s="2" t="s">
        <v>2</v>
      </c>
      <c r="D25" s="2">
        <v>1</v>
      </c>
      <c r="E25" s="6">
        <f>+$D25*E$24</f>
        <v>2</v>
      </c>
      <c r="F25" s="6">
        <f t="shared" ref="F25:G27" si="3">+$D25*F$24</f>
        <v>4</v>
      </c>
      <c r="G25" s="3">
        <f t="shared" si="3"/>
        <v>6</v>
      </c>
      <c r="I25" s="5" t="s">
        <v>34</v>
      </c>
      <c r="J25" s="1" t="s">
        <v>18</v>
      </c>
    </row>
    <row r="26" spans="3:10" ht="15">
      <c r="C26" s="2" t="s">
        <v>3</v>
      </c>
      <c r="D26" s="2">
        <v>2</v>
      </c>
      <c r="E26" s="6">
        <f t="shared" ref="E26:E27" si="4">+$D26*E$24</f>
        <v>4</v>
      </c>
      <c r="F26" s="3">
        <f t="shared" si="3"/>
        <v>8</v>
      </c>
      <c r="G26" s="4">
        <f t="shared" si="3"/>
        <v>12</v>
      </c>
    </row>
    <row r="27" spans="3:10" ht="15">
      <c r="C27" s="2" t="s">
        <v>4</v>
      </c>
      <c r="D27" s="2">
        <v>3</v>
      </c>
      <c r="E27" s="3">
        <f t="shared" si="4"/>
        <v>6</v>
      </c>
      <c r="F27" s="4">
        <f t="shared" si="3"/>
        <v>12</v>
      </c>
      <c r="G27" s="5">
        <f t="shared" si="3"/>
        <v>18</v>
      </c>
    </row>
    <row r="29" spans="3:10" ht="15">
      <c r="E29" s="16" t="s">
        <v>20</v>
      </c>
      <c r="F29" s="16" t="s">
        <v>0</v>
      </c>
      <c r="G29" s="16" t="s">
        <v>8</v>
      </c>
      <c r="H29" s="16" t="s">
        <v>21</v>
      </c>
    </row>
    <row r="30" spans="3:10">
      <c r="E30" s="17">
        <v>1</v>
      </c>
      <c r="F30" s="17" t="s">
        <v>4</v>
      </c>
      <c r="G30" s="17" t="s">
        <v>7</v>
      </c>
      <c r="H30">
        <f>IFERROR(INDEX($E$25:$G$27,MATCH(F30,$C$25:$C$27,0),MATCH(G30,$E$23:$G$23,0)),"")</f>
        <v>18</v>
      </c>
    </row>
    <row r="31" spans="3:10">
      <c r="E31" s="18">
        <v>2</v>
      </c>
      <c r="F31" s="19" t="s">
        <v>3</v>
      </c>
      <c r="G31" s="19" t="s">
        <v>5</v>
      </c>
      <c r="H31">
        <f>IFERROR(INDEX($E$25:$G$27,MATCH(F31,$C$25:$C$27,0),MATCH(G31,$E$23:$G$23,0)),"")</f>
        <v>4</v>
      </c>
    </row>
    <row r="32" spans="3:10">
      <c r="E32" s="17">
        <v>3</v>
      </c>
      <c r="F32" s="17" t="s">
        <v>4</v>
      </c>
      <c r="G32" s="17" t="s">
        <v>3</v>
      </c>
      <c r="H32">
        <f>IFERROR(INDEX($E$25:$G$27,MATCH(F32,$C$25:$C$27,0),MATCH(G32,$E$23:$G$23,0)),"")</f>
        <v>12</v>
      </c>
    </row>
  </sheetData>
  <mergeCells count="6">
    <mergeCell ref="E2:I2"/>
    <mergeCell ref="C24:D24"/>
    <mergeCell ref="E21:G21"/>
    <mergeCell ref="E22:G22"/>
    <mergeCell ref="C5:D5"/>
    <mergeCell ref="E3:I3"/>
  </mergeCells>
  <conditionalFormatting sqref="H13:H17">
    <cfRule type="expression" dxfId="50" priority="5">
      <formula>AND($H13&gt;=30,$H13&lt;=50)</formula>
    </cfRule>
    <cfRule type="expression" dxfId="49" priority="6">
      <formula>AND($H13&gt;=20,$H13&lt;=24)</formula>
    </cfRule>
    <cfRule type="expression" dxfId="48" priority="7">
      <formula>AND($H13&gt;=10,$H13&lt;=18)</formula>
    </cfRule>
    <cfRule type="expression" dxfId="47" priority="8">
      <formula>AND($H13&gt;=2,$H13&lt;=8)</formula>
    </cfRule>
  </conditionalFormatting>
  <conditionalFormatting sqref="H30:H32">
    <cfRule type="expression" dxfId="46" priority="1">
      <formula>AND($H30&gt;=2,$H30&lt;=4)</formula>
    </cfRule>
    <cfRule type="expression" dxfId="45" priority="2">
      <formula>AND($H30&gt;=6,$H30&lt;=8)</formula>
    </cfRule>
    <cfRule type="expression" dxfId="44" priority="3">
      <formula>AND($H30&gt;=10,$H30&lt;=12)</formula>
    </cfRule>
    <cfRule type="expression" dxfId="43" priority="4">
      <formula>AND($H30&gt;=18,$H30&lt;=30)</formula>
    </cfRule>
  </conditionalFormatting>
  <dataValidations count="4">
    <dataValidation type="list" allowBlank="1" showInputMessage="1" showErrorMessage="1" sqref="F13:F17" xr:uid="{41AED4BA-8C3C-4CB3-8941-7F404DC6031D}">
      <formula1>$C$6:$C$10</formula1>
    </dataValidation>
    <dataValidation type="list" allowBlank="1" showInputMessage="1" showErrorMessage="1" sqref="G13:G17" xr:uid="{2489F167-73AE-4A76-BA23-3B69E0F8D8AB}">
      <formula1>$E$4:$I$4</formula1>
    </dataValidation>
    <dataValidation type="list" allowBlank="1" showInputMessage="1" showErrorMessage="1" sqref="F30:F32" xr:uid="{865C8F17-641A-43FB-800E-8A0C9FE0B00B}">
      <formula1>$C$25:$C$27</formula1>
    </dataValidation>
    <dataValidation type="list" allowBlank="1" showInputMessage="1" showErrorMessage="1" sqref="G30:G32" xr:uid="{40FAAD74-1E09-4622-89D6-C6BF906D2D4D}">
      <formula1>$E$23:$G$23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CF0DE-B924-46E4-88D4-DECD1C9C3F9D}">
  <dimension ref="A1:D6"/>
  <sheetViews>
    <sheetView workbookViewId="0">
      <selection activeCell="C4" sqref="C4"/>
    </sheetView>
  </sheetViews>
  <sheetFormatPr baseColWidth="10" defaultRowHeight="14.25"/>
  <cols>
    <col min="1" max="1" width="9.125" bestFit="1" customWidth="1"/>
    <col min="2" max="2" width="12" bestFit="1" customWidth="1"/>
    <col min="3" max="3" width="14" bestFit="1" customWidth="1"/>
    <col min="4" max="4" width="17" bestFit="1" customWidth="1"/>
  </cols>
  <sheetData>
    <row r="1" spans="1:4">
      <c r="A1" t="s">
        <v>20</v>
      </c>
      <c r="B1" t="s">
        <v>0</v>
      </c>
      <c r="C1" t="s">
        <v>8</v>
      </c>
      <c r="D1" t="s">
        <v>21</v>
      </c>
    </row>
    <row r="2" spans="1:4">
      <c r="A2">
        <v>1</v>
      </c>
      <c r="B2" s="50" t="s">
        <v>1</v>
      </c>
      <c r="C2" s="50" t="s">
        <v>6</v>
      </c>
      <c r="D2">
        <v>2</v>
      </c>
    </row>
    <row r="3" spans="1:4">
      <c r="A3">
        <v>2</v>
      </c>
      <c r="B3" s="50" t="s">
        <v>2</v>
      </c>
      <c r="C3" s="50" t="s">
        <v>112</v>
      </c>
    </row>
    <row r="4" spans="1:4">
      <c r="A4">
        <v>3</v>
      </c>
      <c r="B4" s="50" t="s">
        <v>3</v>
      </c>
      <c r="C4" s="50" t="s">
        <v>3</v>
      </c>
      <c r="D4">
        <v>12</v>
      </c>
    </row>
    <row r="5" spans="1:4">
      <c r="A5">
        <v>4</v>
      </c>
      <c r="B5" s="50" t="s">
        <v>3</v>
      </c>
      <c r="C5" s="50" t="s">
        <v>7</v>
      </c>
      <c r="D5">
        <v>15</v>
      </c>
    </row>
    <row r="6" spans="1:4">
      <c r="A6">
        <v>5</v>
      </c>
      <c r="B6" s="50" t="s">
        <v>19</v>
      </c>
      <c r="C6" s="50" t="s">
        <v>7</v>
      </c>
      <c r="D6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B976-7A71-4601-83F3-62D2E51AC971}">
  <dimension ref="C2:L17"/>
  <sheetViews>
    <sheetView showGridLines="0" topLeftCell="C1" workbookViewId="0">
      <selection activeCell="G13" sqref="G13"/>
    </sheetView>
  </sheetViews>
  <sheetFormatPr baseColWidth="10" defaultRowHeight="14.25"/>
  <cols>
    <col min="1" max="2" width="11" style="51"/>
    <col min="3" max="3" width="12.375" style="51" bestFit="1" customWidth="1"/>
    <col min="4" max="4" width="5.375" style="51" customWidth="1"/>
    <col min="5" max="5" width="11" style="51"/>
    <col min="6" max="6" width="12.375" style="51" bestFit="1" customWidth="1"/>
    <col min="7" max="7" width="13.625" style="51" customWidth="1"/>
    <col min="8" max="8" width="16.25" style="51" customWidth="1"/>
    <col min="9" max="9" width="11" style="51"/>
    <col min="10" max="10" width="14.25" style="51" bestFit="1" customWidth="1"/>
    <col min="11" max="11" width="11" style="51"/>
    <col min="12" max="12" width="16.125" style="51" customWidth="1"/>
    <col min="13" max="16384" width="11" style="51"/>
  </cols>
  <sheetData>
    <row r="2" spans="3:12" ht="15">
      <c r="E2" s="133" t="s">
        <v>9</v>
      </c>
      <c r="F2" s="133"/>
      <c r="G2" s="133"/>
      <c r="H2" s="133"/>
      <c r="I2" s="133"/>
    </row>
    <row r="3" spans="3:12" ht="15">
      <c r="E3" s="134" t="s">
        <v>8</v>
      </c>
      <c r="F3" s="134"/>
      <c r="G3" s="134"/>
      <c r="H3" s="134"/>
      <c r="I3" s="134"/>
      <c r="K3" s="52" t="s">
        <v>10</v>
      </c>
      <c r="L3" s="52" t="s">
        <v>21</v>
      </c>
    </row>
    <row r="4" spans="3:12" ht="15">
      <c r="E4" s="53" t="s">
        <v>5</v>
      </c>
      <c r="F4" s="53" t="s">
        <v>6</v>
      </c>
      <c r="G4" s="53" t="s">
        <v>112</v>
      </c>
      <c r="H4" s="53" t="s">
        <v>3</v>
      </c>
      <c r="I4" s="53" t="s">
        <v>7</v>
      </c>
      <c r="K4" s="54" t="s">
        <v>46</v>
      </c>
      <c r="L4" s="55" t="s">
        <v>113</v>
      </c>
    </row>
    <row r="5" spans="3:12" ht="15">
      <c r="C5" s="134" t="s">
        <v>0</v>
      </c>
      <c r="D5" s="134"/>
      <c r="E5" s="53">
        <v>1</v>
      </c>
      <c r="F5" s="53">
        <v>2</v>
      </c>
      <c r="G5" s="53">
        <v>3</v>
      </c>
      <c r="H5" s="53">
        <v>4</v>
      </c>
      <c r="I5" s="53">
        <v>5</v>
      </c>
      <c r="K5" s="56" t="s">
        <v>47</v>
      </c>
      <c r="L5" s="55" t="s">
        <v>114</v>
      </c>
    </row>
    <row r="6" spans="3:12" ht="15">
      <c r="C6" s="53" t="s">
        <v>1</v>
      </c>
      <c r="D6" s="53">
        <v>1</v>
      </c>
      <c r="E6" s="57">
        <f>+$D6*E$5</f>
        <v>1</v>
      </c>
      <c r="F6" s="57">
        <f t="shared" ref="F6:I10" si="0">+$D6*F$5</f>
        <v>2</v>
      </c>
      <c r="G6" s="57">
        <f t="shared" si="0"/>
        <v>3</v>
      </c>
      <c r="H6" s="57">
        <f t="shared" si="0"/>
        <v>4</v>
      </c>
      <c r="I6" s="57">
        <f t="shared" si="0"/>
        <v>5</v>
      </c>
      <c r="K6" s="58" t="s">
        <v>48</v>
      </c>
      <c r="L6" s="55" t="s">
        <v>115</v>
      </c>
    </row>
    <row r="7" spans="3:12" ht="15">
      <c r="C7" s="53" t="s">
        <v>2</v>
      </c>
      <c r="D7" s="53">
        <v>2</v>
      </c>
      <c r="E7" s="57">
        <f t="shared" ref="E7:E10" si="1">+$D7*E$5</f>
        <v>2</v>
      </c>
      <c r="F7" s="57">
        <f t="shared" si="0"/>
        <v>4</v>
      </c>
      <c r="G7" s="57">
        <f t="shared" si="0"/>
        <v>6</v>
      </c>
      <c r="H7" s="57">
        <f t="shared" si="0"/>
        <v>8</v>
      </c>
      <c r="I7" s="57">
        <f t="shared" si="0"/>
        <v>10</v>
      </c>
    </row>
    <row r="8" spans="3:12" ht="15">
      <c r="C8" s="53" t="s">
        <v>3</v>
      </c>
      <c r="D8" s="53">
        <v>3</v>
      </c>
      <c r="E8" s="57">
        <f t="shared" si="1"/>
        <v>3</v>
      </c>
      <c r="F8" s="57">
        <f t="shared" si="0"/>
        <v>6</v>
      </c>
      <c r="G8" s="57">
        <f t="shared" si="0"/>
        <v>9</v>
      </c>
      <c r="H8" s="57">
        <f t="shared" si="0"/>
        <v>12</v>
      </c>
      <c r="I8" s="57">
        <f t="shared" si="0"/>
        <v>15</v>
      </c>
    </row>
    <row r="9" spans="3:12" ht="15">
      <c r="C9" s="53" t="s">
        <v>4</v>
      </c>
      <c r="D9" s="53">
        <v>4</v>
      </c>
      <c r="E9" s="57">
        <f t="shared" si="1"/>
        <v>4</v>
      </c>
      <c r="F9" s="57">
        <f t="shared" si="0"/>
        <v>8</v>
      </c>
      <c r="G9" s="57">
        <f t="shared" si="0"/>
        <v>12</v>
      </c>
      <c r="H9" s="57">
        <f t="shared" si="0"/>
        <v>16</v>
      </c>
      <c r="I9" s="57">
        <f t="shared" si="0"/>
        <v>20</v>
      </c>
    </row>
    <row r="10" spans="3:12" ht="15">
      <c r="C10" s="53" t="s">
        <v>19</v>
      </c>
      <c r="D10" s="53">
        <v>5</v>
      </c>
      <c r="E10" s="57">
        <f t="shared" si="1"/>
        <v>5</v>
      </c>
      <c r="F10" s="57">
        <f t="shared" si="0"/>
        <v>10</v>
      </c>
      <c r="G10" s="57">
        <f t="shared" si="0"/>
        <v>15</v>
      </c>
      <c r="H10" s="57">
        <f t="shared" si="0"/>
        <v>20</v>
      </c>
      <c r="I10" s="57">
        <f t="shared" si="0"/>
        <v>25</v>
      </c>
    </row>
    <row r="12" spans="3:12" ht="15">
      <c r="E12" s="59" t="s">
        <v>20</v>
      </c>
      <c r="F12" s="60" t="s">
        <v>0</v>
      </c>
      <c r="G12" s="60" t="s">
        <v>8</v>
      </c>
      <c r="H12" s="61" t="s">
        <v>21</v>
      </c>
    </row>
    <row r="13" spans="3:12" ht="15">
      <c r="E13" s="62">
        <v>1</v>
      </c>
      <c r="F13" s="63" t="s">
        <v>1</v>
      </c>
      <c r="G13" s="63" t="s">
        <v>5</v>
      </c>
      <c r="H13" s="65">
        <f>IFERROR(INDEX($E$6:$I$10,MATCH(F13,$C$6:$C$10,0),MATCH(G13,$E$4:$I$4,0)),"")</f>
        <v>1</v>
      </c>
    </row>
    <row r="14" spans="3:12" ht="15">
      <c r="E14" s="62">
        <v>2</v>
      </c>
      <c r="F14" s="63" t="s">
        <v>2</v>
      </c>
      <c r="G14" s="63" t="s">
        <v>112</v>
      </c>
      <c r="H14" s="64">
        <f>IFERROR(INDEX($E$6:$I$10,MATCH(F14,$C$6:$C$10,0),MATCH(G14,$E$4:$I$4,0)),"")</f>
        <v>6</v>
      </c>
    </row>
    <row r="15" spans="3:12" ht="15">
      <c r="E15" s="62">
        <v>3</v>
      </c>
      <c r="F15" s="63" t="s">
        <v>3</v>
      </c>
      <c r="G15" s="63" t="s">
        <v>3</v>
      </c>
      <c r="H15" s="64">
        <f t="shared" ref="H15:H17" si="2">IFERROR(INDEX($E$6:$I$10,MATCH(F15,$C$6:$C$10,0),MATCH(G15,$E$4:$I$4,0)),"")</f>
        <v>12</v>
      </c>
    </row>
    <row r="16" spans="3:12" ht="15">
      <c r="E16" s="62">
        <v>4</v>
      </c>
      <c r="F16" s="63" t="s">
        <v>4</v>
      </c>
      <c r="G16" s="63" t="s">
        <v>3</v>
      </c>
      <c r="H16" s="64">
        <f>IFERROR(INDEX($E$6:$I$10,MATCH(F16,$C$6:$C$10,0),MATCH(G16,$E$4:$I$4,0)),"")</f>
        <v>16</v>
      </c>
    </row>
    <row r="17" spans="5:8" ht="15">
      <c r="E17" s="62">
        <v>5</v>
      </c>
      <c r="F17" s="63" t="s">
        <v>19</v>
      </c>
      <c r="G17" s="63" t="s">
        <v>7</v>
      </c>
      <c r="H17" s="64">
        <f t="shared" si="2"/>
        <v>25</v>
      </c>
    </row>
  </sheetData>
  <mergeCells count="3">
    <mergeCell ref="E2:I2"/>
    <mergeCell ref="E3:I3"/>
    <mergeCell ref="C5:D5"/>
  </mergeCells>
  <conditionalFormatting sqref="E6:I10">
    <cfRule type="cellIs" dxfId="32" priority="1" operator="between">
      <formula>1</formula>
      <formula>4</formula>
    </cfRule>
    <cfRule type="cellIs" dxfId="31" priority="3" operator="between">
      <formula>5</formula>
      <formula>12</formula>
    </cfRule>
    <cfRule type="cellIs" dxfId="30" priority="4" operator="greaterThanOrEqual">
      <formula>12</formula>
    </cfRule>
  </conditionalFormatting>
  <conditionalFormatting sqref="H13:H17">
    <cfRule type="expression" dxfId="29" priority="9">
      <formula>AND($H13&gt;12)</formula>
    </cfRule>
    <cfRule type="expression" dxfId="28" priority="10">
      <formula>AND($H13&gt;=5,$H13&lt;=12)</formula>
    </cfRule>
    <cfRule type="expression" dxfId="27" priority="12">
      <formula>AND($H13&gt;=1,$H13&lt;=4)</formula>
    </cfRule>
  </conditionalFormatting>
  <dataValidations count="2">
    <dataValidation type="list" allowBlank="1" showInputMessage="1" showErrorMessage="1" sqref="G13:G17" xr:uid="{289E72B6-4B1B-4BE8-8FFA-8E42E77E4B81}">
      <formula1>$E$4:$I$4</formula1>
    </dataValidation>
    <dataValidation type="list" allowBlank="1" showInputMessage="1" showErrorMessage="1" sqref="F13:F17" xr:uid="{1177AC90-D5DD-40E9-830D-550A558AB1ED}">
      <formula1>$C$6:$C$10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3CCAD-6CCE-4195-AAB0-5BD45F7215DC}">
  <dimension ref="A1:T1001"/>
  <sheetViews>
    <sheetView topLeftCell="N1" zoomScale="80" zoomScaleNormal="80" workbookViewId="0">
      <selection activeCell="T1" sqref="T1"/>
    </sheetView>
  </sheetViews>
  <sheetFormatPr baseColWidth="10" defaultColWidth="12.25" defaultRowHeight="15" customHeight="1"/>
  <cols>
    <col min="1" max="1" width="11" style="20" customWidth="1"/>
    <col min="2" max="2" width="44.125" style="20" customWidth="1"/>
    <col min="3" max="4" width="17.875" style="20" customWidth="1"/>
    <col min="5" max="5" width="39" style="20" customWidth="1"/>
    <col min="6" max="6" width="15.625" style="20" customWidth="1"/>
    <col min="7" max="7" width="13.875" style="20" customWidth="1"/>
    <col min="8" max="8" width="16.875" style="20" customWidth="1"/>
    <col min="9" max="9" width="15.375" style="20" customWidth="1"/>
    <col min="10" max="10" width="17.75" style="20" customWidth="1"/>
    <col min="11" max="11" width="14.5" style="20" customWidth="1"/>
    <col min="12" max="12" width="22.25" style="20" customWidth="1"/>
    <col min="13" max="13" width="82.625" style="20" customWidth="1"/>
    <col min="14" max="14" width="39.75" style="20" customWidth="1"/>
    <col min="15" max="15" width="12.875" style="20" customWidth="1"/>
    <col min="16" max="16" width="16.5" style="20" customWidth="1"/>
    <col min="17" max="17" width="13.75" style="20" hidden="1" customWidth="1"/>
    <col min="18" max="18" width="17.5" style="20" customWidth="1"/>
    <col min="19" max="19" width="26.875" style="20" customWidth="1"/>
    <col min="20" max="20" width="19.75" style="20" customWidth="1"/>
    <col min="21" max="26" width="11.5" style="20" customWidth="1"/>
    <col min="27" max="16384" width="12.25" style="20"/>
  </cols>
  <sheetData>
    <row r="1" spans="1:20" ht="26.25" customHeight="1">
      <c r="B1" s="146" t="s">
        <v>22</v>
      </c>
      <c r="C1" s="146"/>
      <c r="D1" s="146"/>
      <c r="E1" s="146"/>
    </row>
    <row r="2" spans="1:20" ht="20.25" customHeight="1">
      <c r="B2" s="147" t="s">
        <v>111</v>
      </c>
      <c r="C2" s="147"/>
      <c r="D2" s="147"/>
      <c r="E2" s="147"/>
    </row>
    <row r="3" spans="1:20" ht="15.75" customHeight="1">
      <c r="F3" s="149" t="s">
        <v>208</v>
      </c>
      <c r="G3" s="150"/>
      <c r="H3" s="150"/>
      <c r="I3" s="150"/>
      <c r="J3" s="150"/>
      <c r="K3" s="150"/>
      <c r="O3" s="151" t="s">
        <v>212</v>
      </c>
      <c r="P3" s="152"/>
      <c r="Q3" s="152"/>
      <c r="R3" s="152"/>
    </row>
    <row r="4" spans="1:20" s="24" customFormat="1" ht="15" customHeight="1">
      <c r="A4" s="25" t="s">
        <v>23</v>
      </c>
      <c r="B4" s="38" t="s">
        <v>24</v>
      </c>
      <c r="C4" s="25" t="s">
        <v>25</v>
      </c>
      <c r="D4" s="26" t="s">
        <v>26</v>
      </c>
      <c r="E4" s="38" t="s">
        <v>191</v>
      </c>
      <c r="F4" s="70" t="s">
        <v>28</v>
      </c>
      <c r="G4" s="71" t="s">
        <v>29</v>
      </c>
      <c r="H4" s="72" t="s">
        <v>30</v>
      </c>
      <c r="I4" s="39" t="s">
        <v>28</v>
      </c>
      <c r="J4" s="39" t="s">
        <v>49</v>
      </c>
      <c r="K4" s="39" t="s">
        <v>29</v>
      </c>
      <c r="L4" s="40" t="s">
        <v>50</v>
      </c>
      <c r="M4" s="41" t="s">
        <v>207</v>
      </c>
      <c r="N4" s="112" t="s">
        <v>51</v>
      </c>
      <c r="O4" s="117" t="s">
        <v>29</v>
      </c>
      <c r="P4" s="117" t="s">
        <v>30</v>
      </c>
      <c r="Q4" s="116" t="s">
        <v>28</v>
      </c>
      <c r="R4" s="120" t="s">
        <v>49</v>
      </c>
      <c r="S4" s="123" t="s">
        <v>211</v>
      </c>
      <c r="T4" s="124" t="s">
        <v>218</v>
      </c>
    </row>
    <row r="5" spans="1:20" ht="55.5" customHeight="1">
      <c r="A5" s="105">
        <v>1</v>
      </c>
      <c r="B5" s="84" t="s">
        <v>54</v>
      </c>
      <c r="C5" s="66" t="s">
        <v>64</v>
      </c>
      <c r="D5" s="42" t="s">
        <v>65</v>
      </c>
      <c r="E5" s="85" t="s">
        <v>70</v>
      </c>
      <c r="F5" s="69" t="s">
        <v>3</v>
      </c>
      <c r="G5" s="22" t="s">
        <v>4</v>
      </c>
      <c r="H5" s="118">
        <f>IFERROR(INDEX('1. Matriz de Riesgo_AUDIKAL'!$E$6:$I$10,MATCH(G5,'1. Matriz de Riesgo_AUDIKAL'!$C$6:$C$10,0),MATCH(F5,'1. Matriz de Riesgo_AUDIKAL'!$E$4:$I$4,0)),"")</f>
        <v>16</v>
      </c>
      <c r="I5" s="23">
        <v>0.8</v>
      </c>
      <c r="J5" s="77">
        <f>K5*I5</f>
        <v>95200000</v>
      </c>
      <c r="K5" s="77">
        <v>119000000</v>
      </c>
      <c r="L5" s="45" t="s">
        <v>192</v>
      </c>
      <c r="M5" s="30" t="s">
        <v>220</v>
      </c>
      <c r="N5" s="113" t="s">
        <v>116</v>
      </c>
      <c r="O5" s="28" t="s">
        <v>2</v>
      </c>
      <c r="P5" s="108">
        <f>IFERROR(INDEX('1. Matriz de Riesgo_AUDIKAL'!$E$6:$I$10,MATCH(O5,'1. Matriz de Riesgo_AUDIKAL'!$C$6:$C$10,0),MATCH(F5,'1. Matriz de Riesgo_AUDIKAL'!$E$4:$I$4,0)),"")</f>
        <v>8</v>
      </c>
      <c r="Q5" s="76">
        <v>0.4</v>
      </c>
      <c r="R5" s="79">
        <f>K5*Q5</f>
        <v>47600000</v>
      </c>
      <c r="S5" s="108" t="s">
        <v>214</v>
      </c>
      <c r="T5" s="135" t="s">
        <v>221</v>
      </c>
    </row>
    <row r="6" spans="1:20" ht="36.75" customHeight="1">
      <c r="A6" s="105">
        <v>2</v>
      </c>
      <c r="B6" s="85" t="s">
        <v>53</v>
      </c>
      <c r="C6" s="66" t="s">
        <v>64</v>
      </c>
      <c r="D6" s="42" t="s">
        <v>153</v>
      </c>
      <c r="E6" s="85" t="s">
        <v>79</v>
      </c>
      <c r="F6" s="69" t="s">
        <v>112</v>
      </c>
      <c r="G6" s="22" t="s">
        <v>3</v>
      </c>
      <c r="H6" s="118">
        <f>IFERROR(INDEX('1. Matriz de Riesgo_AUDIKAL'!$E$6:$I$10,MATCH(G6,'1. Matriz de Riesgo_AUDIKAL'!$C$6:$C$10,0),MATCH(F6,'1. Matriz de Riesgo_AUDIKAL'!$E$4:$I$4,0)),"")</f>
        <v>9</v>
      </c>
      <c r="I6" s="23">
        <v>0.6</v>
      </c>
      <c r="J6" s="77">
        <f t="shared" ref="J6:J13" si="0">K6*I6</f>
        <v>119970000</v>
      </c>
      <c r="K6" s="77">
        <v>199950000</v>
      </c>
      <c r="L6" s="45" t="s">
        <v>193</v>
      </c>
      <c r="M6" s="30" t="s">
        <v>105</v>
      </c>
      <c r="N6" s="113" t="s">
        <v>121</v>
      </c>
      <c r="O6" s="28" t="s">
        <v>2</v>
      </c>
      <c r="P6" s="108">
        <f>IFERROR(INDEX('1. Matriz de Riesgo_AUDIKAL'!$E$6:$I$10,MATCH(O6,'1. Matriz de Riesgo_AUDIKAL'!$C$6:$C$10,0),MATCH(F6,'1. Matriz de Riesgo_AUDIKAL'!$E$4:$I$4,0)),"")</f>
        <v>6</v>
      </c>
      <c r="Q6" s="76">
        <v>0.4</v>
      </c>
      <c r="R6" s="79">
        <f t="shared" ref="R6:R13" si="1">K6*Q6</f>
        <v>79980000</v>
      </c>
      <c r="S6" s="108" t="s">
        <v>213</v>
      </c>
      <c r="T6" s="136"/>
    </row>
    <row r="7" spans="1:20" ht="32.25" customHeight="1">
      <c r="A7" s="105">
        <v>3</v>
      </c>
      <c r="B7" s="85" t="s">
        <v>197</v>
      </c>
      <c r="C7" s="66" t="s">
        <v>64</v>
      </c>
      <c r="D7" s="42" t="s">
        <v>65</v>
      </c>
      <c r="E7" s="85" t="s">
        <v>71</v>
      </c>
      <c r="F7" s="69" t="s">
        <v>7</v>
      </c>
      <c r="G7" s="22" t="s">
        <v>4</v>
      </c>
      <c r="H7" s="118">
        <f>IFERROR(INDEX('1. Matriz de Riesgo_AUDIKAL'!$E$6:$I$10,MATCH(G7,'1. Matriz de Riesgo_AUDIKAL'!$C$6:$C$10,0),MATCH(F7,'1. Matriz de Riesgo_AUDIKAL'!$E$4:$I$4,0)),"")</f>
        <v>20</v>
      </c>
      <c r="I7" s="23">
        <v>0.9</v>
      </c>
      <c r="J7" s="77">
        <f t="shared" si="0"/>
        <v>179955000</v>
      </c>
      <c r="K7" s="77">
        <v>199950000</v>
      </c>
      <c r="L7" s="45" t="s">
        <v>193</v>
      </c>
      <c r="M7" s="30" t="s">
        <v>106</v>
      </c>
      <c r="N7" s="113" t="s">
        <v>117</v>
      </c>
      <c r="O7" s="28" t="s">
        <v>2</v>
      </c>
      <c r="P7" s="108">
        <f>IFERROR(INDEX('1. Matriz de Riesgo_AUDIKAL'!$E$6:$I$10,MATCH(O7,'1. Matriz de Riesgo_AUDIKAL'!$C$6:$C$10,0),MATCH(F7,'1. Matriz de Riesgo_AUDIKAL'!$E$4:$I$4,0)),"")</f>
        <v>10</v>
      </c>
      <c r="Q7" s="76">
        <v>0.4</v>
      </c>
      <c r="R7" s="79">
        <f t="shared" si="1"/>
        <v>79980000</v>
      </c>
      <c r="S7" s="122" t="s">
        <v>215</v>
      </c>
      <c r="T7" s="136"/>
    </row>
    <row r="8" spans="1:20" ht="33" customHeight="1">
      <c r="A8" s="105">
        <v>4</v>
      </c>
      <c r="B8" s="85" t="s">
        <v>74</v>
      </c>
      <c r="C8" s="66" t="s">
        <v>64</v>
      </c>
      <c r="D8" s="42" t="s">
        <v>68</v>
      </c>
      <c r="E8" s="85" t="s">
        <v>70</v>
      </c>
      <c r="F8" s="69" t="s">
        <v>3</v>
      </c>
      <c r="G8" s="22" t="s">
        <v>3</v>
      </c>
      <c r="H8" s="118">
        <f>IFERROR(INDEX('1. Matriz de Riesgo_AUDIKAL'!$E$6:$I$10,MATCH(G8,'1. Matriz de Riesgo_AUDIKAL'!$C$6:$C$10,0),MATCH(F8,'1. Matriz de Riesgo_AUDIKAL'!$E$4:$I$4,0)),"")</f>
        <v>12</v>
      </c>
      <c r="I8" s="23">
        <v>0.8</v>
      </c>
      <c r="J8" s="77">
        <f t="shared" si="0"/>
        <v>159960000</v>
      </c>
      <c r="K8" s="77">
        <v>199950000</v>
      </c>
      <c r="L8" s="45" t="s">
        <v>194</v>
      </c>
      <c r="M8" s="30" t="s">
        <v>75</v>
      </c>
      <c r="N8" s="113" t="s">
        <v>118</v>
      </c>
      <c r="O8" s="28" t="s">
        <v>2</v>
      </c>
      <c r="P8" s="108">
        <f>IFERROR(INDEX('1. Matriz de Riesgo_AUDIKAL'!$E$6:$I$10,MATCH(O8,'1. Matriz de Riesgo_AUDIKAL'!$C$6:$C$10,0),MATCH(F8,'1. Matriz de Riesgo_AUDIKAL'!$E$4:$I$4,0)),"")</f>
        <v>8</v>
      </c>
      <c r="Q8" s="76">
        <v>0.4</v>
      </c>
      <c r="R8" s="79">
        <f t="shared" si="1"/>
        <v>79980000</v>
      </c>
      <c r="S8" s="108" t="s">
        <v>214</v>
      </c>
      <c r="T8" s="136"/>
    </row>
    <row r="9" spans="1:20" ht="50.25" customHeight="1">
      <c r="A9" s="105">
        <v>5</v>
      </c>
      <c r="B9" s="85" t="s">
        <v>52</v>
      </c>
      <c r="C9" s="66" t="s">
        <v>64</v>
      </c>
      <c r="D9" s="42" t="s">
        <v>67</v>
      </c>
      <c r="E9" s="85" t="s">
        <v>72</v>
      </c>
      <c r="F9" s="69" t="s">
        <v>7</v>
      </c>
      <c r="G9" s="22" t="s">
        <v>4</v>
      </c>
      <c r="H9" s="118">
        <f>IFERROR(INDEX('1. Matriz de Riesgo_AUDIKAL'!$E$6:$I$10,MATCH(G9,'1. Matriz de Riesgo_AUDIKAL'!$C$6:$C$10,0),MATCH(F9,'1. Matriz de Riesgo_AUDIKAL'!$E$4:$I$4,0)),"")</f>
        <v>20</v>
      </c>
      <c r="I9" s="23">
        <v>0.9</v>
      </c>
      <c r="J9" s="77">
        <f t="shared" si="0"/>
        <v>179955000</v>
      </c>
      <c r="K9" s="77">
        <v>199950000</v>
      </c>
      <c r="L9" s="45" t="s">
        <v>195</v>
      </c>
      <c r="M9" s="30" t="s">
        <v>110</v>
      </c>
      <c r="N9" s="113" t="s">
        <v>119</v>
      </c>
      <c r="O9" s="28" t="s">
        <v>2</v>
      </c>
      <c r="P9" s="108">
        <f>IFERROR(INDEX('1. Matriz de Riesgo_AUDIKAL'!$E$6:$I$10,MATCH(O9,'1. Matriz de Riesgo_AUDIKAL'!$C$6:$C$10,0),MATCH(F9,'1. Matriz de Riesgo_AUDIKAL'!$E$4:$I$4,0)),"")</f>
        <v>10</v>
      </c>
      <c r="Q9" s="76">
        <v>0.4</v>
      </c>
      <c r="R9" s="79">
        <f t="shared" si="1"/>
        <v>79980000</v>
      </c>
      <c r="S9" s="108" t="s">
        <v>214</v>
      </c>
      <c r="T9" s="136"/>
    </row>
    <row r="10" spans="1:20" ht="44.25" customHeight="1">
      <c r="A10" s="105">
        <v>6</v>
      </c>
      <c r="B10" s="85" t="s">
        <v>63</v>
      </c>
      <c r="C10" s="66" t="s">
        <v>64</v>
      </c>
      <c r="D10" s="42" t="s">
        <v>68</v>
      </c>
      <c r="E10" s="85" t="s">
        <v>78</v>
      </c>
      <c r="F10" s="69" t="s">
        <v>112</v>
      </c>
      <c r="G10" s="22" t="s">
        <v>3</v>
      </c>
      <c r="H10" s="118">
        <f>IFERROR(INDEX('1. Matriz de Riesgo_AUDIKAL'!$E$6:$I$10,MATCH(G10,'1. Matriz de Riesgo_AUDIKAL'!$C$6:$C$10,0),MATCH(F10,'1. Matriz de Riesgo_AUDIKAL'!$E$4:$I$4,0)),"")</f>
        <v>9</v>
      </c>
      <c r="I10" s="23">
        <v>0.6</v>
      </c>
      <c r="J10" s="77">
        <f t="shared" si="0"/>
        <v>119970000</v>
      </c>
      <c r="K10" s="77">
        <v>199950000</v>
      </c>
      <c r="L10" s="45" t="s">
        <v>196</v>
      </c>
      <c r="M10" s="30" t="s">
        <v>76</v>
      </c>
      <c r="N10" s="113" t="s">
        <v>122</v>
      </c>
      <c r="O10" s="28" t="s">
        <v>2</v>
      </c>
      <c r="P10" s="108">
        <f>IFERROR(INDEX('1. Matriz de Riesgo_AUDIKAL'!$E$6:$I$10,MATCH(O10,'1. Matriz de Riesgo_AUDIKAL'!$C$6:$C$10,0),MATCH(F10,'1. Matriz de Riesgo_AUDIKAL'!$E$4:$I$4,0)),"")</f>
        <v>6</v>
      </c>
      <c r="Q10" s="76">
        <v>0.4</v>
      </c>
      <c r="R10" s="79">
        <f t="shared" si="1"/>
        <v>79980000</v>
      </c>
      <c r="S10" s="108" t="s">
        <v>214</v>
      </c>
      <c r="T10" s="136"/>
    </row>
    <row r="11" spans="1:20" ht="38.25" customHeight="1">
      <c r="A11" s="105">
        <v>7</v>
      </c>
      <c r="B11" s="86" t="s">
        <v>55</v>
      </c>
      <c r="C11" s="66" t="s">
        <v>64</v>
      </c>
      <c r="D11" s="42" t="s">
        <v>66</v>
      </c>
      <c r="E11" s="85" t="s">
        <v>77</v>
      </c>
      <c r="F11" s="69" t="s">
        <v>6</v>
      </c>
      <c r="G11" s="22" t="s">
        <v>3</v>
      </c>
      <c r="H11" s="118">
        <f>IFERROR(INDEX('1. Matriz de Riesgo_AUDIKAL'!$E$6:$I$10,MATCH(G11,'1. Matriz de Riesgo_AUDIKAL'!$C$6:$C$10,0),MATCH(F11,'1. Matriz de Riesgo_AUDIKAL'!$E$4:$I$4,0)),"")</f>
        <v>6</v>
      </c>
      <c r="I11" s="23">
        <v>0.4</v>
      </c>
      <c r="J11" s="77">
        <f t="shared" si="0"/>
        <v>79980000</v>
      </c>
      <c r="K11" s="77">
        <v>199950000</v>
      </c>
      <c r="L11" s="45" t="s">
        <v>193</v>
      </c>
      <c r="M11" s="30" t="s">
        <v>82</v>
      </c>
      <c r="N11" s="113" t="s">
        <v>123</v>
      </c>
      <c r="O11" s="28" t="s">
        <v>2</v>
      </c>
      <c r="P11" s="108">
        <f>IFERROR(INDEX('1. Matriz de Riesgo_AUDIKAL'!$E$6:$I$10,MATCH(O11,'1. Matriz de Riesgo_AUDIKAL'!$C$6:$C$10,0),MATCH(F11,'1. Matriz de Riesgo_AUDIKAL'!$E$4:$I$4,0)),"")</f>
        <v>4</v>
      </c>
      <c r="Q11" s="76">
        <v>0.4</v>
      </c>
      <c r="R11" s="79">
        <f t="shared" si="1"/>
        <v>79980000</v>
      </c>
      <c r="S11" s="122" t="s">
        <v>216</v>
      </c>
      <c r="T11" s="136"/>
    </row>
    <row r="12" spans="1:20" ht="54.75" customHeight="1">
      <c r="A12" s="106">
        <v>8</v>
      </c>
      <c r="B12" s="87" t="s">
        <v>56</v>
      </c>
      <c r="C12" s="66" t="s">
        <v>64</v>
      </c>
      <c r="D12" s="43" t="s">
        <v>66</v>
      </c>
      <c r="E12" s="94" t="s">
        <v>83</v>
      </c>
      <c r="F12" s="69" t="s">
        <v>6</v>
      </c>
      <c r="G12" s="22" t="s">
        <v>2</v>
      </c>
      <c r="H12" s="118">
        <f>IFERROR(INDEX('1. Matriz de Riesgo_AUDIKAL'!$E$6:$I$10,MATCH(G12,'1. Matriz de Riesgo_AUDIKAL'!$C$6:$C$10,0),MATCH(F12,'1. Matriz de Riesgo_AUDIKAL'!$E$4:$I$4,0)),"")</f>
        <v>4</v>
      </c>
      <c r="I12" s="75">
        <v>0.4</v>
      </c>
      <c r="J12" s="77">
        <f t="shared" si="0"/>
        <v>5600000</v>
      </c>
      <c r="K12" s="78">
        <v>14000000</v>
      </c>
      <c r="L12" s="45" t="s">
        <v>196</v>
      </c>
      <c r="M12" s="31" t="s">
        <v>84</v>
      </c>
      <c r="N12" s="114" t="s">
        <v>124</v>
      </c>
      <c r="O12" s="28" t="s">
        <v>1</v>
      </c>
      <c r="P12" s="108">
        <f>IFERROR(INDEX('1. Matriz de Riesgo_AUDIKAL'!$E$6:$I$10,MATCH(O12,'1. Matriz de Riesgo_AUDIKAL'!$C$6:$C$10,0),MATCH(F12,'1. Matriz de Riesgo_AUDIKAL'!$E$4:$I$4,0)),"")</f>
        <v>2</v>
      </c>
      <c r="Q12" s="76">
        <v>0.2</v>
      </c>
      <c r="R12" s="79">
        <f t="shared" si="1"/>
        <v>2800000</v>
      </c>
      <c r="S12" s="108" t="s">
        <v>213</v>
      </c>
      <c r="T12" s="136"/>
    </row>
    <row r="13" spans="1:20" ht="44.25" customHeight="1">
      <c r="A13" s="107">
        <v>9</v>
      </c>
      <c r="B13" s="88" t="s">
        <v>80</v>
      </c>
      <c r="C13" s="67" t="s">
        <v>64</v>
      </c>
      <c r="D13" s="44" t="s">
        <v>157</v>
      </c>
      <c r="E13" s="94" t="s">
        <v>81</v>
      </c>
      <c r="F13" s="69" t="s">
        <v>6</v>
      </c>
      <c r="G13" s="22" t="s">
        <v>3</v>
      </c>
      <c r="H13" s="118">
        <f>IFERROR(INDEX('1. Matriz de Riesgo_AUDIKAL'!$E$6:$I$10,MATCH(G13,'1. Matriz de Riesgo_AUDIKAL'!$C$6:$C$10,0),MATCH(F13,'1. Matriz de Riesgo_AUDIKAL'!$E$4:$I$4,0)),"")</f>
        <v>6</v>
      </c>
      <c r="I13" s="76">
        <v>0.4</v>
      </c>
      <c r="J13" s="77">
        <f t="shared" si="0"/>
        <v>5600000</v>
      </c>
      <c r="K13" s="79">
        <v>14000000</v>
      </c>
      <c r="L13" s="46" t="s">
        <v>198</v>
      </c>
      <c r="M13" s="32" t="s">
        <v>219</v>
      </c>
      <c r="N13" s="115" t="s">
        <v>120</v>
      </c>
      <c r="O13" s="28" t="s">
        <v>2</v>
      </c>
      <c r="P13" s="108">
        <f>IFERROR(INDEX('1. Matriz de Riesgo_AUDIKAL'!$E$6:$I$10,MATCH(O13,'1. Matriz de Riesgo_AUDIKAL'!$C$6:$C$10,0),MATCH(F13,'1. Matriz de Riesgo_AUDIKAL'!$E$4:$I$4,0)),"")</f>
        <v>4</v>
      </c>
      <c r="Q13" s="76">
        <v>0.4</v>
      </c>
      <c r="R13" s="79">
        <f t="shared" si="1"/>
        <v>5600000</v>
      </c>
      <c r="S13" s="108" t="s">
        <v>217</v>
      </c>
      <c r="T13" s="136"/>
    </row>
    <row r="14" spans="1:20" ht="67.5" customHeight="1">
      <c r="A14" s="108">
        <v>10</v>
      </c>
      <c r="B14" s="88" t="s">
        <v>85</v>
      </c>
      <c r="C14" s="68" t="s">
        <v>69</v>
      </c>
      <c r="D14" s="44" t="s">
        <v>68</v>
      </c>
      <c r="E14" s="33" t="s">
        <v>58</v>
      </c>
      <c r="F14" s="69" t="s">
        <v>3</v>
      </c>
      <c r="G14" s="22" t="s">
        <v>4</v>
      </c>
      <c r="H14" s="118">
        <f>IFERROR(INDEX('1. Matriz de Riesgo_AUDIKAL'!$E$6:$I$10,MATCH(G14,'1. Matriz de Riesgo_AUDIKAL'!$C$6:$C$10,0),MATCH(F14,'1. Matriz de Riesgo_AUDIKAL'!$E$4:$I$4,0)),"")</f>
        <v>16</v>
      </c>
      <c r="I14" s="76">
        <v>0.8</v>
      </c>
      <c r="J14" s="77">
        <f t="shared" ref="J14:J26" si="2">K14*I14*(-1)</f>
        <v>-224200000</v>
      </c>
      <c r="K14" s="79">
        <v>280250000</v>
      </c>
      <c r="L14" s="47" t="s">
        <v>199</v>
      </c>
      <c r="M14" s="37" t="s">
        <v>96</v>
      </c>
      <c r="N14" s="115" t="s">
        <v>125</v>
      </c>
      <c r="O14" s="28" t="s">
        <v>4</v>
      </c>
      <c r="P14" s="108">
        <f>IFERROR(INDEX('1. Matriz de Riesgo_AUDIKAL'!$E$6:$I$10,MATCH(O14,'1. Matriz de Riesgo_AUDIKAL'!$C$6:$C$10,0),MATCH(F14,'1. Matriz de Riesgo_AUDIKAL'!$E$4:$I$4,0)),"")</f>
        <v>16</v>
      </c>
      <c r="Q14" s="76">
        <v>0.8</v>
      </c>
      <c r="R14" s="79">
        <f t="shared" ref="R14:R26" si="3">K14*Q14*(-1)</f>
        <v>-224200000</v>
      </c>
      <c r="S14" s="108" t="s">
        <v>213</v>
      </c>
      <c r="T14" s="136"/>
    </row>
    <row r="15" spans="1:20" ht="45.75" customHeight="1">
      <c r="A15" s="108">
        <v>11</v>
      </c>
      <c r="B15" s="88" t="s">
        <v>73</v>
      </c>
      <c r="C15" s="68" t="s">
        <v>69</v>
      </c>
      <c r="D15" s="44" t="s">
        <v>66</v>
      </c>
      <c r="E15" s="33" t="s">
        <v>90</v>
      </c>
      <c r="F15" s="69" t="s">
        <v>7</v>
      </c>
      <c r="G15" s="22" t="s">
        <v>4</v>
      </c>
      <c r="H15" s="118">
        <f>IFERROR(INDEX('1. Matriz de Riesgo_AUDIKAL'!$E$6:$I$10,MATCH(G15,'1. Matriz de Riesgo_AUDIKAL'!$C$6:$C$10,0),MATCH(F15,'1. Matriz de Riesgo_AUDIKAL'!$E$4:$I$4,0)),"")</f>
        <v>20</v>
      </c>
      <c r="I15" s="76">
        <v>0.9</v>
      </c>
      <c r="J15" s="77">
        <f t="shared" si="2"/>
        <v>-15750000</v>
      </c>
      <c r="K15" s="79">
        <v>17500000</v>
      </c>
      <c r="L15" s="48" t="s">
        <v>200</v>
      </c>
      <c r="M15" s="33" t="s">
        <v>97</v>
      </c>
      <c r="N15" s="115" t="s">
        <v>126</v>
      </c>
      <c r="O15" s="28" t="s">
        <v>4</v>
      </c>
      <c r="P15" s="108">
        <f>IFERROR(INDEX('1. Matriz de Riesgo_AUDIKAL'!$E$6:$I$10,MATCH(O15,'1. Matriz de Riesgo_AUDIKAL'!$C$6:$C$10,0),MATCH(F15,'1. Matriz de Riesgo_AUDIKAL'!$E$4:$I$4,0)),"")</f>
        <v>20</v>
      </c>
      <c r="Q15" s="76">
        <v>0.9</v>
      </c>
      <c r="R15" s="79">
        <f t="shared" si="3"/>
        <v>-15750000</v>
      </c>
      <c r="S15" s="108" t="s">
        <v>213</v>
      </c>
      <c r="T15" s="136"/>
    </row>
    <row r="16" spans="1:20" ht="38.25" customHeight="1">
      <c r="A16" s="108">
        <v>12</v>
      </c>
      <c r="B16" s="88" t="s">
        <v>190</v>
      </c>
      <c r="C16" s="68" t="s">
        <v>69</v>
      </c>
      <c r="D16" s="44" t="s">
        <v>89</v>
      </c>
      <c r="E16" s="33" t="s">
        <v>86</v>
      </c>
      <c r="F16" s="69" t="s">
        <v>3</v>
      </c>
      <c r="G16" s="22" t="s">
        <v>4</v>
      </c>
      <c r="H16" s="118">
        <f>IFERROR(INDEX('1. Matriz de Riesgo_AUDIKAL'!$E$6:$I$10,MATCH(G16,'1. Matriz de Riesgo_AUDIKAL'!$C$6:$C$10,0),MATCH(F16,'1. Matriz de Riesgo_AUDIKAL'!$E$4:$I$4,0)),"")</f>
        <v>16</v>
      </c>
      <c r="I16" s="76">
        <v>0.8</v>
      </c>
      <c r="J16" s="77">
        <f t="shared" si="2"/>
        <v>-224200000</v>
      </c>
      <c r="K16" s="79">
        <v>280250000</v>
      </c>
      <c r="L16" s="47" t="s">
        <v>201</v>
      </c>
      <c r="M16" s="33" t="s">
        <v>98</v>
      </c>
      <c r="N16" s="115" t="s">
        <v>127</v>
      </c>
      <c r="O16" s="28" t="s">
        <v>4</v>
      </c>
      <c r="P16" s="108">
        <f>IFERROR(INDEX('1. Matriz de Riesgo_AUDIKAL'!$E$6:$I$10,MATCH(O16,'1. Matriz de Riesgo_AUDIKAL'!$C$6:$C$10,0),MATCH(F16,'1. Matriz de Riesgo_AUDIKAL'!$E$4:$I$4,0)),"")</f>
        <v>16</v>
      </c>
      <c r="Q16" s="76">
        <v>0.8</v>
      </c>
      <c r="R16" s="79">
        <f t="shared" si="3"/>
        <v>-224200000</v>
      </c>
      <c r="S16" s="108" t="s">
        <v>213</v>
      </c>
      <c r="T16" s="136"/>
    </row>
    <row r="17" spans="1:20" ht="41.25" customHeight="1">
      <c r="A17" s="108">
        <v>13</v>
      </c>
      <c r="B17" s="88" t="s">
        <v>62</v>
      </c>
      <c r="C17" s="68" t="s">
        <v>69</v>
      </c>
      <c r="D17" s="44" t="s">
        <v>157</v>
      </c>
      <c r="E17" s="33" t="s">
        <v>91</v>
      </c>
      <c r="F17" s="69" t="s">
        <v>112</v>
      </c>
      <c r="G17" s="22" t="s">
        <v>3</v>
      </c>
      <c r="H17" s="118">
        <f>IFERROR(INDEX('1. Matriz de Riesgo_AUDIKAL'!$E$6:$I$10,MATCH(G17,'1. Matriz de Riesgo_AUDIKAL'!$C$6:$C$10,0),MATCH(F17,'1. Matriz de Riesgo_AUDIKAL'!$E$4:$I$4,0)),"")</f>
        <v>9</v>
      </c>
      <c r="I17" s="76">
        <v>0.6</v>
      </c>
      <c r="J17" s="77">
        <f t="shared" si="2"/>
        <v>-168150000</v>
      </c>
      <c r="K17" s="79">
        <v>280250000</v>
      </c>
      <c r="L17" s="47" t="s">
        <v>202</v>
      </c>
      <c r="M17" s="33" t="s">
        <v>109</v>
      </c>
      <c r="N17" s="115" t="s">
        <v>125</v>
      </c>
      <c r="O17" s="28" t="s">
        <v>4</v>
      </c>
      <c r="P17" s="108">
        <f>IFERROR(INDEX('1. Matriz de Riesgo_AUDIKAL'!$E$6:$I$10,MATCH(O17,'1. Matriz de Riesgo_AUDIKAL'!$C$6:$C$10,0),MATCH(F17,'1. Matriz de Riesgo_AUDIKAL'!$E$4:$I$4,0)),"")</f>
        <v>12</v>
      </c>
      <c r="Q17" s="76">
        <v>0.8</v>
      </c>
      <c r="R17" s="79">
        <f t="shared" si="3"/>
        <v>-224200000</v>
      </c>
      <c r="S17" s="108" t="s">
        <v>217</v>
      </c>
      <c r="T17" s="136"/>
    </row>
    <row r="18" spans="1:20" ht="54" customHeight="1">
      <c r="A18" s="108">
        <v>14</v>
      </c>
      <c r="B18" s="88" t="s">
        <v>99</v>
      </c>
      <c r="C18" s="68" t="s">
        <v>69</v>
      </c>
      <c r="D18" s="101" t="s">
        <v>68</v>
      </c>
      <c r="E18" s="33" t="s">
        <v>95</v>
      </c>
      <c r="F18" s="69" t="s">
        <v>7</v>
      </c>
      <c r="G18" s="22" t="s">
        <v>4</v>
      </c>
      <c r="H18" s="118">
        <f>IFERROR(INDEX('1. Matriz de Riesgo_AUDIKAL'!$E$6:$I$10,MATCH(G18,'1. Matriz de Riesgo_AUDIKAL'!$C$6:$C$10,0),MATCH(F18,'1. Matriz de Riesgo_AUDIKAL'!$E$4:$I$4,0)),"")</f>
        <v>20</v>
      </c>
      <c r="I18" s="76">
        <v>0.9</v>
      </c>
      <c r="J18" s="77">
        <f t="shared" si="2"/>
        <v>-252225000</v>
      </c>
      <c r="K18" s="79">
        <v>280250000</v>
      </c>
      <c r="L18" s="47" t="s">
        <v>199</v>
      </c>
      <c r="M18" s="33" t="s">
        <v>104</v>
      </c>
      <c r="N18" s="115" t="s">
        <v>128</v>
      </c>
      <c r="O18" s="28" t="s">
        <v>4</v>
      </c>
      <c r="P18" s="108">
        <f>IFERROR(INDEX('1. Matriz de Riesgo_AUDIKAL'!$E$6:$I$10,MATCH(O18,'1. Matriz de Riesgo_AUDIKAL'!$C$6:$C$10,0),MATCH(F18,'1. Matriz de Riesgo_AUDIKAL'!$E$4:$I$4,0)),"")</f>
        <v>20</v>
      </c>
      <c r="Q18" s="76">
        <v>0.9</v>
      </c>
      <c r="R18" s="79">
        <f t="shared" si="3"/>
        <v>-252225000</v>
      </c>
      <c r="S18" s="108" t="s">
        <v>217</v>
      </c>
      <c r="T18" s="136"/>
    </row>
    <row r="19" spans="1:20" ht="45.75" customHeight="1">
      <c r="A19" s="108">
        <v>15</v>
      </c>
      <c r="B19" s="88" t="s">
        <v>57</v>
      </c>
      <c r="C19" s="68" t="s">
        <v>69</v>
      </c>
      <c r="D19" s="44" t="s">
        <v>66</v>
      </c>
      <c r="E19" s="33" t="s">
        <v>95</v>
      </c>
      <c r="F19" s="69" t="s">
        <v>3</v>
      </c>
      <c r="G19" s="22" t="s">
        <v>3</v>
      </c>
      <c r="H19" s="118">
        <f>IFERROR(INDEX('1. Matriz de Riesgo_AUDIKAL'!$E$6:$I$10,MATCH(G19,'1. Matriz de Riesgo_AUDIKAL'!$C$6:$C$10,0),MATCH(F19,'1. Matriz de Riesgo_AUDIKAL'!$E$4:$I$4,0)),"")</f>
        <v>12</v>
      </c>
      <c r="I19" s="76">
        <v>0.8</v>
      </c>
      <c r="J19" s="77">
        <f t="shared" si="2"/>
        <v>-14000000</v>
      </c>
      <c r="K19" s="79">
        <v>17500000</v>
      </c>
      <c r="L19" s="48" t="s">
        <v>203</v>
      </c>
      <c r="M19" s="33" t="s">
        <v>102</v>
      </c>
      <c r="N19" s="115" t="s">
        <v>129</v>
      </c>
      <c r="O19" s="28" t="s">
        <v>4</v>
      </c>
      <c r="P19" s="108">
        <f>IFERROR(INDEX('1. Matriz de Riesgo_AUDIKAL'!$E$6:$I$10,MATCH(O19,'1. Matriz de Riesgo_AUDIKAL'!$C$6:$C$10,0),MATCH(F19,'1. Matriz de Riesgo_AUDIKAL'!$E$4:$I$4,0)),"")</f>
        <v>16</v>
      </c>
      <c r="Q19" s="76">
        <v>0.8</v>
      </c>
      <c r="R19" s="79">
        <f t="shared" si="3"/>
        <v>-14000000</v>
      </c>
      <c r="S19" s="108" t="s">
        <v>213</v>
      </c>
      <c r="T19" s="136"/>
    </row>
    <row r="20" spans="1:20" ht="39" customHeight="1">
      <c r="A20" s="108">
        <v>16</v>
      </c>
      <c r="B20" s="88" t="s">
        <v>59</v>
      </c>
      <c r="C20" s="68" t="s">
        <v>69</v>
      </c>
      <c r="D20" s="44" t="s">
        <v>153</v>
      </c>
      <c r="E20" s="33" t="s">
        <v>94</v>
      </c>
      <c r="F20" s="69" t="s">
        <v>7</v>
      </c>
      <c r="G20" s="22" t="s">
        <v>4</v>
      </c>
      <c r="H20" s="118">
        <f>IFERROR(INDEX('1. Matriz de Riesgo_AUDIKAL'!$E$6:$I$10,MATCH(G20,'1. Matriz de Riesgo_AUDIKAL'!$C$6:$C$10,0),MATCH(F20,'1. Matriz de Riesgo_AUDIKAL'!$E$4:$I$4,0)),"")</f>
        <v>20</v>
      </c>
      <c r="I20" s="76">
        <v>0.9</v>
      </c>
      <c r="J20" s="77">
        <f t="shared" si="2"/>
        <v>-252225000</v>
      </c>
      <c r="K20" s="79">
        <v>280250000</v>
      </c>
      <c r="L20" s="47" t="s">
        <v>204</v>
      </c>
      <c r="M20" s="33" t="s">
        <v>101</v>
      </c>
      <c r="N20" s="115" t="s">
        <v>130</v>
      </c>
      <c r="O20" s="28" t="s">
        <v>4</v>
      </c>
      <c r="P20" s="108">
        <f>IFERROR(INDEX('1. Matriz de Riesgo_AUDIKAL'!$E$6:$I$10,MATCH(O20,'1. Matriz de Riesgo_AUDIKAL'!$C$6:$C$10,0),MATCH(F20,'1. Matriz de Riesgo_AUDIKAL'!$E$4:$I$4,0)),"")</f>
        <v>20</v>
      </c>
      <c r="Q20" s="76">
        <v>0.9</v>
      </c>
      <c r="R20" s="79">
        <f t="shared" si="3"/>
        <v>-252225000</v>
      </c>
      <c r="S20" s="108" t="s">
        <v>217</v>
      </c>
      <c r="T20" s="136"/>
    </row>
    <row r="21" spans="1:20" ht="54" customHeight="1">
      <c r="A21" s="108">
        <v>17</v>
      </c>
      <c r="B21" s="88" t="s">
        <v>189</v>
      </c>
      <c r="C21" s="68" t="s">
        <v>69</v>
      </c>
      <c r="D21" s="44" t="s">
        <v>89</v>
      </c>
      <c r="E21" s="33" t="s">
        <v>86</v>
      </c>
      <c r="F21" s="69" t="s">
        <v>3</v>
      </c>
      <c r="G21" s="22" t="s">
        <v>3</v>
      </c>
      <c r="H21" s="118">
        <f>IFERROR(INDEX('1. Matriz de Riesgo_AUDIKAL'!$E$6:$I$10,MATCH(G21,'1. Matriz de Riesgo_AUDIKAL'!$C$6:$C$10,0),MATCH(F21,'1. Matriz de Riesgo_AUDIKAL'!$E$4:$I$4,0)),"")</f>
        <v>12</v>
      </c>
      <c r="I21" s="76">
        <v>0.8</v>
      </c>
      <c r="J21" s="77">
        <f t="shared" si="2"/>
        <v>-224200000</v>
      </c>
      <c r="K21" s="79">
        <v>280250000</v>
      </c>
      <c r="L21" s="47" t="s">
        <v>201</v>
      </c>
      <c r="M21" s="33" t="s">
        <v>100</v>
      </c>
      <c r="N21" s="115" t="s">
        <v>130</v>
      </c>
      <c r="O21" s="28" t="s">
        <v>4</v>
      </c>
      <c r="P21" s="108">
        <f>IFERROR(INDEX('1. Matriz de Riesgo_AUDIKAL'!$E$6:$I$10,MATCH(O21,'1. Matriz de Riesgo_AUDIKAL'!$C$6:$C$10,0),MATCH(F21,'1. Matriz de Riesgo_AUDIKAL'!$E$4:$I$4,0)),"")</f>
        <v>16</v>
      </c>
      <c r="Q21" s="76">
        <v>0.8</v>
      </c>
      <c r="R21" s="79">
        <f t="shared" si="3"/>
        <v>-224200000</v>
      </c>
      <c r="S21" s="108" t="s">
        <v>217</v>
      </c>
      <c r="T21" s="136"/>
    </row>
    <row r="22" spans="1:20" ht="43.5" customHeight="1">
      <c r="A22" s="108">
        <v>18</v>
      </c>
      <c r="B22" s="88" t="s">
        <v>60</v>
      </c>
      <c r="C22" s="68" t="s">
        <v>69</v>
      </c>
      <c r="D22" s="44" t="s">
        <v>157</v>
      </c>
      <c r="E22" s="33" t="s">
        <v>93</v>
      </c>
      <c r="F22" s="69" t="s">
        <v>7</v>
      </c>
      <c r="G22" s="22" t="s">
        <v>4</v>
      </c>
      <c r="H22" s="118">
        <f>IFERROR(INDEX('1. Matriz de Riesgo_AUDIKAL'!$E$6:$I$10,MATCH(G22,'1. Matriz de Riesgo_AUDIKAL'!$C$6:$C$10,0),MATCH(F22,'1. Matriz de Riesgo_AUDIKAL'!$E$4:$I$4,0)),"")</f>
        <v>20</v>
      </c>
      <c r="I22" s="76">
        <v>0.9</v>
      </c>
      <c r="J22" s="77">
        <f t="shared" si="2"/>
        <v>-275175000</v>
      </c>
      <c r="K22" s="79">
        <v>305750000</v>
      </c>
      <c r="L22" s="143" t="s">
        <v>205</v>
      </c>
      <c r="M22" s="33" t="s">
        <v>107</v>
      </c>
      <c r="N22" s="115" t="s">
        <v>131</v>
      </c>
      <c r="O22" s="28" t="s">
        <v>4</v>
      </c>
      <c r="P22" s="108">
        <f>IFERROR(INDEX('1. Matriz de Riesgo_AUDIKAL'!$E$6:$I$10,MATCH(O22,'1. Matriz de Riesgo_AUDIKAL'!$C$6:$C$10,0),MATCH(F22,'1. Matriz de Riesgo_AUDIKAL'!$E$4:$I$4,0)),"")</f>
        <v>20</v>
      </c>
      <c r="Q22" s="76">
        <v>0.9</v>
      </c>
      <c r="R22" s="79">
        <f t="shared" si="3"/>
        <v>-275175000</v>
      </c>
      <c r="S22" s="108" t="s">
        <v>217</v>
      </c>
      <c r="T22" s="136"/>
    </row>
    <row r="23" spans="1:20" ht="43.5" customHeight="1">
      <c r="A23" s="108">
        <v>19</v>
      </c>
      <c r="B23" s="88" t="s">
        <v>61</v>
      </c>
      <c r="C23" s="68" t="s">
        <v>69</v>
      </c>
      <c r="D23" s="44" t="s">
        <v>157</v>
      </c>
      <c r="E23" s="33" t="s">
        <v>93</v>
      </c>
      <c r="F23" s="69" t="s">
        <v>7</v>
      </c>
      <c r="G23" s="22" t="s">
        <v>4</v>
      </c>
      <c r="H23" s="118">
        <f>IFERROR(INDEX('1. Matriz de Riesgo_AUDIKAL'!$E$6:$I$10,MATCH(G23,'1. Matriz de Riesgo_AUDIKAL'!$C$6:$C$10,0),MATCH(F23,'1. Matriz de Riesgo_AUDIKAL'!$E$4:$I$4,0)),"")</f>
        <v>20</v>
      </c>
      <c r="I23" s="76">
        <v>0.9</v>
      </c>
      <c r="J23" s="77">
        <f t="shared" si="2"/>
        <v>-275175000</v>
      </c>
      <c r="K23" s="79">
        <v>305750000</v>
      </c>
      <c r="L23" s="144"/>
      <c r="M23" s="140" t="s">
        <v>103</v>
      </c>
      <c r="N23" s="115" t="s">
        <v>132</v>
      </c>
      <c r="O23" s="28" t="s">
        <v>4</v>
      </c>
      <c r="P23" s="108">
        <f>IFERROR(INDEX('1. Matriz de Riesgo_AUDIKAL'!$E$6:$I$10,MATCH(O23,'1. Matriz de Riesgo_AUDIKAL'!$C$6:$C$10,0),MATCH(F23,'1. Matriz de Riesgo_AUDIKAL'!$E$4:$I$4,0)),"")</f>
        <v>20</v>
      </c>
      <c r="Q23" s="76">
        <v>0.9</v>
      </c>
      <c r="R23" s="79">
        <f t="shared" si="3"/>
        <v>-275175000</v>
      </c>
      <c r="S23" s="108" t="s">
        <v>217</v>
      </c>
      <c r="T23" s="136"/>
    </row>
    <row r="24" spans="1:20" ht="42.75" customHeight="1">
      <c r="A24" s="108">
        <v>20</v>
      </c>
      <c r="B24" s="85" t="s">
        <v>87</v>
      </c>
      <c r="C24" s="68" t="s">
        <v>69</v>
      </c>
      <c r="D24" s="44" t="s">
        <v>68</v>
      </c>
      <c r="E24" s="33" t="s">
        <v>92</v>
      </c>
      <c r="F24" s="69" t="s">
        <v>7</v>
      </c>
      <c r="G24" s="22" t="s">
        <v>4</v>
      </c>
      <c r="H24" s="118">
        <f>IFERROR(INDEX('1. Matriz de Riesgo_AUDIKAL'!$E$6:$I$10,MATCH(G24,'1. Matriz de Riesgo_AUDIKAL'!$C$6:$C$10,0),MATCH(F24,'1. Matriz de Riesgo_AUDIKAL'!$E$4:$I$4,0)),"")</f>
        <v>20</v>
      </c>
      <c r="I24" s="76">
        <v>0.9</v>
      </c>
      <c r="J24" s="77">
        <f t="shared" si="2"/>
        <v>-275175000</v>
      </c>
      <c r="K24" s="79">
        <v>305750000</v>
      </c>
      <c r="L24" s="144"/>
      <c r="M24" s="141"/>
      <c r="N24" s="115" t="s">
        <v>132</v>
      </c>
      <c r="O24" s="28" t="s">
        <v>4</v>
      </c>
      <c r="P24" s="108">
        <f>IFERROR(INDEX('1. Matriz de Riesgo_AUDIKAL'!$E$6:$I$10,MATCH(O24,'1. Matriz de Riesgo_AUDIKAL'!$C$6:$C$10,0),MATCH(F24,'1. Matriz de Riesgo_AUDIKAL'!$E$4:$I$4,0)),"")</f>
        <v>20</v>
      </c>
      <c r="Q24" s="76">
        <v>0.9</v>
      </c>
      <c r="R24" s="79">
        <f t="shared" si="3"/>
        <v>-275175000</v>
      </c>
      <c r="S24" s="108" t="s">
        <v>217</v>
      </c>
      <c r="T24" s="136"/>
    </row>
    <row r="25" spans="1:20" ht="42" customHeight="1">
      <c r="A25" s="108">
        <v>21</v>
      </c>
      <c r="B25" s="33" t="s">
        <v>88</v>
      </c>
      <c r="C25" s="68" t="s">
        <v>69</v>
      </c>
      <c r="D25" s="44" t="s">
        <v>68</v>
      </c>
      <c r="E25" s="33" t="s">
        <v>92</v>
      </c>
      <c r="F25" s="69" t="s">
        <v>7</v>
      </c>
      <c r="G25" s="22" t="s">
        <v>19</v>
      </c>
      <c r="H25" s="118">
        <f>IFERROR(INDEX('1. Matriz de Riesgo_AUDIKAL'!$E$6:$I$10,MATCH(G25,'1. Matriz de Riesgo_AUDIKAL'!$C$6:$C$10,0),MATCH(F25,'1. Matriz de Riesgo_AUDIKAL'!$E$4:$I$4,0)),"")</f>
        <v>25</v>
      </c>
      <c r="I25" s="76">
        <v>0.9</v>
      </c>
      <c r="J25" s="77">
        <f t="shared" si="2"/>
        <v>-275175000</v>
      </c>
      <c r="K25" s="79">
        <v>305750000</v>
      </c>
      <c r="L25" s="145"/>
      <c r="M25" s="142"/>
      <c r="N25" s="115" t="s">
        <v>132</v>
      </c>
      <c r="O25" s="28" t="s">
        <v>19</v>
      </c>
      <c r="P25" s="108">
        <f>IFERROR(INDEX('1. Matriz de Riesgo_AUDIKAL'!$E$6:$I$10,MATCH(O25,'1. Matriz de Riesgo_AUDIKAL'!$C$6:$C$10,0),MATCH(F25,'1. Matriz de Riesgo_AUDIKAL'!$E$4:$I$4,0)),"")</f>
        <v>25</v>
      </c>
      <c r="Q25" s="76">
        <v>0.9</v>
      </c>
      <c r="R25" s="79">
        <f t="shared" si="3"/>
        <v>-275175000</v>
      </c>
      <c r="S25" s="108" t="s">
        <v>217</v>
      </c>
      <c r="T25" s="136"/>
    </row>
    <row r="26" spans="1:20" ht="36.75" customHeight="1">
      <c r="A26" s="108">
        <v>22</v>
      </c>
      <c r="B26" s="33" t="s">
        <v>197</v>
      </c>
      <c r="C26" s="68" t="s">
        <v>69</v>
      </c>
      <c r="D26" s="44" t="s">
        <v>65</v>
      </c>
      <c r="E26" s="33" t="s">
        <v>93</v>
      </c>
      <c r="F26" s="73" t="s">
        <v>7</v>
      </c>
      <c r="G26" s="74" t="s">
        <v>4</v>
      </c>
      <c r="H26" s="119">
        <f>IFERROR(INDEX('1. Matriz de Riesgo_AUDIKAL'!$E$6:$I$10,MATCH(G26,'1. Matriz de Riesgo_AUDIKAL'!$C$6:$C$10,0),MATCH(F26,'1. Matriz de Riesgo_AUDIKAL'!$E$4:$I$4,0)),"")</f>
        <v>20</v>
      </c>
      <c r="I26" s="76">
        <v>0.9</v>
      </c>
      <c r="J26" s="77">
        <f t="shared" si="2"/>
        <v>-275175000</v>
      </c>
      <c r="K26" s="79">
        <v>305750000</v>
      </c>
      <c r="L26" s="47" t="s">
        <v>206</v>
      </c>
      <c r="M26" s="33" t="s">
        <v>108</v>
      </c>
      <c r="N26" s="115" t="s">
        <v>132</v>
      </c>
      <c r="O26" s="28" t="s">
        <v>4</v>
      </c>
      <c r="P26" s="108">
        <f>IFERROR(INDEX('1. Matriz de Riesgo_AUDIKAL'!$E$6:$I$10,MATCH(O26,'1. Matriz de Riesgo_AUDIKAL'!$C$6:$C$10,0),MATCH(F26,'1. Matriz de Riesgo_AUDIKAL'!$E$4:$I$4,0)),"")</f>
        <v>20</v>
      </c>
      <c r="Q26" s="76">
        <v>0.9</v>
      </c>
      <c r="R26" s="79">
        <f t="shared" si="3"/>
        <v>-275175000</v>
      </c>
      <c r="S26" s="108" t="s">
        <v>217</v>
      </c>
      <c r="T26" s="137"/>
    </row>
    <row r="27" spans="1:20" ht="25.5" customHeight="1">
      <c r="A27" s="29"/>
      <c r="B27" s="34"/>
      <c r="C27" s="29"/>
      <c r="D27" s="29"/>
      <c r="E27" s="35"/>
      <c r="F27" s="148" t="s">
        <v>209</v>
      </c>
      <c r="G27" s="148"/>
      <c r="H27" s="148"/>
      <c r="I27" s="148"/>
      <c r="J27" s="111">
        <f>SUM(J5:J26)</f>
        <v>-1804635000</v>
      </c>
      <c r="K27" s="29"/>
      <c r="L27" s="29"/>
      <c r="M27" s="36"/>
      <c r="N27" s="138" t="s">
        <v>210</v>
      </c>
      <c r="O27" s="139"/>
      <c r="P27" s="139"/>
      <c r="R27" s="121">
        <f>SUM(R5:R26)</f>
        <v>-2270995000</v>
      </c>
    </row>
    <row r="28" spans="1:20" ht="30" customHeight="1">
      <c r="A28" s="29"/>
      <c r="B28" s="34"/>
      <c r="C28" s="29"/>
      <c r="D28" s="29"/>
      <c r="E28" s="35"/>
      <c r="F28" s="29"/>
      <c r="G28" s="29"/>
      <c r="H28" s="29"/>
      <c r="I28" s="29"/>
      <c r="J28" s="29"/>
      <c r="K28" s="29"/>
      <c r="L28" s="29"/>
      <c r="M28" s="36"/>
      <c r="N28" s="29"/>
      <c r="O28" s="29"/>
    </row>
    <row r="29" spans="1:20" ht="15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36"/>
      <c r="N29" s="29"/>
      <c r="O29" s="29"/>
    </row>
    <row r="30" spans="1:20" ht="15.7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6"/>
      <c r="N30" s="29"/>
      <c r="O30" s="29"/>
    </row>
    <row r="31" spans="1:20" ht="15.7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36"/>
      <c r="N31" s="29"/>
      <c r="O31" s="29"/>
    </row>
    <row r="32" spans="1:20" ht="15.7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36"/>
      <c r="N32" s="29"/>
      <c r="O32" s="29"/>
    </row>
    <row r="33" spans="1:15" ht="15.7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36"/>
      <c r="N33" s="29"/>
      <c r="O33" s="29"/>
    </row>
    <row r="34" spans="1:15" ht="15.7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6"/>
      <c r="N34" s="29"/>
      <c r="O34" s="29"/>
    </row>
    <row r="35" spans="1:15" ht="15.7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36"/>
      <c r="N35" s="29"/>
      <c r="O35" s="29"/>
    </row>
    <row r="36" spans="1:15" ht="15.7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36"/>
      <c r="N36" s="29"/>
      <c r="O36" s="29"/>
    </row>
    <row r="37" spans="1:15" ht="15.7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36"/>
      <c r="N37" s="29"/>
      <c r="O37" s="29"/>
    </row>
    <row r="38" spans="1:15" ht="15.7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ht="15.75" customHeight="1"/>
    <row r="40" spans="1:15" ht="15.75" customHeight="1"/>
    <row r="41" spans="1:15" ht="15.75" customHeight="1"/>
    <row r="42" spans="1:15" ht="15.75" customHeight="1"/>
    <row r="43" spans="1:15" ht="15.75" customHeight="1"/>
    <row r="44" spans="1:15" ht="15.75" customHeight="1"/>
    <row r="45" spans="1:15" ht="15.75" customHeight="1"/>
    <row r="46" spans="1:15" ht="15.75" customHeight="1"/>
    <row r="47" spans="1:15" ht="15.75" customHeight="1"/>
    <row r="48" spans="1:1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9">
    <mergeCell ref="T5:T26"/>
    <mergeCell ref="N27:P27"/>
    <mergeCell ref="M23:M25"/>
    <mergeCell ref="L22:L25"/>
    <mergeCell ref="B1:E1"/>
    <mergeCell ref="B2:E2"/>
    <mergeCell ref="F27:I27"/>
    <mergeCell ref="F3:K3"/>
    <mergeCell ref="O3:R3"/>
  </mergeCells>
  <conditionalFormatting sqref="H5:H26">
    <cfRule type="expression" dxfId="17" priority="4">
      <formula>AND($H5&gt;12)</formula>
    </cfRule>
    <cfRule type="expression" dxfId="16" priority="6">
      <formula>AND($H5&gt;=5,$H5&lt;=12)</formula>
    </cfRule>
    <cfRule type="expression" dxfId="15" priority="7">
      <formula>AND($H5&gt;=1,$H5&lt;=4)</formula>
    </cfRule>
  </conditionalFormatting>
  <conditionalFormatting sqref="P5:P26">
    <cfRule type="expression" dxfId="14" priority="3">
      <formula>AND($P5&gt;12)</formula>
    </cfRule>
    <cfRule type="expression" dxfId="13" priority="2">
      <formula>AND($P5&gt;=5,$P5&lt;=12)</formula>
    </cfRule>
    <cfRule type="expression" dxfId="12" priority="1">
      <formula>AND($P5&lt;5)</formula>
    </cfRule>
  </conditionalFormatting>
  <pageMargins left="0.7" right="0.7" top="0.75" bottom="0.75" header="0" footer="0"/>
  <pageSetup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C4E68A3-8C2C-44BC-B2EC-0AC8F2C49D84}">
          <x14:formula1>
            <xm:f>'1. Matriz de Riesgo_AUDIKAL'!$E$4:$I$4</xm:f>
          </x14:formula1>
          <xm:sqref>F5:F26</xm:sqref>
        </x14:dataValidation>
        <x14:dataValidation type="list" allowBlank="1" showInputMessage="1" showErrorMessage="1" xr:uid="{2D8ED65D-BDEC-45BD-8E99-B7A649D00FFC}">
          <x14:formula1>
            <xm:f>'1. Matriz de Riesgo_AUDIKAL'!$C$6:$C$10</xm:f>
          </x14:formula1>
          <xm:sqref>G5:G26 O5:O26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F2A0-C3B0-4E50-AE14-364C5D1E6571}">
  <dimension ref="A1:N1000"/>
  <sheetViews>
    <sheetView tabSelected="1" topLeftCell="A3" zoomScale="90" zoomScaleNormal="90" workbookViewId="0">
      <selection activeCell="K21" sqref="K21"/>
    </sheetView>
  </sheetViews>
  <sheetFormatPr baseColWidth="10" defaultColWidth="12.25" defaultRowHeight="15" customHeight="1"/>
  <cols>
    <col min="1" max="1" width="11" style="14" customWidth="1"/>
    <col min="2" max="2" width="46.5" style="14" hidden="1" customWidth="1"/>
    <col min="3" max="3" width="19.25" style="14" hidden="1" customWidth="1"/>
    <col min="4" max="4" width="18.125" style="14" hidden="1" customWidth="1"/>
    <col min="5" max="5" width="61.5" style="14" hidden="1" customWidth="1"/>
    <col min="6" max="6" width="18" style="14" customWidth="1"/>
    <col min="7" max="7" width="13.75" style="14" customWidth="1"/>
    <col min="8" max="8" width="20" style="14" customWidth="1"/>
    <col min="9" max="9" width="14.25" style="14" bestFit="1" customWidth="1"/>
    <col min="10" max="13" width="11.5" style="14" customWidth="1"/>
    <col min="14" max="14" width="15.625" style="14" customWidth="1"/>
    <col min="15" max="20" width="11.5" style="14" customWidth="1"/>
    <col min="21" max="16384" width="12.25" style="14"/>
  </cols>
  <sheetData>
    <row r="1" spans="1:8" ht="33.75" customHeight="1">
      <c r="B1" s="15" t="s">
        <v>22</v>
      </c>
    </row>
    <row r="2" spans="1:8" ht="15.75" customHeight="1"/>
    <row r="3" spans="1:8">
      <c r="A3" s="93" t="s">
        <v>23</v>
      </c>
      <c r="B3" s="83" t="s">
        <v>24</v>
      </c>
      <c r="C3" s="82" t="s">
        <v>25</v>
      </c>
      <c r="D3" s="83" t="s">
        <v>26</v>
      </c>
      <c r="E3" s="82" t="s">
        <v>27</v>
      </c>
      <c r="F3" s="90" t="s">
        <v>28</v>
      </c>
      <c r="G3" s="91" t="s">
        <v>29</v>
      </c>
      <c r="H3" s="92" t="s">
        <v>30</v>
      </c>
    </row>
    <row r="4" spans="1:8" ht="15.75" customHeight="1">
      <c r="A4" s="98" t="s">
        <v>35</v>
      </c>
      <c r="B4" s="21"/>
      <c r="C4" s="21"/>
      <c r="D4" s="21"/>
      <c r="E4" s="21"/>
      <c r="F4" s="22">
        <v>4</v>
      </c>
      <c r="G4" s="22">
        <v>4</v>
      </c>
      <c r="H4" s="22">
        <f>IFERROR(INDEX('1. Matriz de Riesgo_AUDIKAL'!$E$6:$I$10,MATCH(F4,'1. Matriz de Riesgo_AUDIKAL'!$D$6:$D$10,0),MATCH(G4,'1. Matriz de Riesgo_AUDIKAL'!$E$5:$I$5,0)),"")</f>
        <v>16</v>
      </c>
    </row>
    <row r="5" spans="1:8" ht="15.75" customHeight="1">
      <c r="A5" s="98" t="s">
        <v>36</v>
      </c>
      <c r="B5" s="21"/>
      <c r="C5" s="21"/>
      <c r="D5" s="21"/>
      <c r="E5" s="21"/>
      <c r="F5" s="22">
        <v>3</v>
      </c>
      <c r="G5" s="22">
        <v>3</v>
      </c>
      <c r="H5" s="22">
        <f>IFERROR(INDEX('1. Matriz de Riesgo_AUDIKAL'!$E$6:$I$10,MATCH(F5,'1. Matriz de Riesgo_AUDIKAL'!$D$6:$D$10,0),MATCH(G5,'1. Matriz de Riesgo_AUDIKAL'!$E$5:$I$5,0)),"")</f>
        <v>9</v>
      </c>
    </row>
    <row r="6" spans="1:8" ht="15.75" customHeight="1">
      <c r="A6" s="98" t="s">
        <v>37</v>
      </c>
      <c r="B6" s="21"/>
      <c r="C6" s="21"/>
      <c r="D6" s="21"/>
      <c r="E6" s="21"/>
      <c r="F6" s="22">
        <v>5</v>
      </c>
      <c r="G6" s="22">
        <v>4</v>
      </c>
      <c r="H6" s="22">
        <f>IFERROR(INDEX('1. Matriz de Riesgo_AUDIKAL'!$E$6:$I$10,MATCH(F6,'1. Matriz de Riesgo_AUDIKAL'!$D$6:$D$10,0),MATCH(G6,'1. Matriz de Riesgo_AUDIKAL'!$E$5:$I$5,0)),"")</f>
        <v>20</v>
      </c>
    </row>
    <row r="7" spans="1:8" ht="15.75" customHeight="1">
      <c r="A7" s="98" t="s">
        <v>38</v>
      </c>
      <c r="B7" s="21"/>
      <c r="C7" s="21"/>
      <c r="D7" s="21"/>
      <c r="E7" s="21"/>
      <c r="F7" s="22">
        <v>4</v>
      </c>
      <c r="G7" s="22">
        <v>3</v>
      </c>
      <c r="H7" s="22">
        <f>IFERROR(INDEX('1. Matriz de Riesgo_AUDIKAL'!$E$6:$I$10,MATCH(F7,'1. Matriz de Riesgo_AUDIKAL'!$D$6:$D$10,0),MATCH(G7,'1. Matriz de Riesgo_AUDIKAL'!$E$5:$I$5,0)),"")</f>
        <v>12</v>
      </c>
    </row>
    <row r="8" spans="1:8" ht="15.75" customHeight="1">
      <c r="A8" s="98" t="s">
        <v>39</v>
      </c>
      <c r="B8" s="21"/>
      <c r="C8" s="21"/>
      <c r="D8" s="21"/>
      <c r="E8" s="21"/>
      <c r="F8" s="22">
        <v>5</v>
      </c>
      <c r="G8" s="22">
        <v>4</v>
      </c>
      <c r="H8" s="22">
        <f>IFERROR(INDEX('1. Matriz de Riesgo_AUDIKAL'!$E$6:$I$10,MATCH(F8,'1. Matriz de Riesgo_AUDIKAL'!$D$6:$D$10,0),MATCH(G8,'1. Matriz de Riesgo_AUDIKAL'!$E$5:$I$5,0)),"")</f>
        <v>20</v>
      </c>
    </row>
    <row r="9" spans="1:8" ht="15.75" customHeight="1">
      <c r="A9" s="98" t="s">
        <v>40</v>
      </c>
      <c r="B9" s="21"/>
      <c r="C9" s="21"/>
      <c r="D9" s="21"/>
      <c r="E9" s="21"/>
      <c r="F9" s="22">
        <v>3</v>
      </c>
      <c r="G9" s="22">
        <v>3</v>
      </c>
      <c r="H9" s="22">
        <f>IFERROR(INDEX('1. Matriz de Riesgo_AUDIKAL'!$E$6:$I$10,MATCH(F9,'1. Matriz de Riesgo_AUDIKAL'!$D$6:$D$10,0),MATCH(G9,'1. Matriz de Riesgo_AUDIKAL'!$E$5:$I$5,0)),"")</f>
        <v>9</v>
      </c>
    </row>
    <row r="10" spans="1:8" ht="15.75" customHeight="1">
      <c r="A10" s="98" t="s">
        <v>41</v>
      </c>
      <c r="B10" s="21"/>
      <c r="C10" s="21"/>
      <c r="D10" s="21"/>
      <c r="E10" s="21"/>
      <c r="F10" s="22">
        <v>2</v>
      </c>
      <c r="G10" s="22">
        <v>3</v>
      </c>
      <c r="H10" s="22">
        <f>IFERROR(INDEX('1. Matriz de Riesgo_AUDIKAL'!$E$6:$I$10,MATCH(F10,'1. Matriz de Riesgo_AUDIKAL'!$D$6:$D$10,0),MATCH(G10,'1. Matriz de Riesgo_AUDIKAL'!$E$5:$I$5,0)),"")</f>
        <v>6</v>
      </c>
    </row>
    <row r="11" spans="1:8" ht="15.75" customHeight="1">
      <c r="A11" s="98" t="s">
        <v>42</v>
      </c>
      <c r="B11" s="21"/>
      <c r="C11" s="21"/>
      <c r="D11" s="21"/>
      <c r="E11" s="21"/>
      <c r="F11" s="22">
        <v>2</v>
      </c>
      <c r="G11" s="22">
        <v>2</v>
      </c>
      <c r="H11" s="22">
        <f>IFERROR(INDEX('1. Matriz de Riesgo_AUDIKAL'!$E$6:$I$10,MATCH(F11,'1. Matriz de Riesgo_AUDIKAL'!$D$6:$D$10,0),MATCH(G11,'1. Matriz de Riesgo_AUDIKAL'!$E$5:$I$5,0)),"")</f>
        <v>4</v>
      </c>
    </row>
    <row r="12" spans="1:8" ht="15.75" customHeight="1">
      <c r="A12" s="98" t="s">
        <v>43</v>
      </c>
      <c r="B12" s="21"/>
      <c r="C12" s="21"/>
      <c r="D12" s="21"/>
      <c r="E12" s="21"/>
      <c r="F12" s="22">
        <v>2</v>
      </c>
      <c r="G12" s="22">
        <v>3</v>
      </c>
      <c r="H12" s="22">
        <f>IFERROR(INDEX('1. Matriz de Riesgo_AUDIKAL'!$E$6:$I$10,MATCH(F12,'1. Matriz de Riesgo_AUDIKAL'!$D$6:$D$10,0),MATCH(G12,'1. Matriz de Riesgo_AUDIKAL'!$E$5:$I$5,0)),"")</f>
        <v>6</v>
      </c>
    </row>
    <row r="13" spans="1:8" ht="15.75" customHeight="1">
      <c r="A13" s="95" t="s">
        <v>44</v>
      </c>
      <c r="B13" s="21"/>
      <c r="C13" s="21"/>
      <c r="D13" s="21"/>
      <c r="E13" s="21"/>
      <c r="F13" s="22">
        <v>4</v>
      </c>
      <c r="G13" s="22">
        <v>4</v>
      </c>
      <c r="H13" s="22">
        <f>IFERROR(INDEX('1. Matriz de Riesgo_AUDIKAL'!$E$6:$I$10,MATCH(F13,'1. Matriz de Riesgo_AUDIKAL'!$D$6:$D$10,0),MATCH(G13,'1. Matriz de Riesgo_AUDIKAL'!$E$5:$I$5,0)),"")</f>
        <v>16</v>
      </c>
    </row>
    <row r="14" spans="1:8" ht="15.75" customHeight="1">
      <c r="A14" s="96" t="s">
        <v>45</v>
      </c>
      <c r="B14" s="27"/>
      <c r="C14" s="27"/>
      <c r="D14" s="27"/>
      <c r="E14" s="27"/>
      <c r="F14" s="74">
        <v>5</v>
      </c>
      <c r="G14" s="74">
        <v>4</v>
      </c>
      <c r="H14" s="74">
        <f>IFERROR(INDEX('1. Matriz de Riesgo_AUDIKAL'!$E$6:$I$10,MATCH(F14,'1. Matriz de Riesgo_AUDIKAL'!$D$6:$D$10,0),MATCH(G14,'1. Matriz de Riesgo_AUDIKAL'!$E$5:$I$5,0)),"")</f>
        <v>20</v>
      </c>
    </row>
    <row r="15" spans="1:8" ht="15.75" customHeight="1">
      <c r="A15" s="97" t="s">
        <v>133</v>
      </c>
      <c r="B15" s="28"/>
      <c r="C15" s="28"/>
      <c r="D15" s="28"/>
      <c r="E15" s="28"/>
      <c r="F15" s="74">
        <v>4</v>
      </c>
      <c r="G15" s="74">
        <v>4</v>
      </c>
      <c r="H15" s="74">
        <f>IFERROR(INDEX('1. Matriz de Riesgo_AUDIKAL'!$E$6:$I$10,MATCH(F15,'1. Matriz de Riesgo_AUDIKAL'!$D$6:$D$10,0),MATCH(G15,'1. Matriz de Riesgo_AUDIKAL'!$E$5:$I$5,0)),"")</f>
        <v>16</v>
      </c>
    </row>
    <row r="16" spans="1:8" ht="15.75" customHeight="1">
      <c r="A16" s="97" t="s">
        <v>134</v>
      </c>
      <c r="B16" s="28"/>
      <c r="C16" s="28"/>
      <c r="D16" s="28"/>
      <c r="E16" s="28"/>
      <c r="F16" s="74">
        <v>3</v>
      </c>
      <c r="G16" s="74">
        <v>3</v>
      </c>
      <c r="H16" s="74">
        <f>IFERROR(INDEX('1. Matriz de Riesgo_AUDIKAL'!$E$6:$I$10,MATCH(F16,'1. Matriz de Riesgo_AUDIKAL'!$D$6:$D$10,0),MATCH(G16,'1. Matriz de Riesgo_AUDIKAL'!$E$5:$I$5,0)),"")</f>
        <v>9</v>
      </c>
    </row>
    <row r="17" spans="1:14" ht="15.75" customHeight="1">
      <c r="A17" s="97" t="s">
        <v>135</v>
      </c>
      <c r="B17" s="28"/>
      <c r="C17" s="28"/>
      <c r="D17" s="28"/>
      <c r="E17" s="28"/>
      <c r="F17" s="74">
        <v>5</v>
      </c>
      <c r="G17" s="74">
        <v>4</v>
      </c>
      <c r="H17" s="74">
        <f>IFERROR(INDEX('1. Matriz de Riesgo_AUDIKAL'!$E$6:$I$10,MATCH(F17,'1. Matriz de Riesgo_AUDIKAL'!$D$6:$D$10,0),MATCH(G17,'1. Matriz de Riesgo_AUDIKAL'!$E$5:$I$5,0)),"")</f>
        <v>20</v>
      </c>
    </row>
    <row r="18" spans="1:14" ht="15.75" customHeight="1">
      <c r="A18" s="97" t="s">
        <v>136</v>
      </c>
      <c r="B18" s="28"/>
      <c r="C18" s="28"/>
      <c r="D18" s="28"/>
      <c r="E18" s="28"/>
      <c r="F18" s="74">
        <v>4</v>
      </c>
      <c r="G18" s="74">
        <v>3</v>
      </c>
      <c r="H18" s="74">
        <f>IFERROR(INDEX('1. Matriz de Riesgo_AUDIKAL'!$E$6:$I$10,MATCH(F18,'1. Matriz de Riesgo_AUDIKAL'!$D$6:$D$10,0),MATCH(G18,'1. Matriz de Riesgo_AUDIKAL'!$E$5:$I$5,0)),"")</f>
        <v>12</v>
      </c>
    </row>
    <row r="19" spans="1:14" ht="15.75" customHeight="1">
      <c r="A19" s="97" t="s">
        <v>137</v>
      </c>
      <c r="B19" s="28"/>
      <c r="C19" s="28"/>
      <c r="D19" s="28"/>
      <c r="E19" s="28"/>
      <c r="F19" s="74">
        <v>5</v>
      </c>
      <c r="G19" s="74">
        <v>4</v>
      </c>
      <c r="H19" s="74">
        <f>IFERROR(INDEX('1. Matriz de Riesgo_AUDIKAL'!$E$6:$I$10,MATCH(F19,'1. Matriz de Riesgo_AUDIKAL'!$D$6:$D$10,0),MATCH(G19,'1. Matriz de Riesgo_AUDIKAL'!$E$5:$I$5,0)),"")</f>
        <v>20</v>
      </c>
      <c r="M19" s="7" t="s">
        <v>10</v>
      </c>
      <c r="N19" s="7" t="s">
        <v>21</v>
      </c>
    </row>
    <row r="20" spans="1:14" ht="15.75" customHeight="1">
      <c r="A20" s="97" t="s">
        <v>138</v>
      </c>
      <c r="B20" s="28"/>
      <c r="C20" s="28"/>
      <c r="D20" s="28"/>
      <c r="E20" s="28"/>
      <c r="F20" s="74">
        <v>4</v>
      </c>
      <c r="G20" s="74">
        <v>3</v>
      </c>
      <c r="H20" s="74">
        <f>IFERROR(INDEX('1. Matriz de Riesgo_AUDIKAL'!$E$6:$I$10,MATCH(F20,'1. Matriz de Riesgo_AUDIKAL'!$D$6:$D$10,0),MATCH(G20,'1. Matriz de Riesgo_AUDIKAL'!$E$5:$I$5,0)),"")</f>
        <v>12</v>
      </c>
      <c r="M20" s="6" t="s">
        <v>46</v>
      </c>
      <c r="N20" s="89" t="s">
        <v>113</v>
      </c>
    </row>
    <row r="21" spans="1:14" ht="15.75" customHeight="1">
      <c r="A21" s="97" t="s">
        <v>139</v>
      </c>
      <c r="B21" s="28"/>
      <c r="C21" s="28"/>
      <c r="D21" s="28"/>
      <c r="E21" s="28"/>
      <c r="F21" s="74">
        <v>5</v>
      </c>
      <c r="G21" s="74">
        <v>4</v>
      </c>
      <c r="H21" s="74">
        <f>IFERROR(INDEX('1. Matriz de Riesgo_AUDIKAL'!$E$6:$I$10,MATCH(F21,'1. Matriz de Riesgo_AUDIKAL'!$D$6:$D$10,0),MATCH(G21,'1. Matriz de Riesgo_AUDIKAL'!$E$5:$I$5,0)),"")</f>
        <v>20</v>
      </c>
      <c r="M21" s="3" t="s">
        <v>47</v>
      </c>
      <c r="N21" s="89" t="s">
        <v>114</v>
      </c>
    </row>
    <row r="22" spans="1:14" ht="15.75" customHeight="1">
      <c r="A22" s="97" t="s">
        <v>140</v>
      </c>
      <c r="B22" s="28"/>
      <c r="C22" s="28"/>
      <c r="D22" s="28"/>
      <c r="E22" s="28"/>
      <c r="F22" s="74">
        <v>5</v>
      </c>
      <c r="G22" s="74">
        <v>4</v>
      </c>
      <c r="H22" s="74">
        <f>IFERROR(INDEX('1. Matriz de Riesgo_AUDIKAL'!$E$6:$I$10,MATCH(F22,'1. Matriz de Riesgo_AUDIKAL'!$D$6:$D$10,0),MATCH(G22,'1. Matriz de Riesgo_AUDIKAL'!$E$5:$I$5,0)),"")</f>
        <v>20</v>
      </c>
      <c r="M22" s="5" t="s">
        <v>48</v>
      </c>
      <c r="N22" s="89" t="s">
        <v>115</v>
      </c>
    </row>
    <row r="23" spans="1:14" ht="15.75" customHeight="1">
      <c r="A23" s="97" t="s">
        <v>141</v>
      </c>
      <c r="B23" s="28"/>
      <c r="C23" s="28"/>
      <c r="D23" s="28"/>
      <c r="E23" s="28"/>
      <c r="F23" s="74">
        <v>5</v>
      </c>
      <c r="G23" s="74">
        <v>4</v>
      </c>
      <c r="H23" s="74">
        <f>IFERROR(INDEX('1. Matriz de Riesgo_AUDIKAL'!$E$6:$I$10,MATCH(F23,'1. Matriz de Riesgo_AUDIKAL'!$D$6:$D$10,0),MATCH(G23,'1. Matriz de Riesgo_AUDIKAL'!$E$5:$I$5,0)),"")</f>
        <v>20</v>
      </c>
    </row>
    <row r="24" spans="1:14" ht="15.75" customHeight="1">
      <c r="A24" s="97" t="s">
        <v>142</v>
      </c>
      <c r="B24" s="28"/>
      <c r="C24" s="28"/>
      <c r="D24" s="28"/>
      <c r="E24" s="28"/>
      <c r="F24" s="74">
        <v>5</v>
      </c>
      <c r="G24" s="74">
        <v>5</v>
      </c>
      <c r="H24" s="74">
        <f>IFERROR(INDEX('1. Matriz de Riesgo_AUDIKAL'!$E$6:$I$10,MATCH(F24,'1. Matriz de Riesgo_AUDIKAL'!$D$6:$D$10,0),MATCH(G24,'1. Matriz de Riesgo_AUDIKAL'!$E$5:$I$5,0)),"")</f>
        <v>25</v>
      </c>
    </row>
    <row r="25" spans="1:14" ht="15.75" customHeight="1">
      <c r="A25" s="97" t="s">
        <v>143</v>
      </c>
      <c r="B25" s="28"/>
      <c r="C25" s="28"/>
      <c r="D25" s="28"/>
      <c r="E25" s="28"/>
      <c r="F25" s="74">
        <v>5</v>
      </c>
      <c r="G25" s="74">
        <v>4</v>
      </c>
      <c r="H25" s="74">
        <f>IFERROR(INDEX('1. Matriz de Riesgo_AUDIKAL'!$E$6:$I$10,MATCH(F25,'1. Matriz de Riesgo_AUDIKAL'!$D$6:$D$10,0),MATCH(G25,'1. Matriz de Riesgo_AUDIKAL'!$E$5:$I$5,0)),"")</f>
        <v>20</v>
      </c>
    </row>
    <row r="26" spans="1:14" ht="15.75" customHeight="1">
      <c r="A26" s="81"/>
      <c r="B26" s="80"/>
      <c r="C26" s="80"/>
      <c r="D26" s="80"/>
      <c r="E26" s="80"/>
      <c r="F26" s="80"/>
    </row>
    <row r="27" spans="1:14" ht="15.75" customHeight="1">
      <c r="A27" s="81"/>
      <c r="B27" s="80"/>
      <c r="C27" s="80"/>
      <c r="D27" s="80"/>
      <c r="E27" s="80"/>
      <c r="F27" s="80"/>
    </row>
    <row r="28" spans="1:14" ht="15.75" customHeight="1">
      <c r="A28" s="81"/>
      <c r="B28" s="80"/>
      <c r="C28" s="80"/>
      <c r="D28" s="80"/>
      <c r="E28" s="80"/>
      <c r="F28" s="80"/>
    </row>
    <row r="29" spans="1:14" ht="15.75" customHeight="1"/>
    <row r="30" spans="1:14" ht="15.75" customHeight="1"/>
    <row r="31" spans="1:14" ht="15.75" customHeight="1"/>
    <row r="32" spans="1:1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7" type="noConversion"/>
  <conditionalFormatting sqref="H4:H25">
    <cfRule type="cellIs" dxfId="4" priority="1" operator="between">
      <formula>1</formula>
      <formula>4</formula>
    </cfRule>
    <cfRule type="cellIs" dxfId="3" priority="2" operator="between">
      <formula>5</formula>
      <formula>12</formula>
    </cfRule>
    <cfRule type="cellIs" dxfId="2" priority="4" operator="greaterThanOrEqual">
      <formula>12</formula>
    </cfRule>
  </conditionalFormatting>
  <pageMargins left="0.7" right="0.7" top="0.75" bottom="0.75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882092-CDF9-408E-9374-A60D6BAB0B2A}">
          <x14:formula1>
            <xm:f>'1. Matriz de Riesgo_AUDIKAL'!$E$13:$E$17</xm:f>
          </x14:formula1>
          <xm:sqref>F4:F25</xm:sqref>
        </x14:dataValidation>
        <x14:dataValidation type="list" allowBlank="1" showInputMessage="1" showErrorMessage="1" xr:uid="{802A99B9-A495-4881-AB02-61FEDCC70A33}">
          <x14:formula1>
            <xm:f>'1. Matriz de Riesgo_AUDIKAL'!$E$5:$I$5</xm:f>
          </x14:formula1>
          <xm:sqref>G4:G25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C85E-70B3-47EC-B5DF-52E1292D9493}">
  <dimension ref="A1:L55"/>
  <sheetViews>
    <sheetView zoomScale="80" zoomScaleNormal="80" workbookViewId="0">
      <selection sqref="A1:J1"/>
    </sheetView>
  </sheetViews>
  <sheetFormatPr baseColWidth="10" defaultRowHeight="14.25"/>
  <cols>
    <col min="1" max="1" width="13.875" customWidth="1"/>
    <col min="2" max="2" width="14.25" customWidth="1"/>
    <col min="3" max="3" width="9.5" customWidth="1"/>
    <col min="4" max="4" width="9.75" customWidth="1"/>
    <col min="5" max="5" width="10" customWidth="1"/>
  </cols>
  <sheetData>
    <row r="1" spans="1:12" ht="15">
      <c r="A1" s="153" t="s">
        <v>144</v>
      </c>
      <c r="B1" s="154"/>
      <c r="C1" s="154"/>
      <c r="D1" s="154"/>
      <c r="E1" s="154"/>
      <c r="F1" s="154"/>
      <c r="G1" s="154"/>
      <c r="H1" s="154"/>
      <c r="I1" s="154"/>
      <c r="J1" s="155"/>
    </row>
    <row r="2" spans="1:12" ht="15.75" thickBot="1">
      <c r="A2" s="156" t="s">
        <v>145</v>
      </c>
      <c r="B2" s="157"/>
      <c r="C2" s="157"/>
      <c r="D2" s="157"/>
      <c r="E2" s="157"/>
      <c r="F2" s="157"/>
      <c r="G2" s="157"/>
      <c r="H2" s="157"/>
      <c r="I2" s="157"/>
      <c r="J2" s="158"/>
      <c r="K2" s="102"/>
      <c r="L2" s="29"/>
    </row>
    <row r="3" spans="1:12" ht="15" thickBot="1">
      <c r="A3" s="99" t="s">
        <v>146</v>
      </c>
      <c r="B3" s="100" t="s">
        <v>147</v>
      </c>
      <c r="C3" s="168" t="s">
        <v>148</v>
      </c>
      <c r="D3" s="168"/>
      <c r="E3" s="168"/>
      <c r="F3" s="168"/>
      <c r="G3" s="169" t="s">
        <v>159</v>
      </c>
      <c r="H3" s="169"/>
      <c r="I3" s="169"/>
      <c r="J3" s="170"/>
      <c r="K3" s="102"/>
      <c r="L3" s="29"/>
    </row>
    <row r="4" spans="1:12" ht="14.25" customHeight="1">
      <c r="A4" s="174" t="s">
        <v>152</v>
      </c>
      <c r="B4" s="159" t="s">
        <v>164</v>
      </c>
      <c r="C4" s="162" t="s">
        <v>160</v>
      </c>
      <c r="D4" s="163"/>
      <c r="E4" s="163"/>
      <c r="F4" s="163"/>
      <c r="G4" s="163" t="s">
        <v>187</v>
      </c>
      <c r="H4" s="163"/>
      <c r="I4" s="163"/>
      <c r="J4" s="166"/>
      <c r="K4" s="102"/>
      <c r="L4" s="29"/>
    </row>
    <row r="5" spans="1:12">
      <c r="A5" s="175"/>
      <c r="B5" s="160"/>
      <c r="C5" s="164"/>
      <c r="D5" s="165"/>
      <c r="E5" s="165"/>
      <c r="F5" s="165"/>
      <c r="G5" s="165"/>
      <c r="H5" s="165"/>
      <c r="I5" s="165"/>
      <c r="J5" s="167"/>
      <c r="K5" s="102"/>
      <c r="L5" s="29"/>
    </row>
    <row r="6" spans="1:12" ht="14.25" customHeight="1">
      <c r="A6" s="175"/>
      <c r="B6" s="160"/>
      <c r="C6" s="164" t="s">
        <v>161</v>
      </c>
      <c r="D6" s="165"/>
      <c r="E6" s="165"/>
      <c r="F6" s="165"/>
      <c r="G6" s="165" t="s">
        <v>188</v>
      </c>
      <c r="H6" s="165"/>
      <c r="I6" s="165"/>
      <c r="J6" s="167"/>
      <c r="K6" s="102"/>
      <c r="L6" s="29"/>
    </row>
    <row r="7" spans="1:12" ht="15" thickBot="1">
      <c r="A7" s="175"/>
      <c r="B7" s="161"/>
      <c r="C7" s="171"/>
      <c r="D7" s="172"/>
      <c r="E7" s="172"/>
      <c r="F7" s="172"/>
      <c r="G7" s="172"/>
      <c r="H7" s="172"/>
      <c r="I7" s="172"/>
      <c r="J7" s="173"/>
    </row>
    <row r="8" spans="1:12" ht="30.75" customHeight="1">
      <c r="A8" s="175"/>
      <c r="B8" s="185" t="s">
        <v>165</v>
      </c>
      <c r="C8" s="193" t="s">
        <v>150</v>
      </c>
      <c r="D8" s="193"/>
      <c r="E8" s="193"/>
      <c r="F8" s="194"/>
      <c r="G8" s="163" t="s">
        <v>168</v>
      </c>
      <c r="H8" s="163"/>
      <c r="I8" s="163"/>
      <c r="J8" s="166"/>
    </row>
    <row r="9" spans="1:12" ht="27.75" customHeight="1">
      <c r="A9" s="175"/>
      <c r="B9" s="185"/>
      <c r="C9" s="193"/>
      <c r="D9" s="193"/>
      <c r="E9" s="193"/>
      <c r="F9" s="194"/>
      <c r="G9" s="165"/>
      <c r="H9" s="165"/>
      <c r="I9" s="165"/>
      <c r="J9" s="167"/>
    </row>
    <row r="10" spans="1:12" ht="14.25" customHeight="1">
      <c r="A10" s="175"/>
      <c r="B10" s="185"/>
      <c r="C10" s="193"/>
      <c r="D10" s="193"/>
      <c r="E10" s="193"/>
      <c r="F10" s="194"/>
      <c r="G10" s="165" t="s">
        <v>167</v>
      </c>
      <c r="H10" s="165"/>
      <c r="I10" s="165"/>
      <c r="J10" s="167"/>
    </row>
    <row r="11" spans="1:12">
      <c r="A11" s="175"/>
      <c r="B11" s="185"/>
      <c r="C11" s="195"/>
      <c r="D11" s="195"/>
      <c r="E11" s="195"/>
      <c r="F11" s="162"/>
      <c r="G11" s="165"/>
      <c r="H11" s="165"/>
      <c r="I11" s="165"/>
      <c r="J11" s="167"/>
    </row>
    <row r="12" spans="1:12" ht="14.25" customHeight="1">
      <c r="A12" s="175"/>
      <c r="B12" s="185"/>
      <c r="C12" s="192" t="s">
        <v>151</v>
      </c>
      <c r="D12" s="192"/>
      <c r="E12" s="192"/>
      <c r="F12" s="191"/>
      <c r="G12" s="165" t="s">
        <v>169</v>
      </c>
      <c r="H12" s="165"/>
      <c r="I12" s="165"/>
      <c r="J12" s="167"/>
    </row>
    <row r="13" spans="1:12">
      <c r="A13" s="175"/>
      <c r="B13" s="185"/>
      <c r="C13" s="193"/>
      <c r="D13" s="193"/>
      <c r="E13" s="193"/>
      <c r="F13" s="194"/>
      <c r="G13" s="165"/>
      <c r="H13" s="165"/>
      <c r="I13" s="165"/>
      <c r="J13" s="167"/>
    </row>
    <row r="14" spans="1:12" ht="14.25" customHeight="1">
      <c r="A14" s="175"/>
      <c r="B14" s="185"/>
      <c r="C14" s="193"/>
      <c r="D14" s="193"/>
      <c r="E14" s="193"/>
      <c r="F14" s="194"/>
      <c r="G14" s="165" t="s">
        <v>170</v>
      </c>
      <c r="H14" s="165"/>
      <c r="I14" s="165"/>
      <c r="J14" s="167"/>
    </row>
    <row r="15" spans="1:12">
      <c r="A15" s="175"/>
      <c r="B15" s="185"/>
      <c r="C15" s="195"/>
      <c r="D15" s="195"/>
      <c r="E15" s="195"/>
      <c r="F15" s="162"/>
      <c r="G15" s="165"/>
      <c r="H15" s="165"/>
      <c r="I15" s="165"/>
      <c r="J15" s="167"/>
    </row>
    <row r="16" spans="1:12" ht="14.25" customHeight="1">
      <c r="A16" s="175"/>
      <c r="B16" s="185"/>
      <c r="C16" s="164" t="s">
        <v>156</v>
      </c>
      <c r="D16" s="165"/>
      <c r="E16" s="165"/>
      <c r="F16" s="165"/>
      <c r="G16" s="165" t="s">
        <v>171</v>
      </c>
      <c r="H16" s="165"/>
      <c r="I16" s="165"/>
      <c r="J16" s="167"/>
    </row>
    <row r="17" spans="1:12">
      <c r="A17" s="175"/>
      <c r="B17" s="185"/>
      <c r="C17" s="164"/>
      <c r="D17" s="165"/>
      <c r="E17" s="165"/>
      <c r="F17" s="165"/>
      <c r="G17" s="165"/>
      <c r="H17" s="165"/>
      <c r="I17" s="165"/>
      <c r="J17" s="167"/>
    </row>
    <row r="18" spans="1:12" ht="14.25" customHeight="1">
      <c r="A18" s="175"/>
      <c r="B18" s="185"/>
      <c r="C18" s="164"/>
      <c r="D18" s="165"/>
      <c r="E18" s="165"/>
      <c r="F18" s="165"/>
      <c r="G18" s="165" t="s">
        <v>172</v>
      </c>
      <c r="H18" s="165"/>
      <c r="I18" s="165"/>
      <c r="J18" s="167"/>
    </row>
    <row r="19" spans="1:12">
      <c r="A19" s="175"/>
      <c r="B19" s="185"/>
      <c r="C19" s="164"/>
      <c r="D19" s="165"/>
      <c r="E19" s="165"/>
      <c r="F19" s="165"/>
      <c r="G19" s="165"/>
      <c r="H19" s="165"/>
      <c r="I19" s="165"/>
      <c r="J19" s="167"/>
      <c r="K19" s="102"/>
      <c r="L19" s="29"/>
    </row>
    <row r="20" spans="1:12" ht="14.25" customHeight="1">
      <c r="A20" s="175"/>
      <c r="B20" s="185"/>
      <c r="C20" s="164"/>
      <c r="D20" s="165"/>
      <c r="E20" s="165"/>
      <c r="F20" s="165"/>
      <c r="G20" s="165" t="s">
        <v>173</v>
      </c>
      <c r="H20" s="165"/>
      <c r="I20" s="165"/>
      <c r="J20" s="167"/>
      <c r="K20" s="102"/>
      <c r="L20" s="103"/>
    </row>
    <row r="21" spans="1:12">
      <c r="A21" s="175"/>
      <c r="B21" s="185"/>
      <c r="C21" s="164"/>
      <c r="D21" s="165"/>
      <c r="E21" s="165"/>
      <c r="F21" s="165"/>
      <c r="G21" s="165"/>
      <c r="H21" s="165"/>
      <c r="I21" s="165"/>
      <c r="J21" s="167"/>
      <c r="K21" s="103"/>
    </row>
    <row r="22" spans="1:12" ht="14.25" customHeight="1">
      <c r="A22" s="175"/>
      <c r="B22" s="185"/>
      <c r="C22" s="164"/>
      <c r="D22" s="165"/>
      <c r="E22" s="165"/>
      <c r="F22" s="165"/>
      <c r="G22" s="165" t="s">
        <v>174</v>
      </c>
      <c r="H22" s="165"/>
      <c r="I22" s="165"/>
      <c r="J22" s="167"/>
    </row>
    <row r="23" spans="1:12" ht="14.25" customHeight="1" thickBot="1">
      <c r="A23" s="175"/>
      <c r="B23" s="185"/>
      <c r="C23" s="191"/>
      <c r="D23" s="189"/>
      <c r="E23" s="189"/>
      <c r="F23" s="189"/>
      <c r="G23" s="189"/>
      <c r="H23" s="189"/>
      <c r="I23" s="189"/>
      <c r="J23" s="190"/>
    </row>
    <row r="24" spans="1:12" ht="14.25" customHeight="1">
      <c r="A24" s="175"/>
      <c r="B24" s="159" t="s">
        <v>149</v>
      </c>
      <c r="C24" s="196" t="s">
        <v>158</v>
      </c>
      <c r="D24" s="196"/>
      <c r="E24" s="196"/>
      <c r="F24" s="197"/>
      <c r="G24" s="187" t="s">
        <v>175</v>
      </c>
      <c r="H24" s="187"/>
      <c r="I24" s="187"/>
      <c r="J24" s="188"/>
    </row>
    <row r="25" spans="1:12" ht="12.75" customHeight="1">
      <c r="A25" s="175"/>
      <c r="B25" s="160"/>
      <c r="C25" s="181"/>
      <c r="D25" s="181"/>
      <c r="E25" s="181"/>
      <c r="F25" s="182"/>
      <c r="G25" s="165"/>
      <c r="H25" s="165"/>
      <c r="I25" s="165"/>
      <c r="J25" s="167"/>
    </row>
    <row r="26" spans="1:12" ht="14.25" customHeight="1">
      <c r="A26" s="175"/>
      <c r="B26" s="160"/>
      <c r="C26" s="181"/>
      <c r="D26" s="181"/>
      <c r="E26" s="181"/>
      <c r="F26" s="182"/>
      <c r="G26" s="165" t="s">
        <v>176</v>
      </c>
      <c r="H26" s="165"/>
      <c r="I26" s="165"/>
      <c r="J26" s="167"/>
    </row>
    <row r="27" spans="1:12" ht="15" customHeight="1" thickBot="1">
      <c r="A27" s="175"/>
      <c r="B27" s="161"/>
      <c r="C27" s="198"/>
      <c r="D27" s="198"/>
      <c r="E27" s="198"/>
      <c r="F27" s="199"/>
      <c r="G27" s="172"/>
      <c r="H27" s="172"/>
      <c r="I27" s="172"/>
      <c r="J27" s="173"/>
    </row>
    <row r="28" spans="1:12" ht="14.25" customHeight="1">
      <c r="A28" s="175"/>
      <c r="B28" s="185" t="s">
        <v>166</v>
      </c>
      <c r="C28" s="181" t="s">
        <v>154</v>
      </c>
      <c r="D28" s="181"/>
      <c r="E28" s="181"/>
      <c r="F28" s="182"/>
      <c r="G28" s="200" t="s">
        <v>177</v>
      </c>
      <c r="H28" s="200"/>
      <c r="I28" s="200"/>
      <c r="J28" s="201"/>
    </row>
    <row r="29" spans="1:12" ht="13.5" customHeight="1">
      <c r="A29" s="175"/>
      <c r="B29" s="185"/>
      <c r="C29" s="183"/>
      <c r="D29" s="183"/>
      <c r="E29" s="183"/>
      <c r="F29" s="184"/>
      <c r="G29" s="178"/>
      <c r="H29" s="178"/>
      <c r="I29" s="178"/>
      <c r="J29" s="186"/>
    </row>
    <row r="30" spans="1:12" ht="12.75" customHeight="1">
      <c r="A30" s="175"/>
      <c r="B30" s="185"/>
      <c r="C30" s="177" t="s">
        <v>155</v>
      </c>
      <c r="D30" s="178"/>
      <c r="E30" s="178"/>
      <c r="F30" s="178"/>
      <c r="G30" s="165" t="s">
        <v>178</v>
      </c>
      <c r="H30" s="165"/>
      <c r="I30" s="165"/>
      <c r="J30" s="167"/>
    </row>
    <row r="31" spans="1:12" ht="17.25" customHeight="1">
      <c r="A31" s="175"/>
      <c r="B31" s="185"/>
      <c r="C31" s="177"/>
      <c r="D31" s="178"/>
      <c r="E31" s="178"/>
      <c r="F31" s="178"/>
      <c r="G31" s="165"/>
      <c r="H31" s="165"/>
      <c r="I31" s="165"/>
      <c r="J31" s="167"/>
    </row>
    <row r="32" spans="1:12">
      <c r="A32" s="175"/>
      <c r="B32" s="185"/>
      <c r="C32" s="177"/>
      <c r="D32" s="178"/>
      <c r="E32" s="178"/>
      <c r="F32" s="178"/>
      <c r="G32" s="165" t="s">
        <v>179</v>
      </c>
      <c r="H32" s="165"/>
      <c r="I32" s="165"/>
      <c r="J32" s="167"/>
    </row>
    <row r="33" spans="1:10" ht="12.75" customHeight="1">
      <c r="A33" s="175"/>
      <c r="B33" s="185"/>
      <c r="C33" s="177"/>
      <c r="D33" s="178"/>
      <c r="E33" s="178"/>
      <c r="F33" s="178"/>
      <c r="G33" s="165"/>
      <c r="H33" s="165"/>
      <c r="I33" s="165"/>
      <c r="J33" s="167"/>
    </row>
    <row r="34" spans="1:10">
      <c r="A34" s="175"/>
      <c r="B34" s="185"/>
      <c r="C34" s="177" t="s">
        <v>162</v>
      </c>
      <c r="D34" s="178"/>
      <c r="E34" s="178"/>
      <c r="F34" s="178"/>
      <c r="G34" s="178" t="s">
        <v>180</v>
      </c>
      <c r="H34" s="178"/>
      <c r="I34" s="178"/>
      <c r="J34" s="186"/>
    </row>
    <row r="35" spans="1:10" ht="12.75" customHeight="1">
      <c r="A35" s="175"/>
      <c r="B35" s="185"/>
      <c r="C35" s="177"/>
      <c r="D35" s="178"/>
      <c r="E35" s="178"/>
      <c r="F35" s="178"/>
      <c r="G35" s="178"/>
      <c r="H35" s="178"/>
      <c r="I35" s="178"/>
      <c r="J35" s="186"/>
    </row>
    <row r="36" spans="1:10">
      <c r="A36" s="175"/>
      <c r="B36" s="185"/>
      <c r="C36" s="177" t="s">
        <v>163</v>
      </c>
      <c r="D36" s="178"/>
      <c r="E36" s="178"/>
      <c r="F36" s="178"/>
      <c r="G36" s="165" t="s">
        <v>181</v>
      </c>
      <c r="H36" s="165"/>
      <c r="I36" s="165"/>
      <c r="J36" s="167"/>
    </row>
    <row r="37" spans="1:10">
      <c r="A37" s="175"/>
      <c r="B37" s="185"/>
      <c r="C37" s="177"/>
      <c r="D37" s="178"/>
      <c r="E37" s="178"/>
      <c r="F37" s="178"/>
      <c r="G37" s="165"/>
      <c r="H37" s="165"/>
      <c r="I37" s="165"/>
      <c r="J37" s="167"/>
    </row>
    <row r="38" spans="1:10" ht="14.25" customHeight="1">
      <c r="A38" s="175"/>
      <c r="B38" s="185"/>
      <c r="C38" s="177"/>
      <c r="D38" s="178"/>
      <c r="E38" s="178"/>
      <c r="F38" s="178"/>
      <c r="G38" s="178" t="s">
        <v>182</v>
      </c>
      <c r="H38" s="178"/>
      <c r="I38" s="178"/>
      <c r="J38" s="186"/>
    </row>
    <row r="39" spans="1:10">
      <c r="A39" s="175"/>
      <c r="B39" s="185"/>
      <c r="C39" s="177"/>
      <c r="D39" s="178"/>
      <c r="E39" s="178"/>
      <c r="F39" s="178"/>
      <c r="G39" s="178"/>
      <c r="H39" s="178"/>
      <c r="I39" s="178"/>
      <c r="J39" s="186"/>
    </row>
    <row r="40" spans="1:10">
      <c r="A40" s="175"/>
      <c r="B40" s="109"/>
      <c r="C40" s="177"/>
      <c r="D40" s="178"/>
      <c r="E40" s="178"/>
      <c r="F40" s="178"/>
      <c r="G40" s="165" t="s">
        <v>183</v>
      </c>
      <c r="H40" s="165"/>
      <c r="I40" s="165"/>
      <c r="J40" s="167"/>
    </row>
    <row r="41" spans="1:10">
      <c r="A41" s="175"/>
      <c r="B41" s="109"/>
      <c r="C41" s="177"/>
      <c r="D41" s="178"/>
      <c r="E41" s="178"/>
      <c r="F41" s="178"/>
      <c r="G41" s="165"/>
      <c r="H41" s="165"/>
      <c r="I41" s="165"/>
      <c r="J41" s="167"/>
    </row>
    <row r="42" spans="1:10">
      <c r="A42" s="175"/>
      <c r="B42" s="109"/>
      <c r="C42" s="177"/>
      <c r="D42" s="178"/>
      <c r="E42" s="178"/>
      <c r="F42" s="178"/>
      <c r="G42" s="165" t="s">
        <v>184</v>
      </c>
      <c r="H42" s="165"/>
      <c r="I42" s="165"/>
      <c r="J42" s="167"/>
    </row>
    <row r="43" spans="1:10">
      <c r="A43" s="175"/>
      <c r="B43" s="109"/>
      <c r="C43" s="177"/>
      <c r="D43" s="178"/>
      <c r="E43" s="178"/>
      <c r="F43" s="178"/>
      <c r="G43" s="165"/>
      <c r="H43" s="165"/>
      <c r="I43" s="165"/>
      <c r="J43" s="167"/>
    </row>
    <row r="44" spans="1:10">
      <c r="A44" s="175"/>
      <c r="B44" s="109"/>
      <c r="C44" s="177"/>
      <c r="D44" s="178"/>
      <c r="E44" s="178"/>
      <c r="F44" s="178"/>
      <c r="G44" s="165" t="s">
        <v>185</v>
      </c>
      <c r="H44" s="165"/>
      <c r="I44" s="165"/>
      <c r="J44" s="167"/>
    </row>
    <row r="45" spans="1:10">
      <c r="A45" s="175"/>
      <c r="B45" s="109"/>
      <c r="C45" s="177"/>
      <c r="D45" s="178"/>
      <c r="E45" s="178"/>
      <c r="F45" s="178"/>
      <c r="G45" s="165"/>
      <c r="H45" s="165"/>
      <c r="I45" s="165"/>
      <c r="J45" s="167"/>
    </row>
    <row r="46" spans="1:10" ht="14.25" customHeight="1">
      <c r="A46" s="175"/>
      <c r="B46" s="109"/>
      <c r="C46" s="177"/>
      <c r="D46" s="178"/>
      <c r="E46" s="178"/>
      <c r="F46" s="178"/>
      <c r="G46" s="165" t="s">
        <v>186</v>
      </c>
      <c r="H46" s="165"/>
      <c r="I46" s="165"/>
      <c r="J46" s="167"/>
    </row>
    <row r="47" spans="1:10">
      <c r="A47" s="175"/>
      <c r="B47" s="109"/>
      <c r="C47" s="177"/>
      <c r="D47" s="178"/>
      <c r="E47" s="178"/>
      <c r="F47" s="178"/>
      <c r="G47" s="165"/>
      <c r="H47" s="165"/>
      <c r="I47" s="165"/>
      <c r="J47" s="167"/>
    </row>
    <row r="48" spans="1:10" ht="15" thickBot="1">
      <c r="A48" s="176"/>
      <c r="B48" s="110"/>
      <c r="C48" s="179"/>
      <c r="D48" s="180"/>
      <c r="E48" s="180"/>
      <c r="F48" s="180"/>
      <c r="G48" s="172"/>
      <c r="H48" s="172"/>
      <c r="I48" s="172"/>
      <c r="J48" s="173"/>
    </row>
    <row r="49" spans="2:2">
      <c r="B49" s="104"/>
    </row>
    <row r="50" spans="2:2">
      <c r="B50" s="104"/>
    </row>
    <row r="51" spans="2:2">
      <c r="B51" s="104"/>
    </row>
    <row r="52" spans="2:2">
      <c r="B52" s="104"/>
    </row>
    <row r="53" spans="2:2">
      <c r="B53" s="104"/>
    </row>
    <row r="54" spans="2:2">
      <c r="B54" s="104"/>
    </row>
    <row r="55" spans="2:2">
      <c r="B55" s="104"/>
    </row>
  </sheetData>
  <mergeCells count="41">
    <mergeCell ref="G40:J41"/>
    <mergeCell ref="G12:J13"/>
    <mergeCell ref="G14:J15"/>
    <mergeCell ref="G36:J37"/>
    <mergeCell ref="G34:J35"/>
    <mergeCell ref="G30:J31"/>
    <mergeCell ref="G32:J33"/>
    <mergeCell ref="G26:J27"/>
    <mergeCell ref="G28:J29"/>
    <mergeCell ref="B28:B39"/>
    <mergeCell ref="G38:J39"/>
    <mergeCell ref="C34:F35"/>
    <mergeCell ref="B24:B27"/>
    <mergeCell ref="G16:J17"/>
    <mergeCell ref="G18:J19"/>
    <mergeCell ref="G20:J21"/>
    <mergeCell ref="G24:J25"/>
    <mergeCell ref="G22:J23"/>
    <mergeCell ref="C16:F23"/>
    <mergeCell ref="B8:B23"/>
    <mergeCell ref="G10:J11"/>
    <mergeCell ref="G8:J9"/>
    <mergeCell ref="C12:F15"/>
    <mergeCell ref="C8:F11"/>
    <mergeCell ref="C24:F27"/>
    <mergeCell ref="A1:J1"/>
    <mergeCell ref="A2:J2"/>
    <mergeCell ref="B4:B7"/>
    <mergeCell ref="C4:F5"/>
    <mergeCell ref="G4:J5"/>
    <mergeCell ref="C3:F3"/>
    <mergeCell ref="G3:J3"/>
    <mergeCell ref="C6:F7"/>
    <mergeCell ref="G6:J7"/>
    <mergeCell ref="A4:A48"/>
    <mergeCell ref="G42:J43"/>
    <mergeCell ref="G44:J45"/>
    <mergeCell ref="G46:J48"/>
    <mergeCell ref="C36:F48"/>
    <mergeCell ref="C28:F29"/>
    <mergeCell ref="C30:F33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3FC38-FB07-4F2C-92AA-B8C617430528}">
  <dimension ref="A1:C23"/>
  <sheetViews>
    <sheetView workbookViewId="0">
      <selection activeCell="B3" sqref="B3"/>
    </sheetView>
  </sheetViews>
  <sheetFormatPr baseColWidth="10" defaultRowHeight="14.25"/>
  <cols>
    <col min="1" max="1" width="16.875" bestFit="1" customWidth="1"/>
    <col min="2" max="2" width="11.5" bestFit="1" customWidth="1"/>
    <col min="3" max="3" width="19.375" bestFit="1" customWidth="1"/>
  </cols>
  <sheetData>
    <row r="1" spans="1:3">
      <c r="A1" t="s">
        <v>28</v>
      </c>
      <c r="B1" t="s">
        <v>29</v>
      </c>
      <c r="C1" t="s">
        <v>30</v>
      </c>
    </row>
    <row r="2" spans="1:3">
      <c r="A2" s="50" t="s">
        <v>3</v>
      </c>
      <c r="B2" s="50" t="s">
        <v>1</v>
      </c>
    </row>
    <row r="3" spans="1:3">
      <c r="A3" s="50" t="s">
        <v>3</v>
      </c>
      <c r="B3" s="50" t="s">
        <v>3</v>
      </c>
      <c r="C3">
        <v>12</v>
      </c>
    </row>
    <row r="4" spans="1:3">
      <c r="A4" s="50" t="s">
        <v>3</v>
      </c>
      <c r="B4" s="50" t="s">
        <v>3</v>
      </c>
      <c r="C4">
        <v>12</v>
      </c>
    </row>
    <row r="5" spans="1:3">
      <c r="A5" s="50" t="s">
        <v>7</v>
      </c>
      <c r="B5" s="50" t="s">
        <v>1</v>
      </c>
    </row>
    <row r="6" spans="1:3">
      <c r="A6" s="50" t="s">
        <v>7</v>
      </c>
      <c r="B6" s="50" t="s">
        <v>1</v>
      </c>
    </row>
    <row r="7" spans="1:3">
      <c r="A7" s="50" t="s">
        <v>7</v>
      </c>
      <c r="B7" s="50" t="s">
        <v>1</v>
      </c>
    </row>
    <row r="8" spans="1:3">
      <c r="A8" s="50" t="s">
        <v>7</v>
      </c>
      <c r="B8" s="50" t="s">
        <v>1</v>
      </c>
    </row>
    <row r="9" spans="1:3">
      <c r="A9" s="50" t="s">
        <v>7</v>
      </c>
      <c r="B9" s="50" t="s">
        <v>1</v>
      </c>
    </row>
    <row r="10" spans="1:3">
      <c r="A10" s="50" t="s">
        <v>7</v>
      </c>
      <c r="B10" s="50" t="s">
        <v>1</v>
      </c>
    </row>
    <row r="11" spans="1:3">
      <c r="A11" s="50" t="s">
        <v>7</v>
      </c>
      <c r="B11" s="50" t="s">
        <v>1</v>
      </c>
    </row>
    <row r="12" spans="1:3">
      <c r="A12" s="50" t="s">
        <v>7</v>
      </c>
      <c r="B12" s="50" t="s">
        <v>1</v>
      </c>
    </row>
    <row r="13" spans="1:3">
      <c r="A13" s="50" t="s">
        <v>7</v>
      </c>
      <c r="B13" s="50" t="s">
        <v>1</v>
      </c>
    </row>
    <row r="14" spans="1:3">
      <c r="A14" s="50" t="s">
        <v>7</v>
      </c>
      <c r="B14" s="50" t="s">
        <v>1</v>
      </c>
    </row>
    <row r="15" spans="1:3">
      <c r="A15" s="50" t="s">
        <v>7</v>
      </c>
      <c r="B15" s="50" t="s">
        <v>1</v>
      </c>
    </row>
    <row r="16" spans="1:3">
      <c r="A16" s="50" t="s">
        <v>7</v>
      </c>
      <c r="B16" s="50" t="s">
        <v>1</v>
      </c>
    </row>
    <row r="17" spans="1:2">
      <c r="A17" s="50" t="s">
        <v>7</v>
      </c>
      <c r="B17" s="50" t="s">
        <v>1</v>
      </c>
    </row>
    <row r="18" spans="1:2">
      <c r="A18" s="50" t="s">
        <v>7</v>
      </c>
      <c r="B18" s="50" t="s">
        <v>1</v>
      </c>
    </row>
    <row r="19" spans="1:2">
      <c r="A19" s="50" t="s">
        <v>7</v>
      </c>
      <c r="B19" s="50" t="s">
        <v>1</v>
      </c>
    </row>
    <row r="20" spans="1:2">
      <c r="A20" s="50" t="s">
        <v>7</v>
      </c>
      <c r="B20" s="50" t="s">
        <v>1</v>
      </c>
    </row>
    <row r="21" spans="1:2">
      <c r="A21" s="50" t="s">
        <v>7</v>
      </c>
      <c r="B21" s="50" t="s">
        <v>1</v>
      </c>
    </row>
    <row r="22" spans="1:2">
      <c r="A22" s="50" t="s">
        <v>7</v>
      </c>
      <c r="B22" s="50" t="s">
        <v>1</v>
      </c>
    </row>
    <row r="23" spans="1:2">
      <c r="A23" s="50" t="s">
        <v>7</v>
      </c>
      <c r="B23" s="50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08CFB6-8280-412B-AC9D-F63F918FF9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Matriz de Riesgo</vt:lpstr>
      <vt:lpstr>Tabla13</vt:lpstr>
      <vt:lpstr>1. Matriz de Riesgo_AUDIKAL</vt:lpstr>
      <vt:lpstr>2. Identificación de Riesgos</vt:lpstr>
      <vt:lpstr>3. Analisis Cualitativo</vt:lpstr>
      <vt:lpstr>4. Desglose de Riesgos (RBS)</vt:lpstr>
      <vt:lpstr>Tabla4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martinez o</dc:creator>
  <cp:lastModifiedBy>HP</cp:lastModifiedBy>
  <dcterms:created xsi:type="dcterms:W3CDTF">2024-05-28T15:13:29Z</dcterms:created>
  <dcterms:modified xsi:type="dcterms:W3CDTF">2025-09-16T20:54:46Z</dcterms:modified>
</cp:coreProperties>
</file>