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. MAESTRIA EN GERENCIA DE PROYECTOS_Unipiloto\4. CUARTO CUATRIMESTRE - MGP4-4\2. TRABAJO DE GRADO II\TRABAJODEGRADO_GUTIERREZ_MGP4-1\Anexos\"/>
    </mc:Choice>
  </mc:AlternateContent>
  <xr:revisionPtr revIDLastSave="0" documentId="13_ncr:1_{03D2D3F7-2038-4AA0-AD63-6341378719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álculo Huella de CO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1" l="1"/>
  <c r="E38" i="1" s="1"/>
  <c r="G38" i="1" s="1"/>
  <c r="I38" i="1" s="1"/>
  <c r="E58" i="1"/>
  <c r="G58" i="1" s="1"/>
  <c r="G60" i="1" s="1"/>
  <c r="C22" i="1" s="1"/>
  <c r="D37" i="1"/>
  <c r="E37" i="1" s="1"/>
  <c r="G37" i="1" s="1"/>
  <c r="I37" i="1" s="1"/>
  <c r="D36" i="1"/>
  <c r="E36" i="1" s="1"/>
  <c r="G36" i="1" s="1"/>
  <c r="I36" i="1" s="1"/>
  <c r="D35" i="1"/>
  <c r="E35" i="1" s="1"/>
  <c r="G35" i="1" s="1"/>
  <c r="I35" i="1" s="1"/>
  <c r="D34" i="1"/>
  <c r="E34" i="1" s="1"/>
  <c r="G34" i="1" s="1"/>
  <c r="D40" i="1"/>
  <c r="E40" i="1" s="1"/>
  <c r="G40" i="1" s="1"/>
  <c r="I40" i="1" s="1"/>
  <c r="E28" i="1"/>
  <c r="G28" i="1" s="1"/>
  <c r="E27" i="1"/>
  <c r="G27" i="1" s="1"/>
  <c r="D85" i="1" s="1"/>
  <c r="E85" i="1" s="1"/>
  <c r="D44" i="1"/>
  <c r="E44" i="1" s="1"/>
  <c r="D43" i="1"/>
  <c r="E43" i="1" s="1"/>
  <c r="D42" i="1"/>
  <c r="E42" i="1" s="1"/>
  <c r="D41" i="1"/>
  <c r="E41" i="1" s="1"/>
  <c r="D39" i="1"/>
  <c r="E39" i="1" s="1"/>
  <c r="G29" i="1" l="1"/>
  <c r="G44" i="1" l="1"/>
  <c r="I44" i="1" s="1"/>
  <c r="E78" i="1"/>
  <c r="G78" i="1" s="1"/>
  <c r="G79" i="1" s="1"/>
  <c r="C67" i="1" s="1"/>
  <c r="E73" i="1"/>
  <c r="G73" i="1" s="1"/>
  <c r="G74" i="1" s="1"/>
  <c r="C66" i="1" s="1"/>
  <c r="E50" i="1"/>
  <c r="G50" i="1" s="1"/>
  <c r="G39" i="1"/>
  <c r="I39" i="1" s="1"/>
  <c r="G41" i="1"/>
  <c r="I41" i="1" s="1"/>
  <c r="G42" i="1"/>
  <c r="I42" i="1" s="1"/>
  <c r="D86" i="1" s="1"/>
  <c r="G43" i="1"/>
  <c r="I43" i="1" s="1"/>
  <c r="G51" i="1" l="1"/>
  <c r="C68" i="1" s="1"/>
  <c r="D87" i="1"/>
  <c r="E87" i="1" s="1"/>
  <c r="E86" i="1"/>
  <c r="D88" i="1"/>
  <c r="E88" i="1" s="1"/>
  <c r="G30" i="1"/>
  <c r="C21" i="1" s="1"/>
  <c r="E103" i="1" s="1"/>
  <c r="I34" i="1"/>
  <c r="C69" i="1"/>
  <c r="E105" i="1" s="1"/>
  <c r="E98" i="1" l="1"/>
  <c r="C23" i="1"/>
  <c r="I45" i="1"/>
  <c r="I46" i="1" s="1"/>
  <c r="E104" i="1" s="1"/>
  <c r="E107" i="1" s="1"/>
  <c r="E96" i="1"/>
  <c r="E97" i="1" l="1"/>
  <c r="E10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F27" authorId="0" shapeId="0" xr:uid="{1384D1CB-74F6-4C69-950E-5455C3FFD2DC}">
      <text>
        <r>
          <rPr>
            <b/>
            <sz val="9"/>
            <color indexed="81"/>
            <rFont val="Tahoma"/>
            <family val="2"/>
          </rPr>
          <t>Factor de Emisión Gasolina:</t>
        </r>
        <r>
          <rPr>
            <sz val="9"/>
            <color indexed="81"/>
            <rFont val="Tahoma"/>
            <family val="2"/>
          </rPr>
          <t xml:space="preserve">
https://www.epa.gov/energy/greenhouse-gas-equivalencies-calculator-calculations-and-references</t>
        </r>
      </text>
    </comment>
    <comment ref="A28" authorId="0" shapeId="0" xr:uid="{0FF71E79-A69A-48E9-9401-7CD6FF2631DC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Taxi de transporte urbano
</t>
        </r>
      </text>
    </comment>
    <comment ref="A38" authorId="0" shapeId="0" xr:uid="{45A5F176-B2B4-4054-AD71-B648A7E1C55F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Equipo en servicio de calibración</t>
        </r>
      </text>
    </comment>
    <comment ref="F58" authorId="0" shapeId="0" xr:uid="{4D3996D6-985F-4BE1-B1AC-FD08D151F9D2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Factor de emisión para el Diésel
https://www.eia.gov/environment/emissions/co2_vol_mass.php</t>
        </r>
      </text>
    </comment>
    <comment ref="D85" authorId="0" shapeId="0" xr:uid="{8E47B392-70DA-4E18-9090-75902F5B6FBD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Aporte Motocicleta por 200 km / mes.</t>
        </r>
      </text>
    </comment>
    <comment ref="D86" authorId="0" shapeId="0" xr:uid="{4CD6F69A-FB87-4DB2-95B6-7715F86D4C98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Aporte Laptop y Bombilla en un mes o 20 días hábiles, con un uso regular de 4 hr diarias.</t>
        </r>
      </text>
    </comment>
    <comment ref="D87" authorId="0" shapeId="0" xr:uid="{0EA64808-27C4-4E66-9E10-A1C69B22C876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Aporte consumo de papel con un promedio de 50 hojas por mes, e internet con un consumo de 4,52 GB por día, considerando 20 días hábiles al mes, para el proyecto. </t>
        </r>
      </text>
    </comment>
  </commentList>
</comments>
</file>

<file path=xl/sharedStrings.xml><?xml version="1.0" encoding="utf-8"?>
<sst xmlns="http://schemas.openxmlformats.org/spreadsheetml/2006/main" count="144" uniqueCount="114">
  <si>
    <t>MATERIAL</t>
  </si>
  <si>
    <t>CANTIDAD DE RESMAS</t>
  </si>
  <si>
    <t>PESO C/RESMA (KG)</t>
  </si>
  <si>
    <t>CONSUMO (KG)</t>
  </si>
  <si>
    <t>FACTOR DE EMISIÓN (Kg CO2/Kg papel)</t>
  </si>
  <si>
    <t>EMISIÓN (KG CO2)</t>
  </si>
  <si>
    <t>PAPEL</t>
  </si>
  <si>
    <t>TIEMPO (MESES)</t>
  </si>
  <si>
    <t>MAQUINA</t>
  </si>
  <si>
    <t>CANTIDAD</t>
  </si>
  <si>
    <t xml:space="preserve">DIAS </t>
  </si>
  <si>
    <t>TRABAJO (DÍAS)</t>
  </si>
  <si>
    <t>TRABAJO (HORAS)</t>
  </si>
  <si>
    <t>FACTOR DE CONSUMO (WATTS)</t>
  </si>
  <si>
    <t>CONSUMO REAL (Kwh)</t>
  </si>
  <si>
    <t>FACTOR DE EMISIÓN (Kg CO2/Kwh)</t>
  </si>
  <si>
    <t>TOTAL</t>
  </si>
  <si>
    <t>TOTAL TON CO2</t>
  </si>
  <si>
    <t>TRABAJO (DIAS)</t>
  </si>
  <si>
    <t>CONSUMO REAL  (GAL)</t>
  </si>
  <si>
    <t>TOTAL EMISIONES (TON CO2)</t>
  </si>
  <si>
    <t>TOTAL CALCULO DE HUELLA DE CARBONO</t>
  </si>
  <si>
    <t>Realice un análisis de los resultados obtenidos ¿cuál es fase/producto/materia prima del proyecto que más emisiones genera? ¿por qué? ¿cuál es la utilidad del resultado de este indicador para su proyecto?</t>
  </si>
  <si>
    <t>Emisión (Ton CO2)</t>
  </si>
  <si>
    <t>Material</t>
  </si>
  <si>
    <t>CALCULO DE LA HUELLA DE CARBONO</t>
  </si>
  <si>
    <t>DESCRIPCIÓN DE PROCESOS</t>
  </si>
  <si>
    <t>A continuación se realiza el calculo de la huella de carbono de cada uno de ellos</t>
  </si>
  <si>
    <t>PAPELERIA</t>
  </si>
  <si>
    <t xml:space="preserve">CALCULO TOTAL DE LA HUELLA DE CARBONO </t>
  </si>
  <si>
    <t>DURACIÓN</t>
  </si>
  <si>
    <t>DIAS LABORABLES</t>
  </si>
  <si>
    <t>MESES</t>
  </si>
  <si>
    <t>  1. Recopilación y procesamiento de información de la gestión empresarial</t>
  </si>
  <si>
    <t>TONERS</t>
  </si>
  <si>
    <t>TINTA</t>
  </si>
  <si>
    <t>CANTIDAD DE TONERS</t>
  </si>
  <si>
    <t>PESO C/TONER (KG)</t>
  </si>
  <si>
    <t>FACTOR DE EMISIÓN (Kg CO2/Kg Toners)</t>
  </si>
  <si>
    <t>INTERNET</t>
  </si>
  <si>
    <t>RED</t>
  </si>
  <si>
    <t>FACTOR DE CONSUMO (GB/DIA)</t>
  </si>
  <si>
    <t>FACTOR DE EMISIÓN (KG CO2/GB)</t>
  </si>
  <si>
    <t>BIBILOGRAFIA:</t>
  </si>
  <si>
    <t>http://www.siame.gov.co</t>
  </si>
  <si>
    <t>http://arboliza.es/compensar-co2</t>
  </si>
  <si>
    <t>FACTOR DE EMISIÓN (Kg CO2e-gal)</t>
  </si>
  <si>
    <t>EQUIPOS DE TRANSPORTE</t>
  </si>
  <si>
    <t>Consumo gal/km</t>
  </si>
  <si>
    <r>
      <t>*Un </t>
    </r>
    <r>
      <rPr>
        <b/>
        <sz val="18"/>
        <color rgb="FF202124"/>
        <rFont val="Arial"/>
        <family val="2"/>
      </rPr>
      <t>ordenador consume</t>
    </r>
    <r>
      <rPr>
        <sz val="18"/>
        <color rgb="FF202124"/>
        <rFont val="Arial"/>
        <family val="2"/>
      </rPr>
      <t> 180-200W de media. Si en vez de un </t>
    </r>
    <r>
      <rPr>
        <b/>
        <sz val="18"/>
        <color rgb="FF202124"/>
        <rFont val="Arial"/>
        <family val="2"/>
      </rPr>
      <t>portátil</t>
    </r>
    <r>
      <rPr>
        <sz val="18"/>
        <color rgb="FF202124"/>
        <rFont val="Arial"/>
        <family val="2"/>
      </rPr>
      <t> es un </t>
    </r>
    <r>
      <rPr>
        <b/>
        <sz val="18"/>
        <color rgb="FF202124"/>
        <rFont val="Arial"/>
        <family val="2"/>
      </rPr>
      <t>ordenador</t>
    </r>
    <r>
      <rPr>
        <sz val="18"/>
        <color rgb="FF202124"/>
        <rFont val="Arial"/>
        <family val="2"/>
      </rPr>
      <t> de sobremesa habría que sumarle el monitor, que gasta unos 220W. Pongamos una media de 220W como </t>
    </r>
    <r>
      <rPr>
        <b/>
        <sz val="18"/>
        <color rgb="FF202124"/>
        <rFont val="Arial"/>
        <family val="2"/>
      </rPr>
      <t>consumo</t>
    </r>
    <r>
      <rPr>
        <sz val="18"/>
        <color rgb="FF202124"/>
        <rFont val="Arial"/>
        <family val="2"/>
      </rPr>
      <t> de nuestro aparato</t>
    </r>
  </si>
  <si>
    <t>**Cada equipo PC sin apagar consume 80 vatios por hora</t>
  </si>
  <si>
    <t>***un vatio-hora es la energía necesaria para mantener una potencia constante de un vatio (1 W) durante una hora, y equivale a 3600 julios. Es una unidad que no pertenece al Sistema Internacional de Unidades</t>
  </si>
  <si>
    <t>****https://www.energuaviare.com/index.php?q=calcule-el-consumo-de-sus-electrodomesticos</t>
  </si>
  <si>
    <t>****https://www.ebsa.com.co/consumo-de-electrodomesticos/</t>
  </si>
  <si>
    <t>****https://www.solartex.co/calculadora-de-consumo-electrico/</t>
  </si>
  <si>
    <t>https://www.travelinho.com/es/blog-es/huella-de-carbono-transporte-maritimo/</t>
  </si>
  <si>
    <t>https://www.terra.org/calc/</t>
  </si>
  <si>
    <t>calculadora huella de carbono para el trasnporte</t>
  </si>
  <si>
    <t>https://co.kuehne-nagel.com/-/servicios/transporte-maritimo/huella-carbono</t>
  </si>
  <si>
    <t>Combustible</t>
  </si>
  <si>
    <t>Galones consumidos</t>
  </si>
  <si>
    <t>Km recorridos</t>
  </si>
  <si>
    <t>TOTAL KGCO2</t>
  </si>
  <si>
    <t>kilometros</t>
  </si>
  <si>
    <t>CONSUMO (gal)</t>
  </si>
  <si>
    <t xml:space="preserve"> ENERGÍA INDIRECTA: ENERGIA ELECTRICA</t>
  </si>
  <si>
    <t>DURACIÓN : 1 mes / 20 dias laborales</t>
  </si>
  <si>
    <t>CALCULO TOTAL DE LA HUELLA DE CARBONO  POR ENERGÍA</t>
  </si>
  <si>
    <t>Energía  directa</t>
  </si>
  <si>
    <t>Por consumo de otros (papel, toners, internet)</t>
  </si>
  <si>
    <t>KIA Picanto</t>
  </si>
  <si>
    <t>Presentado por</t>
  </si>
  <si>
    <t>Yesid Alexander Gutiérrez Gutiérrez - Maestría en Gerencia de Proyectos</t>
  </si>
  <si>
    <t>Elaboración del plan de negocios</t>
  </si>
  <si>
    <t>Servicio Técnico</t>
  </si>
  <si>
    <t>Uso de un equipo de computo y un equipo patrón de medición. Mantenimiento correctivo en tarjetas electrónicas, cambio de dispositivos semiconductores, cambio de cables de conexión, cambio de encoders, cambio de pantallas LCD o equivalentes, cambio de transductores, cambio de tarjetas electrónicas, cambio de cauchos de atenuación, cambio de diademas, cambio de botones superficiales e internos, cambio de mangueras, reservas de aire, motores paso a paso, cambio de carcasas. Para efectos prácticos del ejercicio se considerará el desplazamiento poco frecuente para la ejecución de servicios en sitio.</t>
  </si>
  <si>
    <t>Uso de un equipo de cómputo. Elaboración de toda la gestión documental correspondiente al planteamiento inicial del proyecto, marco teórico, marco metodológico, estudios y evaluaciones, inicio y planeación del proyecto, planes de gestión, marco legal, sistemas de gestión específicos, según marco legal y normativo, para la certificación CCAA y acreditación del laboratorio, integración de los mismos bajo lineamientos del PMBok y consideración de gestión agile en procesos críticos de acuerdo al diseño de la Customer Experience.</t>
  </si>
  <si>
    <t>YAMAHA R15</t>
  </si>
  <si>
    <t>CONSUMO DE COMBUSTIBLE GASOLINA - DESPLAZAMIENTOS EN SERVICIO</t>
  </si>
  <si>
    <t>Laptop HP 14 DK-1020LA (8 hr)</t>
  </si>
  <si>
    <t>Escaner (2hr)</t>
  </si>
  <si>
    <t>Fotocopiadora (4 hr)</t>
  </si>
  <si>
    <t>Impresora (4hr)</t>
  </si>
  <si>
    <t>Bombillos (8hr)</t>
  </si>
  <si>
    <t>Laptop HP 14 DK-1020LA (4 hr)*</t>
  </si>
  <si>
    <t>Celulares (8hr)</t>
  </si>
  <si>
    <t>Televisor (2hr)</t>
  </si>
  <si>
    <t>Sonómetro 824 (8 hr)</t>
  </si>
  <si>
    <t>Especificaciones de alimentación - Sonómetro 824 - Larson Davis</t>
  </si>
  <si>
    <t>Especificaciones de alimentación - Osciloscopio RIGOL</t>
  </si>
  <si>
    <t>Osciloscopio RIGOL DS1052E (8 hr)</t>
  </si>
  <si>
    <t>*Equipo usado en la elaboración del plan de negocios</t>
  </si>
  <si>
    <t>DIÉSEL</t>
  </si>
  <si>
    <t>Buses transporte masivo</t>
  </si>
  <si>
    <t>Equipo - Actividad</t>
  </si>
  <si>
    <t>Energía indirecta (equipos para servicio técnico y planeación del proyecto)</t>
  </si>
  <si>
    <t>TRANSPORTE DEL PERSONAL</t>
  </si>
  <si>
    <t>Para efectos prácticos del ejercicio, el cálculo de la huella de carbono, considerará además del proyecto como tal, que corresponde a la elaboración del plan de negocios, las actividades del Ciclo de Vida del Producto, que corresponden al Servicio Técnico y a la Disposición final de los equipos, que se considera sean las de mayor impacto ambiental, según las matrices de importancia y relevancia ambiental.</t>
  </si>
  <si>
    <t>Audiómetro Clínico Interacoustics AC40 (2 hr)</t>
  </si>
  <si>
    <t>Desplazamiento Servicio en sitio</t>
  </si>
  <si>
    <t>Transporte de personal</t>
  </si>
  <si>
    <t>Una motocicleta de referencia R15 consume 3,17 galones de gasolina en 500 Km.</t>
  </si>
  <si>
    <t>Proyecto:</t>
  </si>
  <si>
    <t>TOTAL CÁLCULO - HUELLA DE CARBONO</t>
  </si>
  <si>
    <t>TON CO2 MENSUAL</t>
  </si>
  <si>
    <t>Energía Directa (Vehiculo motocicleta R15)</t>
  </si>
  <si>
    <t>Energía Indirecta (Laptop + Bombilla)</t>
  </si>
  <si>
    <t>TON CO2 (10 MESES)</t>
  </si>
  <si>
    <t>PROCESOS DE PROYECTO IMPLEMENTADO - CONSIDERANDO TRANSPORTE MASIVO (MENSUAL)</t>
  </si>
  <si>
    <t>PROCESOS DE PROYECTO IMPLEMENTADO - SIN TRANSPORTE MASIVO (MENSUAL)</t>
  </si>
  <si>
    <t>PROYECTO PLAN DE NEGOCIOS - APORTE NETO</t>
  </si>
  <si>
    <t>Por consumo de otros (papel, internet)</t>
  </si>
  <si>
    <r>
      <t xml:space="preserve">El proyecto </t>
    </r>
    <r>
      <rPr>
        <b/>
        <sz val="9"/>
        <color theme="1"/>
        <rFont val="Arial"/>
        <family val="2"/>
      </rPr>
      <t>"Plan de negocios para la venta y postventa de equipos de audiología"</t>
    </r>
    <r>
      <rPr>
        <sz val="9"/>
        <color theme="1"/>
        <rFont val="Arial"/>
        <family val="2"/>
      </rPr>
      <t xml:space="preserve">, tendrá una duración de 10 meses, sin embargo para efectos prácticos del ejercicio se consideró la implementación, particularmente la línea de negocio de "servicio técnico y aseguramiento metrológico", realizando el cálculo probable tanto del uso de transporte público como su posible ausencia, obteniendo en el primer caso  </t>
    </r>
    <r>
      <rPr>
        <b/>
        <sz val="9"/>
        <color theme="1"/>
        <rFont val="Arial"/>
        <family val="2"/>
      </rPr>
      <t>22,808 Ton de CO2</t>
    </r>
    <r>
      <rPr>
        <sz val="9"/>
        <color theme="1"/>
        <rFont val="Arial"/>
        <family val="2"/>
      </rPr>
      <t xml:space="preserve">, y en el segundo supuesto </t>
    </r>
    <r>
      <rPr>
        <b/>
        <sz val="9"/>
        <color theme="1"/>
        <rFont val="Arial"/>
        <family val="2"/>
      </rPr>
      <t>0,12 Ton de CO2</t>
    </r>
    <r>
      <rPr>
        <sz val="9"/>
        <color theme="1"/>
        <rFont val="Arial"/>
        <family val="2"/>
      </rPr>
      <t xml:space="preserve">.
Durante el desarrollo del cálculo de la huella de carbono se considero el objeto del proyecto que es precisamente la elaboración del plan de negocios y se incluyó en los cálculos anteriores, sin embargo de considerarse individualmente y dado que se trata de la elaboración de documentación en formato digital el uso de la laptop, bombilla, papel, vehiculo tipo motocicleta, que serían los aportantes más importantes y realizando el cálculo correspondiente se determinó un valor de </t>
    </r>
    <r>
      <rPr>
        <b/>
        <sz val="9"/>
        <color theme="1"/>
        <rFont val="Arial"/>
        <family val="2"/>
      </rPr>
      <t>0,3406 Ton de CO2</t>
    </r>
    <r>
      <rPr>
        <sz val="9"/>
        <color theme="1"/>
        <rFont val="Arial"/>
        <family val="2"/>
      </rPr>
      <t xml:space="preserve">, al cabo de los 10 meses, lo que es un valor bastante bajo en comparación a otros agentes contaminantes y un bajo impacto del proyecto. Debido a los resultados obtenidos, en una fase futura de implementación, se podría considerar la opción de la NO realización de servicios en sitio, un factor determinante e influyente del emprendimiento en términos de sostenibilidad ambiental y reducción de la huella de carbono, e incluso motivado desde la línea de negocio de aseguramiento metrológico para garantizar las condiciones técnicas y ambientales para la correcta ejecución de los servicios y así persuadir a los clientes a enviar sus equipos a las instalaciones del laboratorio, cuyo transporte no sería competencia del proyecto.
</t>
    </r>
  </si>
  <si>
    <t>PLAN DE NEGOCIOS PARA LA VENTA Y POSTVENTA DE EQUIPOS DE AUDIOLOGÍA EN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</si>
</sst>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8"/>
      <color rgb="FF202124"/>
      <name val="Arial"/>
      <family val="2"/>
    </font>
    <font>
      <b/>
      <sz val="18"/>
      <color rgb="FF202124"/>
      <name val="Arial"/>
      <family val="2"/>
    </font>
    <font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9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006600"/>
      <name val="Arial"/>
      <family val="2"/>
    </font>
    <font>
      <sz val="9"/>
      <color rgb="FF006600"/>
      <name val="Arial"/>
      <family val="2"/>
    </font>
    <font>
      <b/>
      <sz val="9"/>
      <color rgb="FFFF000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7">
    <xf numFmtId="0" fontId="0" fillId="0" borderId="0" xfId="0"/>
    <xf numFmtId="0" fontId="4" fillId="0" borderId="0" xfId="0" applyFont="1"/>
    <xf numFmtId="0" fontId="4" fillId="0" borderId="14" xfId="0" applyFont="1" applyBorder="1"/>
    <xf numFmtId="0" fontId="4" fillId="0" borderId="15" xfId="0" applyFont="1" applyBorder="1"/>
    <xf numFmtId="0" fontId="3" fillId="0" borderId="1" xfId="0" applyFont="1" applyBorder="1" applyAlignment="1">
      <alignment horizontal="center" vertical="justify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2" fontId="4" fillId="0" borderId="2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9" xfId="0" applyFont="1" applyBorder="1" applyAlignment="1">
      <alignment wrapText="1"/>
    </xf>
    <xf numFmtId="2" fontId="3" fillId="0" borderId="9" xfId="0" applyNumberFormat="1" applyFont="1" applyBorder="1"/>
    <xf numFmtId="165" fontId="3" fillId="0" borderId="9" xfId="0" applyNumberFormat="1" applyFont="1" applyBorder="1"/>
    <xf numFmtId="0" fontId="4" fillId="0" borderId="14" xfId="0" applyFont="1" applyBorder="1" applyAlignment="1">
      <alignment horizontal="center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5" borderId="0" xfId="0" applyFont="1" applyFill="1"/>
    <xf numFmtId="0" fontId="9" fillId="0" borderId="0" xfId="1" applyFont="1"/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10" fillId="0" borderId="1" xfId="0" applyFont="1" applyBorder="1" applyAlignment="1">
      <alignment horizontal="center"/>
    </xf>
    <xf numFmtId="0" fontId="4" fillId="6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1" xfId="0" applyFont="1" applyBorder="1"/>
    <xf numFmtId="164" fontId="3" fillId="3" borderId="1" xfId="0" applyNumberFormat="1" applyFont="1" applyFill="1" applyBorder="1"/>
    <xf numFmtId="0" fontId="3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4" fillId="0" borderId="14" xfId="0" applyFont="1" applyBorder="1"/>
    <xf numFmtId="0" fontId="15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15" fillId="7" borderId="13" xfId="0" applyNumberFormat="1" applyFont="1" applyFill="1" applyBorder="1" applyAlignment="1">
      <alignment horizontal="center"/>
    </xf>
    <xf numFmtId="0" fontId="15" fillId="7" borderId="13" xfId="0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65" fontId="15" fillId="7" borderId="13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/>
    <xf numFmtId="0" fontId="2" fillId="0" borderId="16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/>
    <xf numFmtId="164" fontId="4" fillId="0" borderId="0" xfId="0" applyNumberFormat="1" applyFont="1"/>
    <xf numFmtId="165" fontId="4" fillId="0" borderId="0" xfId="0" applyNumberFormat="1" applyFont="1"/>
    <xf numFmtId="0" fontId="3" fillId="0" borderId="0" xfId="0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4" fillId="0" borderId="15" xfId="0" applyFont="1" applyFill="1" applyBorder="1"/>
    <xf numFmtId="2" fontId="3" fillId="0" borderId="15" xfId="0" applyNumberFormat="1" applyFont="1" applyFill="1" applyBorder="1"/>
    <xf numFmtId="2" fontId="4" fillId="0" borderId="15" xfId="0" applyNumberFormat="1" applyFont="1" applyFill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2" fontId="3" fillId="0" borderId="0" xfId="0" applyNumberFormat="1" applyFont="1" applyBorder="1"/>
    <xf numFmtId="164" fontId="3" fillId="0" borderId="1" xfId="0" applyNumberFormat="1" applyFont="1" applyBorder="1" applyAlignment="1"/>
    <xf numFmtId="164" fontId="15" fillId="7" borderId="1" xfId="0" applyNumberFormat="1" applyFont="1" applyFill="1" applyBorder="1"/>
    <xf numFmtId="0" fontId="3" fillId="10" borderId="1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/>
    </xf>
    <xf numFmtId="0" fontId="21" fillId="0" borderId="16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3" fillId="0" borderId="18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5" fillId="7" borderId="12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165" fontId="4" fillId="0" borderId="19" xfId="0" applyNumberFormat="1" applyFont="1" applyBorder="1" applyAlignment="1">
      <alignment horizontal="center"/>
    </xf>
    <xf numFmtId="165" fontId="15" fillId="7" borderId="37" xfId="0" applyNumberFormat="1" applyFont="1" applyFill="1" applyBorder="1" applyAlignment="1">
      <alignment horizontal="center" vertical="center"/>
    </xf>
    <xf numFmtId="165" fontId="15" fillId="7" borderId="10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4" fontId="20" fillId="7" borderId="1" xfId="0" applyNumberFormat="1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5" fillId="7" borderId="16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15" fillId="7" borderId="21" xfId="0" applyFont="1" applyFill="1" applyBorder="1" applyAlignment="1">
      <alignment horizontal="center"/>
    </xf>
    <xf numFmtId="0" fontId="19" fillId="7" borderId="21" xfId="0" applyFont="1" applyFill="1" applyBorder="1" applyAlignment="1">
      <alignment horizontal="center"/>
    </xf>
    <xf numFmtId="0" fontId="19" fillId="7" borderId="13" xfId="0" applyFont="1" applyFill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5" fillId="7" borderId="38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22" xfId="0" applyFont="1" applyFill="1" applyBorder="1" applyAlignment="1">
      <alignment horizontal="center" vertical="center"/>
    </xf>
    <xf numFmtId="0" fontId="3" fillId="10" borderId="33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/>
    </xf>
    <xf numFmtId="0" fontId="3" fillId="10" borderId="25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0" borderId="26" xfId="0" applyFont="1" applyFill="1" applyBorder="1" applyAlignment="1">
      <alignment horizontal="center" vertical="center"/>
    </xf>
    <xf numFmtId="0" fontId="3" fillId="10" borderId="27" xfId="0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horizontal="center" vertical="center"/>
    </xf>
    <xf numFmtId="0" fontId="3" fillId="10" borderId="29" xfId="0" applyFont="1" applyFill="1" applyBorder="1" applyAlignment="1">
      <alignment horizontal="center" vertical="center"/>
    </xf>
    <xf numFmtId="0" fontId="23" fillId="7" borderId="30" xfId="0" applyFont="1" applyFill="1" applyBorder="1" applyAlignment="1">
      <alignment horizontal="center"/>
    </xf>
    <xf numFmtId="0" fontId="23" fillId="7" borderId="31" xfId="0" applyFont="1" applyFill="1" applyBorder="1" applyAlignment="1">
      <alignment horizontal="center"/>
    </xf>
    <xf numFmtId="0" fontId="23" fillId="7" borderId="32" xfId="0" applyFont="1" applyFill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1" fillId="0" borderId="19" xfId="0" applyFont="1" applyBorder="1" applyAlignment="1">
      <alignment horizontal="left"/>
    </xf>
    <xf numFmtId="0" fontId="22" fillId="0" borderId="1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11" borderId="33" xfId="0" applyFont="1" applyFill="1" applyBorder="1" applyAlignment="1">
      <alignment horizontal="center"/>
    </xf>
    <xf numFmtId="0" fontId="3" fillId="11" borderId="24" xfId="0" applyFont="1" applyFill="1" applyBorder="1" applyAlignment="1">
      <alignment horizontal="center"/>
    </xf>
    <xf numFmtId="0" fontId="3" fillId="11" borderId="34" xfId="0" applyFont="1" applyFill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3" fillId="0" borderId="17" xfId="0" applyFont="1" applyBorder="1" applyAlignment="1">
      <alignment horizontal="center" vertical="justify"/>
    </xf>
    <xf numFmtId="0" fontId="3" fillId="0" borderId="4" xfId="0" applyFont="1" applyBorder="1" applyAlignment="1">
      <alignment horizontal="center" vertical="justify"/>
    </xf>
    <xf numFmtId="0" fontId="4" fillId="0" borderId="17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5" fillId="7" borderId="1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_tradnl">
                <a:solidFill>
                  <a:sysClr val="windowText" lastClr="000000"/>
                </a:solidFill>
              </a:rPr>
              <a:t>Cálculo Huella Total de Carbono (considerando Transporte Masivo)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'Cálculo Huella de CO2'!$A$96</c:f>
              <c:strCache>
                <c:ptCount val="1"/>
                <c:pt idx="0">
                  <c:v>Energía  directa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'Cálculo Huella de CO2'!$B$96:$F$96</c:f>
              <c:numCache>
                <c:formatCode>General</c:formatCode>
                <c:ptCount val="5"/>
                <c:pt idx="3" formatCode="0.000">
                  <c:v>22.729551300000001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C4-6746-B1B1-DD2AADA2CFA7}"/>
            </c:ext>
          </c:extLst>
        </c:ser>
        <c:ser>
          <c:idx val="1"/>
          <c:order val="1"/>
          <c:tx>
            <c:strRef>
              <c:f>'Cálculo Huella de CO2'!$A$97</c:f>
              <c:strCache>
                <c:ptCount val="1"/>
                <c:pt idx="0">
                  <c:v>Energía indirecta (equipos para servicio técnico y planeación del proyecto)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val>
            <c:numRef>
              <c:f>'Cálculo Huella de CO2'!$B$97:$F$97</c:f>
              <c:numCache>
                <c:formatCode>General</c:formatCode>
                <c:ptCount val="5"/>
                <c:pt idx="3" formatCode="0.000">
                  <c:v>4.0574911999999998E-2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C4-6746-B1B1-DD2AADA2CFA7}"/>
            </c:ext>
          </c:extLst>
        </c:ser>
        <c:ser>
          <c:idx val="2"/>
          <c:order val="2"/>
          <c:tx>
            <c:strRef>
              <c:f>'Cálculo Huella de CO2'!$A$98</c:f>
              <c:strCache>
                <c:ptCount val="1"/>
                <c:pt idx="0">
                  <c:v>Por consumo de otros (papel, toners, internet)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val>
            <c:numRef>
              <c:f>'Cálculo Huella de CO2'!$B$98:$F$98</c:f>
              <c:numCache>
                <c:formatCode>General</c:formatCode>
                <c:ptCount val="5"/>
                <c:pt idx="3" formatCode="0.000">
                  <c:v>3.8095039999999997E-2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C4-6746-B1B1-DD2AADA2C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68700159"/>
        <c:axId val="1768757023"/>
      </c:barChart>
      <c:catAx>
        <c:axId val="176870015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68757023"/>
        <c:crosses val="autoZero"/>
        <c:auto val="1"/>
        <c:lblAlgn val="ctr"/>
        <c:lblOffset val="100"/>
        <c:noMultiLvlLbl val="0"/>
      </c:catAx>
      <c:valAx>
        <c:axId val="1768757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68700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_tradnl">
                <a:solidFill>
                  <a:sysClr val="windowText" lastClr="000000"/>
                </a:solidFill>
              </a:rPr>
              <a:t>Cálculo Huella Total de Carbono</a:t>
            </a: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es-ES_tradnl">
                <a:solidFill>
                  <a:sysClr val="windowText" lastClr="000000"/>
                </a:solidFill>
              </a:rPr>
              <a:t> (sin Transporte Masivo)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'Cálculo Huella de CO2'!$A$103</c:f>
              <c:strCache>
                <c:ptCount val="1"/>
                <c:pt idx="0">
                  <c:v>Energía  directa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'Cálculo Huella de CO2'!$B$103:$F$103</c:f>
              <c:numCache>
                <c:formatCode>General</c:formatCode>
                <c:ptCount val="5"/>
                <c:pt idx="3" formatCode="0.000">
                  <c:v>4.1516299999999992E-2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B-4B25-BE39-D40348B56EA1}"/>
            </c:ext>
          </c:extLst>
        </c:ser>
        <c:ser>
          <c:idx val="1"/>
          <c:order val="1"/>
          <c:tx>
            <c:strRef>
              <c:f>'Cálculo Huella de CO2'!$A$104</c:f>
              <c:strCache>
                <c:ptCount val="1"/>
                <c:pt idx="0">
                  <c:v>Energía indirecta (equipos para servicio técnico y planeación del proyecto)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dLbls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D15-40D5-94A8-F9749DC3BE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'Cálculo Huella de CO2'!$B$104:$F$104</c:f>
              <c:numCache>
                <c:formatCode>General</c:formatCode>
                <c:ptCount val="5"/>
                <c:pt idx="3" formatCode="0.000">
                  <c:v>4.0574911999999998E-2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6B-4B25-BE39-D40348B56EA1}"/>
            </c:ext>
          </c:extLst>
        </c:ser>
        <c:ser>
          <c:idx val="2"/>
          <c:order val="2"/>
          <c:tx>
            <c:strRef>
              <c:f>'Cálculo Huella de CO2'!$A$105</c:f>
              <c:strCache>
                <c:ptCount val="1"/>
                <c:pt idx="0">
                  <c:v>Por consumo de otros (papel, toners, internet)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dLbls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D15-40D5-94A8-F9749DC3BE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'Cálculo Huella de CO2'!$B$105:$F$105</c:f>
              <c:numCache>
                <c:formatCode>General</c:formatCode>
                <c:ptCount val="5"/>
                <c:pt idx="3" formatCode="0.000">
                  <c:v>3.8095039999999997E-2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6B-4B25-BE39-D40348B56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68700159"/>
        <c:axId val="1768757023"/>
      </c:barChart>
      <c:catAx>
        <c:axId val="176870015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68757023"/>
        <c:crosses val="autoZero"/>
        <c:auto val="1"/>
        <c:lblAlgn val="ctr"/>
        <c:lblOffset val="100"/>
        <c:noMultiLvlLbl val="0"/>
      </c:catAx>
      <c:valAx>
        <c:axId val="1768757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68700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_tradnl">
                <a:solidFill>
                  <a:sysClr val="windowText" lastClr="000000"/>
                </a:solidFill>
              </a:rPr>
              <a:t>Cálculo Huella Total de Carbono</a:t>
            </a: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es-ES_tradnl">
                <a:solidFill>
                  <a:sysClr val="windowText" lastClr="000000"/>
                </a:solidFill>
              </a:rPr>
              <a:t> (Plan de negocios)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'Cálculo Huella de CO2'!$A$85</c:f>
              <c:strCache>
                <c:ptCount val="1"/>
                <c:pt idx="0">
                  <c:v>Energía Directa (Vehiculo motocicleta R15)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'Cálculo Huella de CO2'!$E$85:$F$85</c:f>
              <c:numCache>
                <c:formatCode>0.0000</c:formatCode>
                <c:ptCount val="2"/>
                <c:pt idx="0">
                  <c:v>7.8409799999999988E-2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7D-4EBC-84AF-967CB3D5C099}"/>
            </c:ext>
          </c:extLst>
        </c:ser>
        <c:ser>
          <c:idx val="1"/>
          <c:order val="1"/>
          <c:tx>
            <c:strRef>
              <c:f>'Cálculo Huella de CO2'!$A$86</c:f>
              <c:strCache>
                <c:ptCount val="1"/>
                <c:pt idx="0">
                  <c:v>Energía Indirecta (Laptop + Bombilla)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'Cálculo Huella de CO2'!$E$86:$F$86</c:f>
              <c:numCache>
                <c:formatCode>0.0000</c:formatCode>
                <c:ptCount val="2"/>
                <c:pt idx="0">
                  <c:v>1.2463999999999999E-2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7D-4EBC-84AF-967CB3D5C099}"/>
            </c:ext>
          </c:extLst>
        </c:ser>
        <c:ser>
          <c:idx val="2"/>
          <c:order val="2"/>
          <c:tx>
            <c:strRef>
              <c:f>'Cálculo Huella de CO2'!$A$87</c:f>
              <c:strCache>
                <c:ptCount val="1"/>
                <c:pt idx="0">
                  <c:v>Por consumo de otros (papel, internet)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'Cálculo Huella de CO2'!$E$87:$F$87</c:f>
              <c:numCache>
                <c:formatCode>0.0000</c:formatCode>
                <c:ptCount val="2"/>
                <c:pt idx="0">
                  <c:v>0.24968479999999993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7D-4EBC-84AF-967CB3D5C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68700159"/>
        <c:axId val="1768757023"/>
      </c:barChart>
      <c:catAx>
        <c:axId val="176870015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68757023"/>
        <c:crosses val="autoZero"/>
        <c:auto val="1"/>
        <c:lblAlgn val="ctr"/>
        <c:lblOffset val="100"/>
        <c:noMultiLvlLbl val="0"/>
      </c:catAx>
      <c:valAx>
        <c:axId val="1768757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68700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3.jpeg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1394883</xdr:colOff>
      <xdr:row>108</xdr:row>
      <xdr:rowOff>48683</xdr:rowOff>
    </xdr:from>
    <xdr:to>
      <xdr:col>12</xdr:col>
      <xdr:colOff>152399</xdr:colOff>
      <xdr:row>119</xdr:row>
      <xdr:rowOff>117475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9A6D644-58EC-E8DC-4CE2-7ACFDC46E6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171450</xdr:colOff>
      <xdr:row>30</xdr:row>
      <xdr:rowOff>123825</xdr:rowOff>
    </xdr:from>
    <xdr:to>
      <xdr:col>14</xdr:col>
      <xdr:colOff>432688</xdr:colOff>
      <xdr:row>40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1324DD-F6ED-418E-9135-425985097A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0592" t="31775" r="12800" b="32804"/>
        <a:stretch/>
      </xdr:blipFill>
      <xdr:spPr>
        <a:xfrm>
          <a:off x="10382250" y="9953625"/>
          <a:ext cx="3309238" cy="1800225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104775</xdr:colOff>
      <xdr:row>43</xdr:row>
      <xdr:rowOff>66675</xdr:rowOff>
    </xdr:from>
    <xdr:to>
      <xdr:col>16</xdr:col>
      <xdr:colOff>514350</xdr:colOff>
      <xdr:row>48</xdr:row>
      <xdr:rowOff>361951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770EFDA-33BA-435F-A7B1-F8F7975585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8482" t="60294" r="33227" b="24991"/>
        <a:stretch/>
      </xdr:blipFill>
      <xdr:spPr>
        <a:xfrm>
          <a:off x="10315575" y="12030075"/>
          <a:ext cx="4981575" cy="1076326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108</xdr:row>
      <xdr:rowOff>47625</xdr:rowOff>
    </xdr:from>
    <xdr:to>
      <xdr:col>6</xdr:col>
      <xdr:colOff>1357841</xdr:colOff>
      <xdr:row>119</xdr:row>
      <xdr:rowOff>116417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5974254-C582-4885-87AF-933B9F6126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76200</xdr:colOff>
      <xdr:row>108</xdr:row>
      <xdr:rowOff>47625</xdr:rowOff>
    </xdr:from>
    <xdr:to>
      <xdr:col>3</xdr:col>
      <xdr:colOff>14816</xdr:colOff>
      <xdr:row>119</xdr:row>
      <xdr:rowOff>116417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1CB534F-AF7D-4CCD-8D81-2FF4732E56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8</xdr:col>
      <xdr:colOff>66674</xdr:colOff>
      <xdr:row>1</xdr:row>
      <xdr:rowOff>160474</xdr:rowOff>
    </xdr:from>
    <xdr:to>
      <xdr:col>9</xdr:col>
      <xdr:colOff>285747</xdr:colOff>
      <xdr:row>6</xdr:row>
      <xdr:rowOff>9747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1DBA276-787A-440C-B162-7A119FFF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7874" y="312874"/>
          <a:ext cx="981073" cy="782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rra.org/calc/" TargetMode="External"/><Relationship Id="rId1" Type="http://schemas.openxmlformats.org/officeDocument/2006/relationships/hyperlink" Target="https://www.travelinho.com/es/blog-es/huella-de-carbono-transporte-maritimo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58"/>
  <sheetViews>
    <sheetView tabSelected="1" topLeftCell="A106" zoomScale="99" zoomScaleNormal="99" workbookViewId="0">
      <selection activeCell="F122" sqref="F122"/>
    </sheetView>
  </sheetViews>
  <sheetFormatPr baseColWidth="10" defaultColWidth="11.42578125" defaultRowHeight="12" x14ac:dyDescent="0.2"/>
  <cols>
    <col min="1" max="1" width="37" style="1" customWidth="1"/>
    <col min="2" max="2" width="11.42578125" style="1"/>
    <col min="3" max="3" width="15.7109375" style="1" customWidth="1"/>
    <col min="4" max="4" width="16.85546875" style="1" customWidth="1"/>
    <col min="5" max="5" width="11.28515625" style="1" customWidth="1"/>
    <col min="6" max="6" width="15.42578125" style="1" customWidth="1"/>
    <col min="7" max="7" width="21.42578125" style="1" customWidth="1"/>
    <col min="8" max="8" width="14.85546875" style="1" bestFit="1" customWidth="1"/>
    <col min="9" max="16384" width="11.42578125" style="1"/>
  </cols>
  <sheetData>
    <row r="2" spans="1:10" ht="12.75" thickBot="1" x14ac:dyDescent="0.25"/>
    <row r="3" spans="1:10" ht="15.75" x14ac:dyDescent="0.25">
      <c r="A3" s="161" t="s">
        <v>25</v>
      </c>
      <c r="B3" s="162"/>
      <c r="C3" s="162"/>
      <c r="D3" s="162"/>
      <c r="E3" s="162"/>
      <c r="F3" s="162"/>
      <c r="G3" s="162"/>
      <c r="H3" s="162"/>
      <c r="I3" s="162"/>
      <c r="J3" s="163"/>
    </row>
    <row r="4" spans="1:10" ht="12.75" x14ac:dyDescent="0.2">
      <c r="A4" s="107" t="s">
        <v>102</v>
      </c>
      <c r="B4" s="164" t="s">
        <v>113</v>
      </c>
      <c r="C4" s="164"/>
      <c r="D4" s="164"/>
      <c r="E4" s="164"/>
      <c r="F4" s="164"/>
      <c r="G4" s="164"/>
      <c r="H4" s="164"/>
      <c r="I4" s="164"/>
      <c r="J4" s="165"/>
    </row>
    <row r="5" spans="1:10" ht="17.25" customHeight="1" x14ac:dyDescent="0.2">
      <c r="A5" s="108" t="s">
        <v>71</v>
      </c>
      <c r="B5" s="166" t="s">
        <v>72</v>
      </c>
      <c r="C5" s="166"/>
      <c r="D5" s="166"/>
      <c r="E5" s="166"/>
      <c r="F5" s="166"/>
      <c r="G5" s="166"/>
      <c r="H5" s="166"/>
      <c r="I5" s="166"/>
      <c r="J5" s="167"/>
    </row>
    <row r="6" spans="1:10" ht="15" customHeight="1" x14ac:dyDescent="0.25">
      <c r="A6" s="168"/>
      <c r="B6" s="169"/>
      <c r="C6" s="169"/>
      <c r="D6" s="169"/>
      <c r="E6" s="169"/>
      <c r="F6" s="169"/>
      <c r="G6" s="169"/>
      <c r="H6" s="169"/>
      <c r="I6" s="169"/>
      <c r="J6" s="170"/>
    </row>
    <row r="7" spans="1:10" x14ac:dyDescent="0.2">
      <c r="A7" s="171" t="s">
        <v>26</v>
      </c>
      <c r="B7" s="172"/>
      <c r="C7" s="172"/>
      <c r="D7" s="172"/>
      <c r="E7" s="172"/>
      <c r="F7" s="172"/>
      <c r="G7" s="172"/>
      <c r="H7" s="172"/>
      <c r="I7" s="172"/>
      <c r="J7" s="173"/>
    </row>
    <row r="8" spans="1:10" ht="36.75" customHeight="1" x14ac:dyDescent="0.2">
      <c r="A8" s="174" t="s">
        <v>97</v>
      </c>
      <c r="B8" s="175"/>
      <c r="C8" s="175"/>
      <c r="D8" s="175"/>
      <c r="E8" s="175"/>
      <c r="F8" s="175"/>
      <c r="G8" s="175"/>
      <c r="H8" s="175"/>
      <c r="I8" s="175"/>
      <c r="J8" s="176"/>
    </row>
    <row r="9" spans="1:10" ht="66" customHeight="1" x14ac:dyDescent="0.2">
      <c r="A9" s="106" t="s">
        <v>73</v>
      </c>
      <c r="B9" s="180" t="s">
        <v>76</v>
      </c>
      <c r="C9" s="181"/>
      <c r="D9" s="181"/>
      <c r="E9" s="181"/>
      <c r="F9" s="181"/>
      <c r="G9" s="181"/>
      <c r="H9" s="181"/>
      <c r="I9" s="181"/>
      <c r="J9" s="182"/>
    </row>
    <row r="10" spans="1:10" ht="64.5" customHeight="1" x14ac:dyDescent="0.2">
      <c r="A10" s="106" t="s">
        <v>74</v>
      </c>
      <c r="B10" s="180" t="s">
        <v>75</v>
      </c>
      <c r="C10" s="181"/>
      <c r="D10" s="181"/>
      <c r="E10" s="181"/>
      <c r="F10" s="181"/>
      <c r="G10" s="181"/>
      <c r="H10" s="181"/>
      <c r="I10" s="181"/>
      <c r="J10" s="182"/>
    </row>
    <row r="11" spans="1:10" ht="15" x14ac:dyDescent="0.2">
      <c r="A11" s="86"/>
      <c r="B11" s="183"/>
      <c r="C11" s="184"/>
      <c r="D11" s="184"/>
      <c r="E11" s="184"/>
      <c r="F11" s="184"/>
      <c r="G11" s="184"/>
      <c r="H11" s="184"/>
      <c r="I11" s="184"/>
      <c r="J11" s="185"/>
    </row>
    <row r="12" spans="1:10" ht="18.75" customHeight="1" x14ac:dyDescent="0.25">
      <c r="A12" s="186"/>
      <c r="B12" s="187"/>
      <c r="C12" s="187"/>
      <c r="D12" s="187"/>
      <c r="E12" s="187"/>
      <c r="F12" s="187"/>
      <c r="G12" s="187"/>
      <c r="H12" s="187"/>
      <c r="I12" s="187"/>
      <c r="J12" s="188"/>
    </row>
    <row r="13" spans="1:10" ht="25.5" customHeight="1" x14ac:dyDescent="0.2">
      <c r="A13" s="177" t="s">
        <v>27</v>
      </c>
      <c r="B13" s="178"/>
      <c r="C13" s="178"/>
      <c r="D13" s="178"/>
      <c r="E13" s="178"/>
      <c r="F13" s="178"/>
      <c r="G13" s="178"/>
      <c r="H13" s="178"/>
      <c r="I13" s="178"/>
      <c r="J13" s="179"/>
    </row>
    <row r="14" spans="1:10" x14ac:dyDescent="0.2">
      <c r="A14" s="190" t="s">
        <v>33</v>
      </c>
      <c r="B14" s="191"/>
      <c r="C14" s="191"/>
      <c r="D14" s="191"/>
      <c r="E14" s="191"/>
      <c r="F14" s="191"/>
      <c r="G14" s="191"/>
      <c r="H14" s="191"/>
      <c r="I14" s="191"/>
      <c r="J14" s="192"/>
    </row>
    <row r="15" spans="1:10" x14ac:dyDescent="0.2">
      <c r="A15" s="190"/>
      <c r="B15" s="191"/>
      <c r="C15" s="191"/>
      <c r="D15" s="191"/>
      <c r="E15" s="191"/>
      <c r="F15" s="191"/>
      <c r="G15" s="191"/>
      <c r="H15" s="191"/>
      <c r="I15" s="191"/>
      <c r="J15" s="192"/>
    </row>
    <row r="16" spans="1:10" x14ac:dyDescent="0.2">
      <c r="A16" s="2"/>
      <c r="J16" s="3"/>
    </row>
    <row r="17" spans="1:12" ht="15" customHeight="1" x14ac:dyDescent="0.2">
      <c r="A17" s="152" t="s">
        <v>67</v>
      </c>
      <c r="B17" s="153"/>
      <c r="C17" s="154"/>
      <c r="F17" s="125" t="s">
        <v>30</v>
      </c>
      <c r="G17" s="125"/>
      <c r="H17" s="189">
        <v>1</v>
      </c>
      <c r="I17" s="189" t="s">
        <v>32</v>
      </c>
      <c r="J17" s="197"/>
    </row>
    <row r="18" spans="1:12" ht="5.25" customHeight="1" x14ac:dyDescent="0.2">
      <c r="A18" s="155"/>
      <c r="B18" s="156"/>
      <c r="C18" s="157"/>
      <c r="F18" s="125"/>
      <c r="G18" s="125"/>
      <c r="H18" s="189"/>
      <c r="I18" s="189"/>
      <c r="J18" s="197"/>
    </row>
    <row r="19" spans="1:12" x14ac:dyDescent="0.2">
      <c r="A19" s="158"/>
      <c r="B19" s="159"/>
      <c r="C19" s="160"/>
      <c r="F19" s="125"/>
      <c r="G19" s="125"/>
      <c r="H19" s="189"/>
      <c r="I19" s="189"/>
      <c r="J19" s="197"/>
    </row>
    <row r="20" spans="1:12" ht="24.75" customHeight="1" x14ac:dyDescent="0.2">
      <c r="A20" s="193" t="s">
        <v>94</v>
      </c>
      <c r="B20" s="194"/>
      <c r="C20" s="84" t="s">
        <v>23</v>
      </c>
      <c r="F20" s="125"/>
      <c r="G20" s="125"/>
      <c r="H20" s="5">
        <v>20</v>
      </c>
      <c r="I20" s="198" t="s">
        <v>31</v>
      </c>
      <c r="J20" s="199"/>
    </row>
    <row r="21" spans="1:12" x14ac:dyDescent="0.2">
      <c r="A21" s="200" t="s">
        <v>99</v>
      </c>
      <c r="B21" s="201"/>
      <c r="C21" s="85">
        <f>G30</f>
        <v>4.1516299999999992E-2</v>
      </c>
      <c r="J21" s="3"/>
    </row>
    <row r="22" spans="1:12" x14ac:dyDescent="0.2">
      <c r="A22" s="204" t="s">
        <v>100</v>
      </c>
      <c r="B22" s="205"/>
      <c r="C22" s="85">
        <f>G60</f>
        <v>22.688034999999999</v>
      </c>
      <c r="J22" s="3"/>
    </row>
    <row r="23" spans="1:12" x14ac:dyDescent="0.2">
      <c r="A23" s="135" t="s">
        <v>16</v>
      </c>
      <c r="B23" s="136"/>
      <c r="C23" s="58">
        <f>SUM(C21:C22)</f>
        <v>22.729551300000001</v>
      </c>
      <c r="J23" s="3"/>
    </row>
    <row r="24" spans="1:12" x14ac:dyDescent="0.2">
      <c r="A24" s="7"/>
      <c r="B24" s="8"/>
      <c r="C24" s="9"/>
      <c r="J24" s="3"/>
    </row>
    <row r="25" spans="1:12" x14ac:dyDescent="0.2">
      <c r="A25" s="137" t="s">
        <v>78</v>
      </c>
      <c r="B25" s="138"/>
      <c r="C25" s="138"/>
      <c r="D25" s="138"/>
      <c r="E25" s="138"/>
      <c r="F25" s="138"/>
      <c r="G25" s="138"/>
      <c r="J25" s="3">
        <v>20</v>
      </c>
    </row>
    <row r="26" spans="1:12" ht="36" x14ac:dyDescent="0.2">
      <c r="A26" s="10" t="s">
        <v>47</v>
      </c>
      <c r="B26" s="11" t="s">
        <v>7</v>
      </c>
      <c r="C26" s="11" t="s">
        <v>63</v>
      </c>
      <c r="D26" s="11" t="s">
        <v>48</v>
      </c>
      <c r="E26" s="11" t="s">
        <v>64</v>
      </c>
      <c r="F26" s="82" t="s">
        <v>46</v>
      </c>
      <c r="G26" s="11" t="s">
        <v>5</v>
      </c>
      <c r="J26" s="3"/>
    </row>
    <row r="27" spans="1:12" ht="15" x14ac:dyDescent="0.2">
      <c r="A27" s="71" t="s">
        <v>77</v>
      </c>
      <c r="B27" s="64">
        <v>0.7</v>
      </c>
      <c r="C27" s="64">
        <v>1000</v>
      </c>
      <c r="D27" s="64">
        <v>6.3E-3</v>
      </c>
      <c r="E27" s="64">
        <f>D27*C27*B27</f>
        <v>4.4099999999999993</v>
      </c>
      <c r="F27" s="83">
        <v>8.89</v>
      </c>
      <c r="G27" s="45">
        <f>F27*E27</f>
        <v>39.204899999999995</v>
      </c>
      <c r="J27" s="3"/>
      <c r="L27" s="51" t="s">
        <v>101</v>
      </c>
    </row>
    <row r="28" spans="1:12" ht="15" x14ac:dyDescent="0.2">
      <c r="A28" s="72" t="s">
        <v>70</v>
      </c>
      <c r="B28" s="64">
        <v>0.13</v>
      </c>
      <c r="C28" s="64">
        <v>100</v>
      </c>
      <c r="D28" s="64">
        <v>0.02</v>
      </c>
      <c r="E28" s="64">
        <f>D28*C28*B28</f>
        <v>0.26</v>
      </c>
      <c r="F28" s="83">
        <v>8.89</v>
      </c>
      <c r="G28" s="45">
        <f>E28*F28</f>
        <v>2.3114000000000003</v>
      </c>
      <c r="J28" s="3"/>
      <c r="L28" s="51"/>
    </row>
    <row r="29" spans="1:12" ht="15" x14ac:dyDescent="0.2">
      <c r="A29" s="56"/>
      <c r="B29" s="54"/>
      <c r="C29" s="54"/>
      <c r="D29" s="55"/>
      <c r="E29" s="55"/>
      <c r="F29" s="57" t="s">
        <v>62</v>
      </c>
      <c r="G29" s="45">
        <f>SUM(G27:G28)</f>
        <v>41.516299999999994</v>
      </c>
      <c r="J29" s="3"/>
      <c r="L29" s="51"/>
    </row>
    <row r="30" spans="1:12" x14ac:dyDescent="0.2">
      <c r="A30" s="2"/>
      <c r="F30" s="57" t="s">
        <v>17</v>
      </c>
      <c r="G30" s="70">
        <f>G29/1000</f>
        <v>4.1516299999999992E-2</v>
      </c>
      <c r="J30" s="3"/>
      <c r="K30" s="18" t="s">
        <v>88</v>
      </c>
    </row>
    <row r="31" spans="1:12" x14ac:dyDescent="0.2">
      <c r="A31" s="2"/>
      <c r="J31" s="3"/>
    </row>
    <row r="32" spans="1:12" x14ac:dyDescent="0.2">
      <c r="A32" s="137" t="s">
        <v>65</v>
      </c>
      <c r="B32" s="138"/>
      <c r="C32" s="138"/>
      <c r="D32" s="138"/>
      <c r="E32" s="138"/>
      <c r="F32" s="138"/>
      <c r="G32" s="138"/>
      <c r="H32" s="138"/>
      <c r="I32" s="138"/>
      <c r="J32" s="3"/>
    </row>
    <row r="33" spans="1:11" ht="36" x14ac:dyDescent="0.2">
      <c r="A33" s="10" t="s">
        <v>8</v>
      </c>
      <c r="B33" s="11" t="s">
        <v>9</v>
      </c>
      <c r="C33" s="11" t="s">
        <v>10</v>
      </c>
      <c r="D33" s="11" t="s">
        <v>11</v>
      </c>
      <c r="E33" s="11" t="s">
        <v>12</v>
      </c>
      <c r="F33" s="11" t="s">
        <v>13</v>
      </c>
      <c r="G33" s="77" t="s">
        <v>14</v>
      </c>
      <c r="H33" s="79" t="s">
        <v>15</v>
      </c>
      <c r="I33" s="11" t="s">
        <v>5</v>
      </c>
      <c r="J33" s="3"/>
    </row>
    <row r="34" spans="1:11" x14ac:dyDescent="0.2">
      <c r="A34" s="65" t="s">
        <v>79</v>
      </c>
      <c r="B34" s="66">
        <v>4</v>
      </c>
      <c r="C34" s="67">
        <v>1</v>
      </c>
      <c r="D34" s="67">
        <f>C34*B34</f>
        <v>4</v>
      </c>
      <c r="E34" s="67">
        <f>D34*8</f>
        <v>32</v>
      </c>
      <c r="F34" s="68">
        <v>45</v>
      </c>
      <c r="G34" s="78">
        <f>(F34*E34)/1000</f>
        <v>1.44</v>
      </c>
      <c r="H34" s="80">
        <v>0.16400000000000001</v>
      </c>
      <c r="I34" s="81">
        <f>H34*G34</f>
        <v>0.23616000000000001</v>
      </c>
      <c r="J34" s="98"/>
    </row>
    <row r="35" spans="1:11" s="18" customFormat="1" x14ac:dyDescent="0.2">
      <c r="A35" s="93" t="s">
        <v>84</v>
      </c>
      <c r="B35" s="84">
        <v>1</v>
      </c>
      <c r="C35" s="94">
        <v>300</v>
      </c>
      <c r="D35" s="94">
        <f>C35*B35</f>
        <v>300</v>
      </c>
      <c r="E35" s="94">
        <f>D35*4</f>
        <v>1200</v>
      </c>
      <c r="F35" s="95">
        <v>45</v>
      </c>
      <c r="G35" s="96">
        <f>(F35*E35)/1000</f>
        <v>54</v>
      </c>
      <c r="H35" s="97">
        <v>0.16400000000000001</v>
      </c>
      <c r="I35" s="92">
        <f>H35*G35</f>
        <v>8.8559999999999999</v>
      </c>
      <c r="J35" s="99"/>
    </row>
    <row r="36" spans="1:11" x14ac:dyDescent="0.2">
      <c r="A36" s="65" t="s">
        <v>87</v>
      </c>
      <c r="B36" s="66">
        <v>1</v>
      </c>
      <c r="C36" s="67">
        <v>20</v>
      </c>
      <c r="D36" s="67">
        <f>C36*B36</f>
        <v>20</v>
      </c>
      <c r="E36" s="67">
        <f>D36*8</f>
        <v>160</v>
      </c>
      <c r="F36" s="68">
        <v>1.8</v>
      </c>
      <c r="G36" s="78">
        <f>(F36*E36)/1000</f>
        <v>0.28799999999999998</v>
      </c>
      <c r="H36" s="80">
        <v>0.16400000000000001</v>
      </c>
      <c r="I36" s="81">
        <f>H36*G36</f>
        <v>4.7231999999999996E-2</v>
      </c>
      <c r="J36" s="100"/>
    </row>
    <row r="37" spans="1:11" x14ac:dyDescent="0.2">
      <c r="A37" s="65" t="s">
        <v>90</v>
      </c>
      <c r="B37" s="66">
        <v>1</v>
      </c>
      <c r="C37" s="67">
        <v>20</v>
      </c>
      <c r="D37" s="67">
        <f>C37*B37</f>
        <v>20</v>
      </c>
      <c r="E37" s="67">
        <f>D37*8</f>
        <v>160</v>
      </c>
      <c r="F37" s="68">
        <v>50</v>
      </c>
      <c r="G37" s="78">
        <f>(F37*E37)/1000</f>
        <v>8</v>
      </c>
      <c r="H37" s="80">
        <v>0.16400000000000001</v>
      </c>
      <c r="I37" s="81">
        <f>H37*G37</f>
        <v>1.3120000000000001</v>
      </c>
      <c r="J37" s="100"/>
    </row>
    <row r="38" spans="1:11" x14ac:dyDescent="0.2">
      <c r="A38" s="65" t="s">
        <v>98</v>
      </c>
      <c r="B38" s="66">
        <v>4</v>
      </c>
      <c r="C38" s="67">
        <v>20</v>
      </c>
      <c r="D38" s="67">
        <f>C38*B38</f>
        <v>80</v>
      </c>
      <c r="E38" s="67">
        <f>D38*2</f>
        <v>160</v>
      </c>
      <c r="F38" s="68">
        <v>50</v>
      </c>
      <c r="G38" s="78">
        <f>(F38*E38)/1000</f>
        <v>8</v>
      </c>
      <c r="H38" s="80">
        <v>0.16400000000000001</v>
      </c>
      <c r="I38" s="81">
        <f>H38*G38</f>
        <v>1.3120000000000001</v>
      </c>
      <c r="J38" s="100"/>
    </row>
    <row r="39" spans="1:11" x14ac:dyDescent="0.2">
      <c r="A39" s="12" t="s">
        <v>80</v>
      </c>
      <c r="B39" s="13">
        <v>1</v>
      </c>
      <c r="C39" s="13">
        <v>20</v>
      </c>
      <c r="D39" s="67">
        <f t="shared" ref="D39:D44" si="0">C39*B39</f>
        <v>20</v>
      </c>
      <c r="E39" s="67">
        <f>D39*2</f>
        <v>40</v>
      </c>
      <c r="F39" s="68">
        <v>600</v>
      </c>
      <c r="G39" s="78">
        <f t="shared" ref="G39:G44" si="1">(F39*E39)/1000</f>
        <v>24</v>
      </c>
      <c r="H39" s="80">
        <v>0.16400000000000001</v>
      </c>
      <c r="I39" s="81">
        <f t="shared" ref="I39:I44" si="2">H39*G39</f>
        <v>3.9359999999999999</v>
      </c>
      <c r="J39" s="98"/>
    </row>
    <row r="40" spans="1:11" x14ac:dyDescent="0.2">
      <c r="A40" s="12" t="s">
        <v>81</v>
      </c>
      <c r="B40" s="13">
        <v>1</v>
      </c>
      <c r="C40" s="13">
        <v>20</v>
      </c>
      <c r="D40" s="13">
        <f t="shared" si="0"/>
        <v>20</v>
      </c>
      <c r="E40" s="13">
        <f>D40*4</f>
        <v>80</v>
      </c>
      <c r="F40" s="52">
        <v>600</v>
      </c>
      <c r="G40" s="78">
        <f t="shared" si="1"/>
        <v>48</v>
      </c>
      <c r="H40" s="80">
        <v>0.16400000000000001</v>
      </c>
      <c r="I40" s="81">
        <f t="shared" si="2"/>
        <v>7.8719999999999999</v>
      </c>
      <c r="J40" s="98"/>
    </row>
    <row r="41" spans="1:11" x14ac:dyDescent="0.2">
      <c r="A41" s="12" t="s">
        <v>82</v>
      </c>
      <c r="B41" s="13">
        <v>1</v>
      </c>
      <c r="C41" s="13">
        <v>20</v>
      </c>
      <c r="D41" s="13">
        <f t="shared" si="0"/>
        <v>20</v>
      </c>
      <c r="E41" s="13">
        <f>D41*4</f>
        <v>80</v>
      </c>
      <c r="F41" s="52">
        <v>600</v>
      </c>
      <c r="G41" s="78">
        <f t="shared" si="1"/>
        <v>48</v>
      </c>
      <c r="H41" s="80">
        <v>0.16400000000000001</v>
      </c>
      <c r="I41" s="81">
        <f t="shared" si="2"/>
        <v>7.8719999999999999</v>
      </c>
      <c r="J41" s="3"/>
    </row>
    <row r="42" spans="1:11" x14ac:dyDescent="0.2">
      <c r="A42" s="12" t="s">
        <v>83</v>
      </c>
      <c r="B42" s="13">
        <v>4</v>
      </c>
      <c r="C42" s="13">
        <v>20</v>
      </c>
      <c r="D42" s="13">
        <f t="shared" si="0"/>
        <v>80</v>
      </c>
      <c r="E42" s="13">
        <f>D42*8</f>
        <v>640</v>
      </c>
      <c r="F42" s="52">
        <v>50</v>
      </c>
      <c r="G42" s="78">
        <f t="shared" si="1"/>
        <v>32</v>
      </c>
      <c r="H42" s="80">
        <v>0.16400000000000001</v>
      </c>
      <c r="I42" s="81">
        <f t="shared" si="2"/>
        <v>5.2480000000000002</v>
      </c>
      <c r="J42" s="3"/>
    </row>
    <row r="43" spans="1:11" x14ac:dyDescent="0.2">
      <c r="A43" s="12" t="s">
        <v>85</v>
      </c>
      <c r="B43" s="13">
        <v>6</v>
      </c>
      <c r="C43" s="13">
        <v>30</v>
      </c>
      <c r="D43" s="13">
        <f t="shared" si="0"/>
        <v>180</v>
      </c>
      <c r="E43" s="13">
        <f>D43*8</f>
        <v>1440</v>
      </c>
      <c r="F43" s="52">
        <v>9.5</v>
      </c>
      <c r="G43" s="78">
        <f t="shared" si="1"/>
        <v>13.68</v>
      </c>
      <c r="H43" s="80">
        <v>0.16400000000000001</v>
      </c>
      <c r="I43" s="81">
        <f t="shared" si="2"/>
        <v>2.2435200000000002</v>
      </c>
      <c r="J43" s="3"/>
      <c r="K43" s="18" t="s">
        <v>89</v>
      </c>
    </row>
    <row r="44" spans="1:11" x14ac:dyDescent="0.2">
      <c r="A44" s="13" t="s">
        <v>86</v>
      </c>
      <c r="B44" s="13">
        <v>1</v>
      </c>
      <c r="C44" s="13">
        <v>20</v>
      </c>
      <c r="D44" s="13">
        <f t="shared" si="0"/>
        <v>20</v>
      </c>
      <c r="E44" s="13">
        <f>D44*2</f>
        <v>40</v>
      </c>
      <c r="F44" s="68">
        <v>250</v>
      </c>
      <c r="G44" s="78">
        <f t="shared" si="1"/>
        <v>10</v>
      </c>
      <c r="H44" s="80">
        <v>0.16400000000000001</v>
      </c>
      <c r="I44" s="81">
        <f t="shared" si="2"/>
        <v>1.6400000000000001</v>
      </c>
      <c r="J44" s="3"/>
    </row>
    <row r="45" spans="1:11" ht="12.75" thickBot="1" x14ac:dyDescent="0.25">
      <c r="A45" s="69" t="s">
        <v>91</v>
      </c>
      <c r="H45" s="57" t="s">
        <v>62</v>
      </c>
      <c r="I45" s="19">
        <f>SUM(I34:I44)</f>
        <v>40.574911999999998</v>
      </c>
      <c r="J45" s="3"/>
    </row>
    <row r="46" spans="1:11" ht="12.75" thickBot="1" x14ac:dyDescent="0.25">
      <c r="A46" s="2"/>
      <c r="H46" s="16" t="s">
        <v>17</v>
      </c>
      <c r="I46" s="73">
        <f>I45/1000</f>
        <v>4.0574911999999998E-2</v>
      </c>
      <c r="J46" s="3"/>
    </row>
    <row r="47" spans="1:11" x14ac:dyDescent="0.2">
      <c r="A47" s="2"/>
      <c r="H47" s="18"/>
      <c r="I47" s="20"/>
      <c r="J47" s="3"/>
    </row>
    <row r="48" spans="1:11" x14ac:dyDescent="0.2">
      <c r="A48" s="137" t="s">
        <v>39</v>
      </c>
      <c r="B48" s="138"/>
      <c r="C48" s="138"/>
      <c r="D48" s="138"/>
      <c r="E48" s="138"/>
      <c r="F48" s="138"/>
      <c r="G48" s="138"/>
      <c r="H48" s="18"/>
      <c r="I48" s="20"/>
      <c r="J48" s="3"/>
    </row>
    <row r="49" spans="1:10" ht="36" x14ac:dyDescent="0.2">
      <c r="A49" s="10" t="s">
        <v>40</v>
      </c>
      <c r="B49" s="11" t="s">
        <v>9</v>
      </c>
      <c r="C49" s="11" t="s">
        <v>18</v>
      </c>
      <c r="D49" s="11" t="s">
        <v>41</v>
      </c>
      <c r="E49" s="11" t="s">
        <v>19</v>
      </c>
      <c r="F49" s="11" t="s">
        <v>42</v>
      </c>
      <c r="G49" s="11" t="s">
        <v>5</v>
      </c>
      <c r="H49" s="18"/>
      <c r="I49" s="20"/>
      <c r="J49" s="3"/>
    </row>
    <row r="50" spans="1:10" ht="12.75" thickBot="1" x14ac:dyDescent="0.25">
      <c r="A50" s="12" t="s">
        <v>39</v>
      </c>
      <c r="B50" s="5">
        <v>1</v>
      </c>
      <c r="C50" s="13">
        <v>20</v>
      </c>
      <c r="D50" s="67">
        <v>4.5199999999999996</v>
      </c>
      <c r="E50" s="13">
        <f>D50*C50*B50</f>
        <v>90.399999999999991</v>
      </c>
      <c r="F50" s="14">
        <v>0.27160000000000001</v>
      </c>
      <c r="G50" s="75">
        <f>+F50*E50</f>
        <v>24.552639999999997</v>
      </c>
      <c r="H50" s="18"/>
      <c r="I50" s="20"/>
      <c r="J50" s="3"/>
    </row>
    <row r="51" spans="1:10" ht="12.75" thickBot="1" x14ac:dyDescent="0.25">
      <c r="A51" s="2"/>
      <c r="F51" s="16" t="s">
        <v>17</v>
      </c>
      <c r="G51" s="76">
        <f>+G50/1000</f>
        <v>2.4552639999999997E-2</v>
      </c>
      <c r="H51" s="18"/>
      <c r="I51" s="20"/>
      <c r="J51" s="3"/>
    </row>
    <row r="52" spans="1:10" x14ac:dyDescent="0.2">
      <c r="A52" s="2"/>
      <c r="J52" s="3"/>
    </row>
    <row r="53" spans="1:10" ht="12.75" thickBot="1" x14ac:dyDescent="0.25">
      <c r="A53" s="21"/>
      <c r="B53" s="22"/>
      <c r="C53" s="22"/>
      <c r="D53" s="22"/>
      <c r="E53" s="22"/>
      <c r="F53" s="22"/>
      <c r="G53" s="22"/>
      <c r="H53" s="22"/>
      <c r="I53" s="22"/>
      <c r="J53" s="23"/>
    </row>
    <row r="54" spans="1:10" ht="18" customHeight="1" x14ac:dyDescent="0.2">
      <c r="A54" s="2"/>
      <c r="H54" s="18"/>
      <c r="I54" s="20"/>
      <c r="J54" s="3"/>
    </row>
    <row r="55" spans="1:10" ht="12.75" thickBot="1" x14ac:dyDescent="0.25">
      <c r="A55" s="21"/>
      <c r="B55" s="22"/>
      <c r="C55" s="22"/>
      <c r="D55" s="22"/>
      <c r="E55" s="22"/>
      <c r="F55" s="27"/>
      <c r="G55" s="28"/>
      <c r="H55" s="29"/>
      <c r="I55" s="22"/>
      <c r="J55" s="23"/>
    </row>
    <row r="56" spans="1:10" ht="12.75" thickBot="1" x14ac:dyDescent="0.25">
      <c r="A56" s="149" t="s">
        <v>96</v>
      </c>
      <c r="B56" s="150"/>
      <c r="C56" s="150"/>
      <c r="D56" s="150"/>
      <c r="E56" s="150"/>
      <c r="F56" s="150"/>
      <c r="G56" s="150"/>
      <c r="H56" s="150"/>
      <c r="I56" s="150"/>
      <c r="J56" s="151"/>
    </row>
    <row r="57" spans="1:10" ht="36" x14ac:dyDescent="0.2">
      <c r="A57" s="10" t="s">
        <v>47</v>
      </c>
      <c r="B57" s="11" t="s">
        <v>61</v>
      </c>
      <c r="C57" s="11" t="s">
        <v>59</v>
      </c>
      <c r="D57" s="11" t="s">
        <v>48</v>
      </c>
      <c r="E57" s="11" t="s">
        <v>60</v>
      </c>
      <c r="F57" s="11" t="s">
        <v>46</v>
      </c>
      <c r="G57" s="11" t="s">
        <v>5</v>
      </c>
      <c r="H57" s="25"/>
      <c r="I57" s="25"/>
      <c r="J57" s="26"/>
    </row>
    <row r="58" spans="1:10" x14ac:dyDescent="0.2">
      <c r="A58" s="10" t="s">
        <v>93</v>
      </c>
      <c r="B58" s="11">
        <v>50</v>
      </c>
      <c r="C58" s="11" t="s">
        <v>92</v>
      </c>
      <c r="D58" s="11">
        <v>44.53</v>
      </c>
      <c r="E58" s="11">
        <f>D58*B58</f>
        <v>2226.5</v>
      </c>
      <c r="F58" s="50">
        <v>10.19</v>
      </c>
      <c r="G58" s="50">
        <f>E58*F58</f>
        <v>22688.035</v>
      </c>
      <c r="J58" s="3"/>
    </row>
    <row r="59" spans="1:10" ht="12.75" thickBot="1" x14ac:dyDescent="0.25">
      <c r="A59" s="10"/>
      <c r="B59" s="11"/>
      <c r="C59" s="11"/>
      <c r="D59" s="11"/>
      <c r="E59" s="11"/>
      <c r="F59" s="50"/>
      <c r="G59" s="50"/>
      <c r="J59" s="3"/>
    </row>
    <row r="60" spans="1:10" ht="12.75" thickBot="1" x14ac:dyDescent="0.25">
      <c r="A60" s="2"/>
      <c r="F60" s="16" t="s">
        <v>17</v>
      </c>
      <c r="G60" s="74">
        <f>G58/1000</f>
        <v>22.688034999999999</v>
      </c>
      <c r="H60" s="189"/>
      <c r="I60" s="189"/>
      <c r="J60" s="197"/>
    </row>
    <row r="61" spans="1:10" x14ac:dyDescent="0.2">
      <c r="A61" s="24"/>
      <c r="B61" s="25"/>
      <c r="C61" s="25"/>
      <c r="D61" s="25"/>
      <c r="E61" s="25"/>
      <c r="F61" s="25"/>
      <c r="G61" s="25"/>
      <c r="H61" s="189"/>
      <c r="I61" s="189"/>
      <c r="J61" s="197"/>
    </row>
    <row r="62" spans="1:10" ht="30" customHeight="1" x14ac:dyDescent="0.2">
      <c r="A62" s="152" t="s">
        <v>29</v>
      </c>
      <c r="B62" s="153"/>
      <c r="C62" s="154"/>
      <c r="F62" s="125" t="s">
        <v>66</v>
      </c>
      <c r="G62" s="125"/>
      <c r="H62" s="5"/>
      <c r="I62" s="195"/>
      <c r="J62" s="196"/>
    </row>
    <row r="63" spans="1:10" x14ac:dyDescent="0.2">
      <c r="A63" s="155"/>
      <c r="B63" s="156"/>
      <c r="C63" s="157"/>
      <c r="F63" s="125"/>
      <c r="G63" s="125"/>
      <c r="J63" s="3"/>
    </row>
    <row r="64" spans="1:10" x14ac:dyDescent="0.2">
      <c r="A64" s="158"/>
      <c r="B64" s="159"/>
      <c r="C64" s="160"/>
      <c r="F64" s="125"/>
      <c r="G64" s="125"/>
      <c r="J64" s="3"/>
    </row>
    <row r="65" spans="1:10" ht="24" x14ac:dyDescent="0.2">
      <c r="A65" s="202" t="s">
        <v>24</v>
      </c>
      <c r="B65" s="203"/>
      <c r="C65" s="4" t="s">
        <v>23</v>
      </c>
      <c r="F65" s="125"/>
      <c r="G65" s="125"/>
      <c r="J65" s="3"/>
    </row>
    <row r="66" spans="1:10" x14ac:dyDescent="0.2">
      <c r="A66" s="145" t="s">
        <v>6</v>
      </c>
      <c r="B66" s="146"/>
      <c r="C66" s="6">
        <f>G74</f>
        <v>1.2475199999999999E-2</v>
      </c>
      <c r="J66" s="3"/>
    </row>
    <row r="67" spans="1:10" x14ac:dyDescent="0.2">
      <c r="A67" s="145" t="s">
        <v>34</v>
      </c>
      <c r="B67" s="146"/>
      <c r="C67" s="6">
        <f>G79</f>
        <v>1.0671999999999999E-3</v>
      </c>
      <c r="J67" s="3"/>
    </row>
    <row r="68" spans="1:10" x14ac:dyDescent="0.2">
      <c r="A68" s="145" t="s">
        <v>39</v>
      </c>
      <c r="B68" s="146"/>
      <c r="C68" s="6">
        <f>G51</f>
        <v>2.4552639999999997E-2</v>
      </c>
      <c r="J68" s="3"/>
    </row>
    <row r="69" spans="1:10" x14ac:dyDescent="0.2">
      <c r="A69" s="147" t="s">
        <v>16</v>
      </c>
      <c r="B69" s="148"/>
      <c r="C69" s="87">
        <f>SUM(C66:C68)</f>
        <v>3.8095039999999997E-2</v>
      </c>
      <c r="J69" s="3"/>
    </row>
    <row r="70" spans="1:10" x14ac:dyDescent="0.2">
      <c r="A70" s="7"/>
      <c r="B70" s="8"/>
      <c r="C70" s="9"/>
      <c r="J70" s="3"/>
    </row>
    <row r="71" spans="1:10" x14ac:dyDescent="0.2">
      <c r="A71" s="147" t="s">
        <v>28</v>
      </c>
      <c r="B71" s="148"/>
      <c r="C71" s="148"/>
      <c r="D71" s="148"/>
      <c r="E71" s="148"/>
      <c r="F71" s="148"/>
      <c r="G71" s="148"/>
      <c r="J71" s="3"/>
    </row>
    <row r="72" spans="1:10" ht="36" x14ac:dyDescent="0.2">
      <c r="A72" s="10" t="s">
        <v>0</v>
      </c>
      <c r="B72" s="11" t="s">
        <v>7</v>
      </c>
      <c r="C72" s="11" t="s">
        <v>1</v>
      </c>
      <c r="D72" s="11" t="s">
        <v>2</v>
      </c>
      <c r="E72" s="11" t="s">
        <v>3</v>
      </c>
      <c r="F72" s="11" t="s">
        <v>4</v>
      </c>
      <c r="G72" s="11" t="s">
        <v>5</v>
      </c>
      <c r="J72" s="3"/>
    </row>
    <row r="73" spans="1:10" ht="12.75" thickBot="1" x14ac:dyDescent="0.25">
      <c r="A73" s="12" t="s">
        <v>6</v>
      </c>
      <c r="B73" s="5">
        <v>1</v>
      </c>
      <c r="C73" s="13">
        <v>3</v>
      </c>
      <c r="D73" s="13">
        <v>2.2599999999999998</v>
      </c>
      <c r="E73" s="13">
        <f>D73*C73*B73</f>
        <v>6.7799999999999994</v>
      </c>
      <c r="F73" s="14">
        <v>1.84</v>
      </c>
      <c r="G73" s="15">
        <f>F73*E73</f>
        <v>12.475199999999999</v>
      </c>
      <c r="J73" s="3"/>
    </row>
    <row r="74" spans="1:10" ht="12.75" thickBot="1" x14ac:dyDescent="0.25">
      <c r="A74" s="2"/>
      <c r="F74" s="16" t="s">
        <v>17</v>
      </c>
      <c r="G74" s="17">
        <f>G73/1000</f>
        <v>1.2475199999999999E-2</v>
      </c>
      <c r="J74" s="3"/>
    </row>
    <row r="75" spans="1:10" x14ac:dyDescent="0.2">
      <c r="A75" s="2"/>
      <c r="F75" s="18"/>
      <c r="G75" s="18"/>
      <c r="J75" s="3"/>
    </row>
    <row r="76" spans="1:10" x14ac:dyDescent="0.2">
      <c r="A76" s="147" t="s">
        <v>35</v>
      </c>
      <c r="B76" s="148"/>
      <c r="C76" s="148"/>
      <c r="D76" s="148"/>
      <c r="E76" s="148"/>
      <c r="F76" s="148"/>
      <c r="G76" s="148"/>
      <c r="J76" s="3"/>
    </row>
    <row r="77" spans="1:10" ht="36" x14ac:dyDescent="0.2">
      <c r="A77" s="10" t="s">
        <v>0</v>
      </c>
      <c r="B77" s="11" t="s">
        <v>7</v>
      </c>
      <c r="C77" s="11" t="s">
        <v>36</v>
      </c>
      <c r="D77" s="11" t="s">
        <v>37</v>
      </c>
      <c r="E77" s="61" t="s">
        <v>3</v>
      </c>
      <c r="F77" s="11" t="s">
        <v>38</v>
      </c>
      <c r="G77" s="11" t="s">
        <v>5</v>
      </c>
      <c r="J77" s="3"/>
    </row>
    <row r="78" spans="1:10" x14ac:dyDescent="0.2">
      <c r="A78" s="12" t="s">
        <v>34</v>
      </c>
      <c r="B78" s="5">
        <v>1</v>
      </c>
      <c r="C78" s="13">
        <v>1</v>
      </c>
      <c r="D78" s="13">
        <v>0.57999999999999996</v>
      </c>
      <c r="E78" s="62">
        <f>D78*C78*B78</f>
        <v>0.57999999999999996</v>
      </c>
      <c r="F78" s="13">
        <v>1.84</v>
      </c>
      <c r="G78" s="63">
        <f>F78*E78</f>
        <v>1.0671999999999999</v>
      </c>
      <c r="H78" s="8"/>
      <c r="I78" s="8"/>
      <c r="J78" s="3"/>
    </row>
    <row r="79" spans="1:10" x14ac:dyDescent="0.2">
      <c r="A79" s="2"/>
      <c r="F79" s="57" t="s">
        <v>17</v>
      </c>
      <c r="G79" s="57">
        <f>G78/1000</f>
        <v>1.0671999999999999E-3</v>
      </c>
      <c r="H79" s="59"/>
      <c r="I79" s="59"/>
      <c r="J79" s="3"/>
    </row>
    <row r="80" spans="1:10" x14ac:dyDescent="0.2">
      <c r="A80" s="2"/>
      <c r="H80" s="55"/>
      <c r="I80" s="60"/>
      <c r="J80" s="3"/>
    </row>
    <row r="81" spans="1:10" ht="12.75" thickBot="1" x14ac:dyDescent="0.25">
      <c r="A81" s="21"/>
      <c r="B81" s="22"/>
      <c r="C81" s="22"/>
      <c r="D81" s="22"/>
      <c r="E81" s="22"/>
      <c r="F81" s="27"/>
      <c r="G81" s="28"/>
      <c r="J81" s="3"/>
    </row>
    <row r="82" spans="1:10" x14ac:dyDescent="0.2">
      <c r="A82" s="2"/>
      <c r="B82" s="101"/>
      <c r="C82" s="101"/>
      <c r="D82" s="101"/>
      <c r="E82" s="101"/>
      <c r="F82" s="102"/>
      <c r="G82" s="103"/>
      <c r="J82" s="3"/>
    </row>
    <row r="83" spans="1:10" x14ac:dyDescent="0.2">
      <c r="A83" s="2"/>
      <c r="B83" s="101"/>
      <c r="C83" s="101"/>
      <c r="D83" s="101"/>
      <c r="E83" s="101"/>
      <c r="F83" s="102"/>
      <c r="G83" s="103"/>
      <c r="J83" s="3"/>
    </row>
    <row r="84" spans="1:10" ht="24" customHeight="1" x14ac:dyDescent="0.2">
      <c r="A84" s="133" t="s">
        <v>110</v>
      </c>
      <c r="B84" s="133"/>
      <c r="C84" s="133"/>
      <c r="D84" s="70" t="s">
        <v>104</v>
      </c>
      <c r="E84" s="132" t="s">
        <v>107</v>
      </c>
      <c r="F84" s="132"/>
      <c r="G84" s="103"/>
      <c r="J84" s="3"/>
    </row>
    <row r="85" spans="1:10" x14ac:dyDescent="0.2">
      <c r="A85" s="134" t="s">
        <v>105</v>
      </c>
      <c r="B85" s="134"/>
      <c r="C85" s="134"/>
      <c r="D85" s="104">
        <f>((G27/1000)*200)/1000</f>
        <v>7.8409799999999991E-3</v>
      </c>
      <c r="E85" s="130">
        <f>D85*10</f>
        <v>7.8409799999999988E-2</v>
      </c>
      <c r="F85" s="130"/>
      <c r="G85" s="103"/>
      <c r="J85" s="3"/>
    </row>
    <row r="86" spans="1:10" x14ac:dyDescent="0.2">
      <c r="A86" s="134" t="s">
        <v>106</v>
      </c>
      <c r="B86" s="134"/>
      <c r="C86" s="134"/>
      <c r="D86" s="104">
        <f>(((I35/300)*20)+((I42)/8))/1000</f>
        <v>1.2463999999999999E-3</v>
      </c>
      <c r="E86" s="130">
        <f t="shared" ref="E86:E88" si="3">D86*10</f>
        <v>1.2463999999999999E-2</v>
      </c>
      <c r="F86" s="130"/>
      <c r="G86" s="103"/>
      <c r="J86" s="3"/>
    </row>
    <row r="87" spans="1:10" x14ac:dyDescent="0.2">
      <c r="A87" s="134" t="s">
        <v>111</v>
      </c>
      <c r="B87" s="134"/>
      <c r="C87" s="134"/>
      <c r="D87" s="104">
        <f>(G50+((G73/3)/500)*50)/1000</f>
        <v>2.4968479999999994E-2</v>
      </c>
      <c r="E87" s="130">
        <f t="shared" si="3"/>
        <v>0.24968479999999993</v>
      </c>
      <c r="F87" s="130"/>
      <c r="G87" s="103"/>
      <c r="J87" s="3"/>
    </row>
    <row r="88" spans="1:10" ht="15" x14ac:dyDescent="0.25">
      <c r="A88" s="138" t="s">
        <v>103</v>
      </c>
      <c r="B88" s="138"/>
      <c r="C88" s="138"/>
      <c r="D88" s="105">
        <f>SUM(D85:D87)</f>
        <v>3.4055859999999993E-2</v>
      </c>
      <c r="E88" s="131">
        <f t="shared" si="3"/>
        <v>0.34055859999999993</v>
      </c>
      <c r="F88" s="131"/>
      <c r="G88" s="103"/>
      <c r="J88" s="3"/>
    </row>
    <row r="89" spans="1:10" x14ac:dyDescent="0.2">
      <c r="A89" s="2"/>
      <c r="B89" s="101"/>
      <c r="C89" s="101"/>
      <c r="D89" s="101"/>
      <c r="E89" s="101"/>
      <c r="F89" s="102"/>
      <c r="G89" s="103"/>
      <c r="J89" s="3"/>
    </row>
    <row r="90" spans="1:10" x14ac:dyDescent="0.2">
      <c r="A90" s="2"/>
      <c r="B90" s="101"/>
      <c r="C90" s="101"/>
      <c r="D90" s="101"/>
      <c r="E90" s="101"/>
      <c r="F90" s="102"/>
      <c r="G90" s="103"/>
      <c r="J90" s="3"/>
    </row>
    <row r="91" spans="1:10" x14ac:dyDescent="0.2">
      <c r="A91" s="2"/>
      <c r="B91" s="101"/>
      <c r="C91" s="101"/>
      <c r="D91" s="101"/>
      <c r="E91" s="101"/>
      <c r="F91" s="102"/>
      <c r="G91" s="103"/>
      <c r="J91" s="3"/>
    </row>
    <row r="92" spans="1:10" x14ac:dyDescent="0.2">
      <c r="A92" s="2"/>
      <c r="B92" s="101"/>
      <c r="C92" s="101"/>
      <c r="D92" s="101"/>
      <c r="E92" s="101"/>
      <c r="F92" s="102"/>
      <c r="G92" s="103"/>
      <c r="J92" s="3"/>
    </row>
    <row r="93" spans="1:10" x14ac:dyDescent="0.2">
      <c r="A93" s="2"/>
      <c r="B93" s="101"/>
      <c r="C93" s="101"/>
      <c r="D93" s="101"/>
      <c r="E93" s="101"/>
      <c r="F93" s="102"/>
      <c r="G93" s="103"/>
      <c r="J93" s="3"/>
    </row>
    <row r="94" spans="1:10" ht="12.75" thickBot="1" x14ac:dyDescent="0.25">
      <c r="A94" s="2"/>
      <c r="J94" s="3"/>
    </row>
    <row r="95" spans="1:10" ht="13.5" thickBot="1" x14ac:dyDescent="0.25">
      <c r="A95" s="139" t="s">
        <v>108</v>
      </c>
      <c r="B95" s="140"/>
      <c r="C95" s="140"/>
      <c r="D95" s="140"/>
      <c r="E95" s="141" t="s">
        <v>20</v>
      </c>
      <c r="F95" s="142"/>
      <c r="J95" s="3"/>
    </row>
    <row r="96" spans="1:10" x14ac:dyDescent="0.2">
      <c r="A96" s="112" t="s">
        <v>68</v>
      </c>
      <c r="B96" s="113"/>
      <c r="C96" s="113"/>
      <c r="D96" s="113"/>
      <c r="E96" s="143">
        <f>+C23</f>
        <v>22.729551300000001</v>
      </c>
      <c r="F96" s="144"/>
      <c r="G96" s="88"/>
      <c r="J96" s="3"/>
    </row>
    <row r="97" spans="1:10" x14ac:dyDescent="0.2">
      <c r="A97" s="112" t="s">
        <v>95</v>
      </c>
      <c r="B97" s="113"/>
      <c r="C97" s="113"/>
      <c r="D97" s="113"/>
      <c r="E97" s="126">
        <f>I46</f>
        <v>4.0574911999999998E-2</v>
      </c>
      <c r="F97" s="127"/>
      <c r="G97" s="89"/>
      <c r="J97" s="3"/>
    </row>
    <row r="98" spans="1:10" x14ac:dyDescent="0.2">
      <c r="A98" s="112" t="s">
        <v>69</v>
      </c>
      <c r="B98" s="113"/>
      <c r="C98" s="113"/>
      <c r="D98" s="113"/>
      <c r="E98" s="126">
        <f>C69</f>
        <v>3.8095039999999997E-2</v>
      </c>
      <c r="F98" s="127"/>
      <c r="G98" s="88"/>
      <c r="J98" s="3"/>
    </row>
    <row r="99" spans="1:10" x14ac:dyDescent="0.2">
      <c r="A99" s="114"/>
      <c r="B99" s="115"/>
      <c r="C99" s="115"/>
      <c r="D99" s="115"/>
      <c r="E99" s="126"/>
      <c r="F99" s="127"/>
      <c r="J99" s="3"/>
    </row>
    <row r="100" spans="1:10" ht="18.75" customHeight="1" thickBot="1" x14ac:dyDescent="0.25">
      <c r="A100" s="116" t="s">
        <v>21</v>
      </c>
      <c r="B100" s="117"/>
      <c r="C100" s="117"/>
      <c r="D100" s="118"/>
      <c r="E100" s="128">
        <f>SUM(E96:F99)</f>
        <v>22.808221252000003</v>
      </c>
      <c r="F100" s="129"/>
      <c r="J100" s="3"/>
    </row>
    <row r="101" spans="1:10" ht="18.75" customHeight="1" thickBot="1" x14ac:dyDescent="0.25">
      <c r="A101" s="7"/>
      <c r="B101" s="90"/>
      <c r="C101" s="90"/>
      <c r="D101" s="90"/>
      <c r="E101" s="91"/>
      <c r="F101" s="91"/>
      <c r="J101" s="3"/>
    </row>
    <row r="102" spans="1:10" ht="18.75" customHeight="1" thickBot="1" x14ac:dyDescent="0.25">
      <c r="A102" s="121" t="s">
        <v>109</v>
      </c>
      <c r="B102" s="122"/>
      <c r="C102" s="122"/>
      <c r="D102" s="122"/>
      <c r="E102" s="122" t="s">
        <v>20</v>
      </c>
      <c r="F102" s="206"/>
      <c r="J102" s="3"/>
    </row>
    <row r="103" spans="1:10" ht="14.25" customHeight="1" x14ac:dyDescent="0.2">
      <c r="A103" s="119" t="s">
        <v>68</v>
      </c>
      <c r="B103" s="120"/>
      <c r="C103" s="120"/>
      <c r="D103" s="120"/>
      <c r="E103" s="143">
        <f>C21</f>
        <v>4.1516299999999992E-2</v>
      </c>
      <c r="F103" s="144"/>
      <c r="J103" s="3"/>
    </row>
    <row r="104" spans="1:10" ht="15" customHeight="1" x14ac:dyDescent="0.2">
      <c r="A104" s="119" t="s">
        <v>95</v>
      </c>
      <c r="B104" s="120"/>
      <c r="C104" s="120"/>
      <c r="D104" s="120"/>
      <c r="E104" s="126">
        <f>I46</f>
        <v>4.0574911999999998E-2</v>
      </c>
      <c r="F104" s="127"/>
      <c r="J104" s="3"/>
    </row>
    <row r="105" spans="1:10" ht="12.75" customHeight="1" x14ac:dyDescent="0.2">
      <c r="A105" s="119" t="s">
        <v>69</v>
      </c>
      <c r="B105" s="120"/>
      <c r="C105" s="120"/>
      <c r="D105" s="120"/>
      <c r="E105" s="126">
        <f>C69</f>
        <v>3.8095039999999997E-2</v>
      </c>
      <c r="F105" s="127"/>
      <c r="J105" s="3"/>
    </row>
    <row r="106" spans="1:10" ht="18.75" customHeight="1" x14ac:dyDescent="0.2">
      <c r="A106" s="114"/>
      <c r="B106" s="115"/>
      <c r="C106" s="115"/>
      <c r="D106" s="115"/>
      <c r="E106" s="126"/>
      <c r="F106" s="127"/>
      <c r="J106" s="3"/>
    </row>
    <row r="107" spans="1:10" ht="18.75" customHeight="1" thickBot="1" x14ac:dyDescent="0.25">
      <c r="A107" s="116" t="s">
        <v>21</v>
      </c>
      <c r="B107" s="117"/>
      <c r="C107" s="117"/>
      <c r="D107" s="118"/>
      <c r="E107" s="128">
        <f>SUM(E103:F106)</f>
        <v>0.12018625199999999</v>
      </c>
      <c r="F107" s="129"/>
      <c r="J107" s="3"/>
    </row>
    <row r="108" spans="1:10" ht="18.75" customHeight="1" x14ac:dyDescent="0.2">
      <c r="A108" s="7"/>
      <c r="B108" s="90"/>
      <c r="C108" s="90"/>
      <c r="D108" s="90"/>
      <c r="E108" s="91"/>
      <c r="F108" s="91"/>
      <c r="J108" s="3"/>
    </row>
    <row r="109" spans="1:10" ht="14.25" customHeight="1" x14ac:dyDescent="0.2">
      <c r="A109" s="7"/>
      <c r="B109" s="90"/>
      <c r="C109" s="90"/>
      <c r="D109" s="90"/>
      <c r="E109" s="91"/>
      <c r="F109" s="91"/>
      <c r="J109" s="3"/>
    </row>
    <row r="110" spans="1:10" ht="17.25" customHeight="1" x14ac:dyDescent="0.2">
      <c r="A110" s="2"/>
      <c r="J110" s="3"/>
    </row>
    <row r="111" spans="1:10" ht="22.5" customHeight="1" x14ac:dyDescent="0.2">
      <c r="A111" s="7"/>
      <c r="B111" s="111"/>
      <c r="C111" s="111"/>
      <c r="J111" s="3"/>
    </row>
    <row r="112" spans="1:10" ht="19.5" customHeight="1" x14ac:dyDescent="0.2">
      <c r="A112" s="30"/>
      <c r="B112" s="123"/>
      <c r="C112" s="123"/>
      <c r="J112" s="3"/>
    </row>
    <row r="113" spans="1:10" ht="18.75" customHeight="1" x14ac:dyDescent="0.2">
      <c r="A113" s="30"/>
      <c r="B113" s="123"/>
      <c r="C113" s="123"/>
      <c r="J113" s="3"/>
    </row>
    <row r="114" spans="1:10" ht="19.5" customHeight="1" x14ac:dyDescent="0.2">
      <c r="A114" s="30"/>
      <c r="B114" s="123"/>
      <c r="C114" s="123"/>
      <c r="J114" s="3"/>
    </row>
    <row r="115" spans="1:10" ht="17.25" customHeight="1" x14ac:dyDescent="0.2">
      <c r="A115" s="30"/>
      <c r="B115" s="123"/>
      <c r="C115" s="123"/>
      <c r="J115" s="3"/>
    </row>
    <row r="116" spans="1:10" ht="18" customHeight="1" x14ac:dyDescent="0.2">
      <c r="A116" s="7"/>
      <c r="B116" s="124"/>
      <c r="C116" s="124"/>
      <c r="J116" s="3"/>
    </row>
    <row r="117" spans="1:10" ht="21" customHeight="1" x14ac:dyDescent="0.2">
      <c r="A117" s="2"/>
      <c r="J117" s="3"/>
    </row>
    <row r="118" spans="1:10" x14ac:dyDescent="0.2">
      <c r="A118" s="2"/>
      <c r="J118" s="3"/>
    </row>
    <row r="119" spans="1:10" ht="32.25" customHeight="1" x14ac:dyDescent="0.2">
      <c r="A119" s="2"/>
      <c r="J119" s="3"/>
    </row>
    <row r="120" spans="1:10" ht="32.25" customHeight="1" x14ac:dyDescent="0.2">
      <c r="A120" s="2"/>
      <c r="J120" s="3"/>
    </row>
    <row r="121" spans="1:10" ht="24.75" customHeight="1" x14ac:dyDescent="0.2">
      <c r="A121" s="2"/>
      <c r="J121" s="3"/>
    </row>
    <row r="122" spans="1:10" ht="22.5" customHeight="1" thickBot="1" x14ac:dyDescent="0.25">
      <c r="A122" s="2"/>
      <c r="J122" s="3"/>
    </row>
    <row r="123" spans="1:10" x14ac:dyDescent="0.2">
      <c r="A123" s="24"/>
      <c r="B123" s="25"/>
      <c r="C123" s="25"/>
      <c r="D123" s="25"/>
      <c r="E123" s="25"/>
      <c r="F123" s="25"/>
      <c r="G123" s="25"/>
      <c r="J123" s="3"/>
    </row>
    <row r="124" spans="1:10" ht="12" customHeight="1" x14ac:dyDescent="0.2">
      <c r="A124" s="40" t="s">
        <v>22</v>
      </c>
      <c r="B124" s="41"/>
      <c r="C124" s="41"/>
      <c r="D124" s="41"/>
      <c r="E124" s="41"/>
      <c r="F124" s="41"/>
      <c r="G124" s="41"/>
      <c r="H124" s="42"/>
      <c r="I124" s="42"/>
      <c r="J124" s="43"/>
    </row>
    <row r="125" spans="1:10" x14ac:dyDescent="0.2">
      <c r="A125" s="40"/>
      <c r="B125" s="41"/>
      <c r="C125" s="41"/>
      <c r="D125" s="41"/>
      <c r="E125" s="41"/>
      <c r="F125" s="41"/>
      <c r="G125" s="41"/>
      <c r="H125" s="42"/>
      <c r="I125" s="42"/>
      <c r="J125" s="43"/>
    </row>
    <row r="126" spans="1:10" x14ac:dyDescent="0.2">
      <c r="A126" s="2"/>
      <c r="H126" s="42"/>
      <c r="I126" s="42"/>
      <c r="J126" s="43"/>
    </row>
    <row r="127" spans="1:10" ht="409.5" customHeight="1" x14ac:dyDescent="0.2">
      <c r="A127" s="109" t="s">
        <v>112</v>
      </c>
      <c r="B127" s="110"/>
      <c r="C127" s="110"/>
      <c r="D127" s="110"/>
      <c r="E127" s="42"/>
      <c r="F127" s="42"/>
      <c r="G127" s="42"/>
      <c r="H127" s="42"/>
      <c r="I127" s="42"/>
      <c r="J127" s="43"/>
    </row>
    <row r="128" spans="1:10" x14ac:dyDescent="0.2">
      <c r="A128" s="44"/>
      <c r="B128" s="42"/>
      <c r="C128" s="42"/>
      <c r="D128" s="42"/>
      <c r="E128" s="42"/>
      <c r="F128" s="42"/>
      <c r="G128" s="42"/>
      <c r="H128" s="42"/>
      <c r="I128" s="42"/>
      <c r="J128" s="43"/>
    </row>
    <row r="129" spans="1:10" x14ac:dyDescent="0.2">
      <c r="A129" s="44"/>
      <c r="B129" s="42"/>
      <c r="C129" s="42"/>
      <c r="D129" s="42"/>
      <c r="E129" s="42"/>
      <c r="F129" s="42"/>
      <c r="G129" s="42"/>
      <c r="H129" s="42"/>
      <c r="I129" s="42"/>
      <c r="J129" s="43"/>
    </row>
    <row r="130" spans="1:10" x14ac:dyDescent="0.2">
      <c r="A130" s="44"/>
      <c r="B130" s="42"/>
      <c r="C130" s="42"/>
      <c r="D130" s="42"/>
      <c r="E130" s="42"/>
      <c r="F130" s="42"/>
      <c r="G130" s="42"/>
      <c r="H130" s="42"/>
      <c r="I130" s="42"/>
      <c r="J130" s="43"/>
    </row>
    <row r="131" spans="1:10" x14ac:dyDescent="0.2">
      <c r="A131" s="44"/>
      <c r="B131" s="42"/>
      <c r="C131" s="42"/>
      <c r="D131" s="42"/>
      <c r="E131" s="42"/>
      <c r="F131" s="42"/>
      <c r="G131" s="42"/>
      <c r="H131" s="42"/>
      <c r="I131" s="42"/>
      <c r="J131" s="43"/>
    </row>
    <row r="132" spans="1:10" ht="12.75" thickBot="1" x14ac:dyDescent="0.25">
      <c r="A132" s="44"/>
      <c r="B132" s="42"/>
      <c r="C132" s="42"/>
      <c r="D132" s="42"/>
      <c r="E132" s="42"/>
      <c r="F132" s="42"/>
      <c r="G132" s="42"/>
      <c r="H132" s="38"/>
      <c r="I132" s="38"/>
      <c r="J132" s="39"/>
    </row>
    <row r="133" spans="1:10" ht="12.75" thickBot="1" x14ac:dyDescent="0.25">
      <c r="A133" s="44"/>
      <c r="B133" s="42"/>
      <c r="C133" s="42"/>
      <c r="D133" s="42"/>
      <c r="E133" s="42"/>
      <c r="F133" s="42"/>
      <c r="G133" s="42"/>
    </row>
    <row r="134" spans="1:10" x14ac:dyDescent="0.2">
      <c r="A134" s="44"/>
      <c r="B134" s="42"/>
      <c r="C134" s="42"/>
      <c r="D134" s="42"/>
      <c r="E134" s="42"/>
      <c r="F134" s="42"/>
      <c r="G134" s="42"/>
      <c r="H134" s="32"/>
      <c r="I134" s="32"/>
      <c r="J134" s="33"/>
    </row>
    <row r="135" spans="1:10" ht="12.75" thickBot="1" x14ac:dyDescent="0.25">
      <c r="A135" s="37"/>
      <c r="B135" s="38"/>
      <c r="C135" s="38"/>
      <c r="D135" s="38"/>
      <c r="E135" s="38"/>
      <c r="F135" s="38"/>
      <c r="G135" s="38"/>
      <c r="H135" s="35"/>
      <c r="I135" s="35"/>
      <c r="J135" s="36"/>
    </row>
    <row r="136" spans="1:10" ht="12.75" thickBot="1" x14ac:dyDescent="0.25">
      <c r="H136" s="38"/>
      <c r="I136" s="38"/>
      <c r="J136" s="39"/>
    </row>
    <row r="137" spans="1:10" x14ac:dyDescent="0.2">
      <c r="A137" s="31" t="s">
        <v>43</v>
      </c>
      <c r="B137" s="32"/>
      <c r="C137" s="32"/>
      <c r="D137" s="32"/>
      <c r="E137" s="32"/>
      <c r="F137" s="32"/>
      <c r="G137" s="32"/>
    </row>
    <row r="138" spans="1:10" x14ac:dyDescent="0.2">
      <c r="A138" s="34" t="s">
        <v>44</v>
      </c>
      <c r="B138" s="35"/>
      <c r="C138" s="35"/>
      <c r="D138" s="35"/>
      <c r="E138" s="35"/>
      <c r="F138" s="35"/>
      <c r="G138" s="35"/>
    </row>
    <row r="139" spans="1:10" ht="12.75" thickBot="1" x14ac:dyDescent="0.25">
      <c r="A139" s="37" t="s">
        <v>45</v>
      </c>
      <c r="B139" s="38"/>
      <c r="C139" s="38"/>
      <c r="D139" s="38"/>
      <c r="E139" s="38"/>
      <c r="F139" s="38"/>
      <c r="G139" s="38"/>
    </row>
    <row r="140" spans="1:10" ht="23.25" x14ac:dyDescent="0.35">
      <c r="H140" s="47"/>
      <c r="I140" s="47"/>
    </row>
    <row r="141" spans="1:10" ht="23.25" x14ac:dyDescent="0.35">
      <c r="H141" s="47"/>
      <c r="I141" s="47"/>
    </row>
    <row r="142" spans="1:10" ht="23.25" x14ac:dyDescent="0.35">
      <c r="H142" s="47"/>
      <c r="I142" s="47"/>
    </row>
    <row r="143" spans="1:10" ht="23.25" x14ac:dyDescent="0.35">
      <c r="A143" s="46" t="s">
        <v>49</v>
      </c>
      <c r="B143" s="47"/>
      <c r="C143" s="47"/>
      <c r="D143" s="47"/>
      <c r="E143" s="47"/>
      <c r="F143" s="47"/>
      <c r="G143" s="47"/>
      <c r="H143" s="47"/>
      <c r="I143" s="47"/>
    </row>
    <row r="144" spans="1:10" ht="23.25" x14ac:dyDescent="0.35">
      <c r="A144" s="47"/>
      <c r="B144" s="47"/>
      <c r="C144" s="47"/>
      <c r="D144" s="47"/>
      <c r="E144" s="47"/>
      <c r="F144" s="47"/>
      <c r="G144" s="47"/>
      <c r="H144" s="47"/>
      <c r="I144" s="47"/>
    </row>
    <row r="145" spans="1:9" ht="23.25" x14ac:dyDescent="0.35">
      <c r="A145" s="47" t="s">
        <v>50</v>
      </c>
      <c r="B145" s="47"/>
      <c r="C145" s="47"/>
      <c r="D145" s="47"/>
      <c r="E145" s="47"/>
      <c r="F145" s="47"/>
      <c r="G145" s="47"/>
      <c r="H145" s="47"/>
      <c r="I145" s="47"/>
    </row>
    <row r="146" spans="1:9" ht="23.25" x14ac:dyDescent="0.35">
      <c r="A146" s="47"/>
      <c r="B146" s="47"/>
      <c r="C146" s="47"/>
      <c r="D146" s="47"/>
      <c r="E146" s="47"/>
      <c r="F146" s="47"/>
      <c r="G146" s="47"/>
    </row>
    <row r="147" spans="1:9" ht="23.25" x14ac:dyDescent="0.35">
      <c r="A147" s="47" t="s">
        <v>51</v>
      </c>
      <c r="B147" s="47"/>
      <c r="C147" s="47"/>
      <c r="D147" s="47"/>
      <c r="E147" s="47"/>
      <c r="F147" s="47"/>
      <c r="G147" s="47"/>
    </row>
    <row r="148" spans="1:9" ht="23.25" x14ac:dyDescent="0.35">
      <c r="A148" s="47"/>
      <c r="B148" s="47"/>
      <c r="C148" s="47"/>
      <c r="D148" s="47"/>
      <c r="E148" s="47"/>
      <c r="F148" s="47"/>
      <c r="G148" s="47"/>
    </row>
    <row r="149" spans="1:9" ht="23.25" x14ac:dyDescent="0.35">
      <c r="A149" s="48" t="s">
        <v>52</v>
      </c>
      <c r="C149" s="53"/>
      <c r="D149" s="53"/>
      <c r="E149" s="53"/>
      <c r="F149" s="53"/>
      <c r="G149" s="53"/>
      <c r="H149" s="53"/>
      <c r="I149" s="53"/>
    </row>
    <row r="151" spans="1:9" ht="23.25" x14ac:dyDescent="0.35">
      <c r="A151" s="47" t="s">
        <v>53</v>
      </c>
    </row>
    <row r="153" spans="1:9" ht="23.25" x14ac:dyDescent="0.35">
      <c r="A153" s="48" t="s">
        <v>54</v>
      </c>
      <c r="I153" s="47" t="s">
        <v>58</v>
      </c>
    </row>
    <row r="155" spans="1:9" ht="23.25" x14ac:dyDescent="0.35">
      <c r="A155" s="47"/>
      <c r="B155" s="47"/>
      <c r="C155" s="47"/>
      <c r="D155" s="47"/>
    </row>
    <row r="156" spans="1:9" ht="23.25" x14ac:dyDescent="0.35">
      <c r="A156" s="49" t="s">
        <v>55</v>
      </c>
      <c r="B156" s="47"/>
      <c r="C156" s="47"/>
      <c r="D156" s="47"/>
    </row>
    <row r="158" spans="1:9" ht="23.25" x14ac:dyDescent="0.35">
      <c r="A158" s="49" t="s">
        <v>56</v>
      </c>
      <c r="C158" s="47"/>
      <c r="D158" s="47" t="s">
        <v>57</v>
      </c>
    </row>
  </sheetData>
  <mergeCells count="78">
    <mergeCell ref="E105:F105"/>
    <mergeCell ref="A14:J15"/>
    <mergeCell ref="A17:C19"/>
    <mergeCell ref="A20:B20"/>
    <mergeCell ref="I62:J62"/>
    <mergeCell ref="H60:H61"/>
    <mergeCell ref="I60:J61"/>
    <mergeCell ref="I17:J19"/>
    <mergeCell ref="I20:J20"/>
    <mergeCell ref="A21:B21"/>
    <mergeCell ref="F62:G65"/>
    <mergeCell ref="A65:B65"/>
    <mergeCell ref="A22:B22"/>
    <mergeCell ref="E102:F102"/>
    <mergeCell ref="A67:B67"/>
    <mergeCell ref="A68:B68"/>
    <mergeCell ref="H17:H19"/>
    <mergeCell ref="A25:G25"/>
    <mergeCell ref="A48:G48"/>
    <mergeCell ref="A104:D104"/>
    <mergeCell ref="E104:F104"/>
    <mergeCell ref="A69:B69"/>
    <mergeCell ref="E103:F103"/>
    <mergeCell ref="A87:C87"/>
    <mergeCell ref="A88:C88"/>
    <mergeCell ref="A8:J8"/>
    <mergeCell ref="A13:J13"/>
    <mergeCell ref="B9:J9"/>
    <mergeCell ref="B10:J10"/>
    <mergeCell ref="B11:J11"/>
    <mergeCell ref="A12:J12"/>
    <mergeCell ref="A3:J3"/>
    <mergeCell ref="B4:J4"/>
    <mergeCell ref="B5:J5"/>
    <mergeCell ref="A6:J6"/>
    <mergeCell ref="A7:J7"/>
    <mergeCell ref="E98:F98"/>
    <mergeCell ref="E85:F85"/>
    <mergeCell ref="E86:F86"/>
    <mergeCell ref="A86:C86"/>
    <mergeCell ref="A56:J56"/>
    <mergeCell ref="A62:C64"/>
    <mergeCell ref="A32:I32"/>
    <mergeCell ref="A95:D95"/>
    <mergeCell ref="E95:F95"/>
    <mergeCell ref="E96:F96"/>
    <mergeCell ref="E97:F97"/>
    <mergeCell ref="A66:B66"/>
    <mergeCell ref="A71:G71"/>
    <mergeCell ref="A76:G76"/>
    <mergeCell ref="A96:D96"/>
    <mergeCell ref="A97:D97"/>
    <mergeCell ref="F17:G20"/>
    <mergeCell ref="B113:C113"/>
    <mergeCell ref="B114:C114"/>
    <mergeCell ref="B112:C112"/>
    <mergeCell ref="A106:D106"/>
    <mergeCell ref="E106:F106"/>
    <mergeCell ref="A107:D107"/>
    <mergeCell ref="E107:F107"/>
    <mergeCell ref="E99:F99"/>
    <mergeCell ref="E87:F87"/>
    <mergeCell ref="E88:F88"/>
    <mergeCell ref="E84:F84"/>
    <mergeCell ref="A84:C84"/>
    <mergeCell ref="A85:C85"/>
    <mergeCell ref="A23:B23"/>
    <mergeCell ref="E100:F100"/>
    <mergeCell ref="A127:D127"/>
    <mergeCell ref="B111:C111"/>
    <mergeCell ref="A98:D98"/>
    <mergeCell ref="A99:D99"/>
    <mergeCell ref="A100:D100"/>
    <mergeCell ref="A103:D103"/>
    <mergeCell ref="A102:D102"/>
    <mergeCell ref="B115:C115"/>
    <mergeCell ref="B116:C116"/>
    <mergeCell ref="A105:D105"/>
  </mergeCells>
  <hyperlinks>
    <hyperlink ref="A156" r:id="rId1" xr:uid="{08004C31-AAAA-0440-ABB7-590EB9C99C7B}"/>
    <hyperlink ref="A158" r:id="rId2" xr:uid="{7ED1EACF-FDCA-4C4E-B3EB-EAA7EBAE2B11}"/>
  </hyperlinks>
  <pageMargins left="0.7" right="0.7" top="0.75" bottom="0.75" header="0.3" footer="0.3"/>
  <pageSetup paperSize="9"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Cálculo Huella de CO2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GNG</dc:creator>
  <cp:lastModifiedBy>HP</cp:lastModifiedBy>
  <dcterms:created xsi:type="dcterms:W3CDTF">2017-06-11T15:03:21Z</dcterms:created>
  <dcterms:modified xsi:type="dcterms:W3CDTF">2025-09-16T03:15:25Z</dcterms:modified>
</cp:coreProperties>
</file>