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-88505\Downloads\"/>
    </mc:Choice>
  </mc:AlternateContent>
  <bookViews>
    <workbookView xWindow="0" yWindow="0" windowWidth="11175" windowHeight="4635" tabRatio="803" firstSheet="6" activeTab="8"/>
  </bookViews>
  <sheets>
    <sheet name="Inversión Inicial" sheetId="1" r:id="rId1"/>
    <sheet name="Balance Inicial" sheetId="2" r:id="rId2"/>
    <sheet name="Financiamiento" sheetId="3" r:id="rId3"/>
    <sheet name="Ventas" sheetId="4" r:id="rId4"/>
    <sheet name="Costo Variable Unitario" sheetId="5" r:id="rId5"/>
    <sheet name="Costo de Producción" sheetId="6" r:id="rId6"/>
    <sheet name="Presup de compras año 1" sheetId="7" r:id="rId7"/>
    <sheet name="Nomina año 1 " sheetId="8" r:id="rId8"/>
    <sheet name="Costos Fijos año 1" sheetId="9" r:id="rId9"/>
    <sheet name="Inventario año 1" sheetId="10" r:id="rId10"/>
    <sheet name="Concentrado Ingre, Costos, Gtos" sheetId="11" r:id="rId11"/>
    <sheet name=" Depreciación 5 años" sheetId="12" r:id="rId12"/>
    <sheet name="Flujo Efectivo mensual 5 Años" sheetId="13" r:id="rId13"/>
    <sheet name="Estado de Resultados Proyectado" sheetId="14" r:id="rId14"/>
    <sheet name="Balances Gral. Proyectado" sheetId="15" r:id="rId15"/>
    <sheet name="Razones Financieras" sheetId="16" r:id="rId16"/>
    <sheet name="Punto de Equilibrio" sheetId="17" r:id="rId17"/>
    <sheet name="VAN, TIR, PR" sheetId="18" r:id="rId18"/>
    <sheet name="Análisis de Sensibilidad a LP" sheetId="19" r:id="rId19"/>
  </sheets>
  <externalReferences>
    <externalReference r:id="rId20"/>
  </externalReferences>
  <definedNames>
    <definedName name="_C1">#REF!</definedName>
    <definedName name="_C10">#REF!</definedName>
    <definedName name="_C11">#REF!</definedName>
    <definedName name="_C12">#REF!</definedName>
    <definedName name="_C2">#REF!</definedName>
    <definedName name="_C3">#REF!</definedName>
    <definedName name="_C4">#REF!</definedName>
    <definedName name="_C5">#REF!</definedName>
    <definedName name="_C6">#REF!</definedName>
    <definedName name="_C7">#REF!</definedName>
    <definedName name="_C8">#REF!</definedName>
    <definedName name="_C9">#REF!</definedName>
    <definedName name="Amort._de_Capital">#REF!</definedName>
    <definedName name="Base_datos_IM">#REF!</definedName>
    <definedName name="BASE_DE_DATOS">#REF!</definedName>
    <definedName name="Capital">#REF!</definedName>
    <definedName name="COVUL">#REF!</definedName>
    <definedName name="Extracción_IM">#REF!</definedName>
    <definedName name="IntCH">#REF!</definedName>
    <definedName name="Intereses_CH">#REF!</definedName>
    <definedName name="InteresesCH98">#REF!</definedName>
    <definedName name="Pago_mensual">#REF!</definedName>
    <definedName name="Pago_mes">#REF!</definedName>
    <definedName name="SdoFin.C.H.L.P.1998">#REF!</definedName>
    <definedName name="SdoFinC.H.C.Pzo.1998">#REF!</definedName>
    <definedName name="Tasa_anual">#REF!</definedName>
    <definedName name="Tasa_mes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24" roundtripDataSignature="AMtx7mjKWBJYQSmV4HiA3ysATtaRO/fBcA=="/>
    </ext>
  </extLst>
</workbook>
</file>

<file path=xl/calcChain.xml><?xml version="1.0" encoding="utf-8"?>
<calcChain xmlns="http://schemas.openxmlformats.org/spreadsheetml/2006/main">
  <c r="C42" i="11" l="1"/>
  <c r="D42" i="11"/>
  <c r="D43" i="11"/>
  <c r="C43" i="11"/>
  <c r="N11" i="5"/>
  <c r="P11" i="5" s="1"/>
  <c r="B30" i="4" l="1"/>
  <c r="B31" i="4"/>
  <c r="D33" i="1" l="1"/>
  <c r="D32" i="1"/>
  <c r="E33" i="1" s="1"/>
  <c r="B14" i="2" s="1"/>
  <c r="E91" i="4" l="1"/>
  <c r="F91" i="4"/>
  <c r="G91" i="4"/>
  <c r="D91" i="4"/>
  <c r="A24" i="11"/>
  <c r="A76" i="11" s="1"/>
  <c r="A25" i="11"/>
  <c r="A77" i="11" s="1"/>
  <c r="A26" i="11"/>
  <c r="A78" i="11" s="1"/>
  <c r="A27" i="11"/>
  <c r="A79" i="11" s="1"/>
  <c r="A28" i="11"/>
  <c r="A80" i="11" s="1"/>
  <c r="A29" i="11"/>
  <c r="A81" i="11" s="1"/>
  <c r="A16" i="11"/>
  <c r="A66" i="11" s="1"/>
  <c r="A97" i="11" s="1"/>
  <c r="B16" i="11"/>
  <c r="B97" i="11" s="1"/>
  <c r="A11" i="11"/>
  <c r="A61" i="11" s="1"/>
  <c r="A92" i="11" s="1"/>
  <c r="A12" i="11"/>
  <c r="A62" i="11" s="1"/>
  <c r="A93" i="11" s="1"/>
  <c r="A13" i="11"/>
  <c r="A63" i="11" s="1"/>
  <c r="A94" i="11" s="1"/>
  <c r="A14" i="11"/>
  <c r="A64" i="11" s="1"/>
  <c r="A95" i="11" s="1"/>
  <c r="A15" i="11"/>
  <c r="A65" i="11" s="1"/>
  <c r="A96" i="11" s="1"/>
  <c r="C42" i="4"/>
  <c r="C43" i="4"/>
  <c r="C44" i="4"/>
  <c r="C45" i="4"/>
  <c r="C46" i="4"/>
  <c r="C47" i="4"/>
  <c r="B46" i="4"/>
  <c r="A42" i="4"/>
  <c r="A43" i="4"/>
  <c r="A44" i="4"/>
  <c r="A45" i="4"/>
  <c r="A46" i="4"/>
  <c r="A47" i="4"/>
  <c r="E13" i="11"/>
  <c r="E26" i="11" s="1"/>
  <c r="O26" i="4"/>
  <c r="O42" i="4" s="1"/>
  <c r="O27" i="4"/>
  <c r="O43" i="4" s="1"/>
  <c r="O28" i="4"/>
  <c r="O44" i="4" s="1"/>
  <c r="O29" i="4"/>
  <c r="O45" i="4" s="1"/>
  <c r="O30" i="4"/>
  <c r="O46" i="4" s="1"/>
  <c r="O31" i="4"/>
  <c r="O47" i="4" s="1"/>
  <c r="P26" i="4"/>
  <c r="C11" i="11" s="1"/>
  <c r="P27" i="4"/>
  <c r="C12" i="11" s="1"/>
  <c r="P28" i="4"/>
  <c r="C13" i="11" s="1"/>
  <c r="P30" i="4"/>
  <c r="C15" i="11" s="1"/>
  <c r="P31" i="4"/>
  <c r="C16" i="11" s="1"/>
  <c r="B11" i="11"/>
  <c r="B12" i="11"/>
  <c r="B13" i="11"/>
  <c r="B94" i="11" s="1"/>
  <c r="B14" i="11"/>
  <c r="B95" i="11" s="1"/>
  <c r="B15" i="11"/>
  <c r="B96" i="11" s="1"/>
  <c r="E12" i="11" l="1"/>
  <c r="E25" i="11" s="1"/>
  <c r="F12" i="11"/>
  <c r="P29" i="4"/>
  <c r="C14" i="11" s="1"/>
  <c r="C29" i="11"/>
  <c r="C27" i="11"/>
  <c r="D15" i="11"/>
  <c r="C28" i="11"/>
  <c r="E16" i="11"/>
  <c r="E29" i="11" s="1"/>
  <c r="C25" i="11"/>
  <c r="B81" i="11"/>
  <c r="B77" i="11"/>
  <c r="B93" i="11"/>
  <c r="E15" i="11"/>
  <c r="E11" i="11"/>
  <c r="E24" i="11" s="1"/>
  <c r="C24" i="11"/>
  <c r="B80" i="11"/>
  <c r="B76" i="11"/>
  <c r="B92" i="11"/>
  <c r="E14" i="11"/>
  <c r="E27" i="11" s="1"/>
  <c r="F16" i="11"/>
  <c r="B79" i="11"/>
  <c r="C26" i="11"/>
  <c r="B66" i="11"/>
  <c r="B78" i="11"/>
  <c r="D12" i="11"/>
  <c r="F14" i="11"/>
  <c r="D14" i="11"/>
  <c r="F13" i="11"/>
  <c r="D16" i="11"/>
  <c r="D13" i="11"/>
  <c r="D11" i="11"/>
  <c r="C13" i="9"/>
  <c r="D13" i="9" s="1"/>
  <c r="E13" i="9" s="1"/>
  <c r="F13" i="9" s="1"/>
  <c r="G13" i="9" s="1"/>
  <c r="H13" i="9" s="1"/>
  <c r="I13" i="9" s="1"/>
  <c r="J13" i="9" s="1"/>
  <c r="K13" i="9" s="1"/>
  <c r="L13" i="9" s="1"/>
  <c r="M13" i="9" s="1"/>
  <c r="N13" i="9" s="1"/>
  <c r="C14" i="9"/>
  <c r="D14" i="9" s="1"/>
  <c r="E14" i="9" s="1"/>
  <c r="F14" i="9" s="1"/>
  <c r="G14" i="9" s="1"/>
  <c r="H14" i="9" s="1"/>
  <c r="I14" i="9" s="1"/>
  <c r="J14" i="9" s="1"/>
  <c r="K14" i="9" s="1"/>
  <c r="L14" i="9" s="1"/>
  <c r="M14" i="9" s="1"/>
  <c r="N14" i="9" s="1"/>
  <c r="C15" i="9"/>
  <c r="D15" i="9" s="1"/>
  <c r="E15" i="9" s="1"/>
  <c r="F15" i="9" s="1"/>
  <c r="G15" i="9" s="1"/>
  <c r="H15" i="9" s="1"/>
  <c r="I15" i="9" s="1"/>
  <c r="J15" i="9" s="1"/>
  <c r="K15" i="9" s="1"/>
  <c r="L15" i="9" s="1"/>
  <c r="M15" i="9" s="1"/>
  <c r="N15" i="9" s="1"/>
  <c r="C16" i="9"/>
  <c r="D16" i="9" s="1"/>
  <c r="E16" i="9" s="1"/>
  <c r="F16" i="9" s="1"/>
  <c r="G16" i="9" s="1"/>
  <c r="H16" i="9" s="1"/>
  <c r="I16" i="9" s="1"/>
  <c r="J16" i="9" s="1"/>
  <c r="K16" i="9" s="1"/>
  <c r="L16" i="9" s="1"/>
  <c r="M16" i="9" s="1"/>
  <c r="N16" i="9" s="1"/>
  <c r="C17" i="9"/>
  <c r="D17" i="9" s="1"/>
  <c r="E17" i="9" s="1"/>
  <c r="F17" i="9" s="1"/>
  <c r="G17" i="9" s="1"/>
  <c r="H17" i="9" s="1"/>
  <c r="I17" i="9" s="1"/>
  <c r="J17" i="9" s="1"/>
  <c r="K17" i="9" s="1"/>
  <c r="L17" i="9" s="1"/>
  <c r="M17" i="9" s="1"/>
  <c r="N17" i="9" s="1"/>
  <c r="C18" i="9"/>
  <c r="D18" i="9" s="1"/>
  <c r="E18" i="9" s="1"/>
  <c r="F18" i="9" s="1"/>
  <c r="G18" i="9" s="1"/>
  <c r="H18" i="9" s="1"/>
  <c r="I18" i="9" s="1"/>
  <c r="J18" i="9" s="1"/>
  <c r="K18" i="9" s="1"/>
  <c r="L18" i="9" s="1"/>
  <c r="M18" i="9" s="1"/>
  <c r="N18" i="9" s="1"/>
  <c r="C19" i="9"/>
  <c r="D19" i="9" s="1"/>
  <c r="E19" i="9" s="1"/>
  <c r="F19" i="9" s="1"/>
  <c r="G19" i="9" s="1"/>
  <c r="H19" i="9" s="1"/>
  <c r="I19" i="9" s="1"/>
  <c r="J19" i="9" s="1"/>
  <c r="K19" i="9" s="1"/>
  <c r="L19" i="9" s="1"/>
  <c r="M19" i="9" s="1"/>
  <c r="N19" i="9" s="1"/>
  <c r="D12" i="8"/>
  <c r="E12" i="8" s="1"/>
  <c r="D13" i="8"/>
  <c r="E13" i="8" s="1"/>
  <c r="D14" i="8"/>
  <c r="E14" i="8" s="1"/>
  <c r="D15" i="8"/>
  <c r="E15" i="8" s="1"/>
  <c r="D16" i="8"/>
  <c r="E16" i="8" s="1"/>
  <c r="D17" i="8"/>
  <c r="E17" i="8" s="1"/>
  <c r="D18" i="8"/>
  <c r="E18" i="8" s="1"/>
  <c r="D19" i="8"/>
  <c r="E19" i="8" s="1"/>
  <c r="C10" i="7"/>
  <c r="D10" i="7"/>
  <c r="E10" i="7"/>
  <c r="F10" i="7"/>
  <c r="G10" i="7"/>
  <c r="H10" i="7"/>
  <c r="I10" i="7"/>
  <c r="J10" i="7"/>
  <c r="K10" i="7"/>
  <c r="L10" i="7"/>
  <c r="M10" i="7"/>
  <c r="N10" i="7"/>
  <c r="C11" i="7"/>
  <c r="D11" i="7"/>
  <c r="E11" i="7"/>
  <c r="F11" i="7"/>
  <c r="G11" i="7"/>
  <c r="H11" i="7"/>
  <c r="I11" i="7"/>
  <c r="J11" i="7"/>
  <c r="K11" i="7"/>
  <c r="L11" i="7"/>
  <c r="M11" i="7"/>
  <c r="N11" i="7"/>
  <c r="C12" i="7"/>
  <c r="D12" i="7"/>
  <c r="E12" i="7"/>
  <c r="F12" i="7"/>
  <c r="G12" i="7"/>
  <c r="H12" i="7"/>
  <c r="I12" i="7"/>
  <c r="J12" i="7"/>
  <c r="K12" i="7"/>
  <c r="L12" i="7"/>
  <c r="M12" i="7"/>
  <c r="N12" i="7"/>
  <c r="C13" i="7"/>
  <c r="D13" i="7"/>
  <c r="E13" i="7"/>
  <c r="F13" i="7"/>
  <c r="G13" i="7"/>
  <c r="H13" i="7"/>
  <c r="I13" i="7"/>
  <c r="J13" i="7"/>
  <c r="K13" i="7"/>
  <c r="L13" i="7"/>
  <c r="M13" i="7"/>
  <c r="N13" i="7"/>
  <c r="C14" i="7"/>
  <c r="D14" i="7"/>
  <c r="E14" i="7"/>
  <c r="F14" i="7"/>
  <c r="G14" i="7"/>
  <c r="H14" i="7"/>
  <c r="I14" i="7"/>
  <c r="J14" i="7"/>
  <c r="K14" i="7"/>
  <c r="L14" i="7"/>
  <c r="M14" i="7"/>
  <c r="N14" i="7"/>
  <c r="C49" i="6"/>
  <c r="C41" i="6"/>
  <c r="C48" i="6"/>
  <c r="C40" i="6"/>
  <c r="M12" i="5"/>
  <c r="P12" i="5" s="1"/>
  <c r="B24" i="11" s="1"/>
  <c r="M13" i="5"/>
  <c r="P13" i="5" s="1"/>
  <c r="B25" i="11" s="1"/>
  <c r="M14" i="5"/>
  <c r="P14" i="5" s="1"/>
  <c r="B26" i="11" s="1"/>
  <c r="M15" i="5"/>
  <c r="C39" i="6" s="1"/>
  <c r="M16" i="5"/>
  <c r="P16" i="5" s="1"/>
  <c r="B28" i="11" s="1"/>
  <c r="M17" i="5"/>
  <c r="P17" i="5" s="1"/>
  <c r="B29" i="11" s="1"/>
  <c r="C77" i="4"/>
  <c r="D77" i="4" s="1"/>
  <c r="E77" i="4" s="1"/>
  <c r="F77" i="4" s="1"/>
  <c r="G77" i="4" s="1"/>
  <c r="C78" i="4"/>
  <c r="D78" i="4" s="1"/>
  <c r="E78" i="4" s="1"/>
  <c r="F78" i="4" s="1"/>
  <c r="G78" i="4" s="1"/>
  <c r="C79" i="4"/>
  <c r="D79" i="4" s="1"/>
  <c r="E79" i="4" s="1"/>
  <c r="F79" i="4" s="1"/>
  <c r="G79" i="4" s="1"/>
  <c r="C80" i="4"/>
  <c r="D80" i="4" s="1"/>
  <c r="E80" i="4" s="1"/>
  <c r="F80" i="4" s="1"/>
  <c r="G80" i="4" s="1"/>
  <c r="C81" i="4"/>
  <c r="D81" i="4" s="1"/>
  <c r="E81" i="4" s="1"/>
  <c r="F81" i="4" s="1"/>
  <c r="G81" i="4" s="1"/>
  <c r="C82" i="4"/>
  <c r="D82" i="4" s="1"/>
  <c r="E82" i="4" s="1"/>
  <c r="F82" i="4" s="1"/>
  <c r="G82" i="4" s="1"/>
  <c r="C76" i="4"/>
  <c r="D76" i="4" s="1"/>
  <c r="E76" i="4" s="1"/>
  <c r="F76" i="4" s="1"/>
  <c r="G76" i="4" s="1"/>
  <c r="A61" i="4"/>
  <c r="A78" i="4" s="1"/>
  <c r="A62" i="4"/>
  <c r="A79" i="4" s="1"/>
  <c r="A60" i="4"/>
  <c r="A77" i="4" s="1"/>
  <c r="A63" i="4"/>
  <c r="A80" i="4" s="1"/>
  <c r="A64" i="4"/>
  <c r="A81" i="4" s="1"/>
  <c r="A65" i="4"/>
  <c r="A82" i="4" s="1"/>
  <c r="C60" i="4"/>
  <c r="D60" i="4" s="1"/>
  <c r="E60" i="4" s="1"/>
  <c r="F60" i="4" s="1"/>
  <c r="G60" i="4" s="1"/>
  <c r="C61" i="4"/>
  <c r="D61" i="4" s="1"/>
  <c r="E61" i="4" s="1"/>
  <c r="F61" i="4" s="1"/>
  <c r="G61" i="4" s="1"/>
  <c r="C62" i="4"/>
  <c r="D62" i="4" s="1"/>
  <c r="E62" i="4" s="1"/>
  <c r="F62" i="4" s="1"/>
  <c r="G62" i="4" s="1"/>
  <c r="C63" i="4"/>
  <c r="D63" i="4" s="1"/>
  <c r="E63" i="4" s="1"/>
  <c r="F63" i="4" s="1"/>
  <c r="G63" i="4" s="1"/>
  <c r="C64" i="4"/>
  <c r="D64" i="4" s="1"/>
  <c r="E64" i="4" s="1"/>
  <c r="F64" i="4" s="1"/>
  <c r="G64" i="4" s="1"/>
  <c r="C65" i="4"/>
  <c r="D65" i="4" s="1"/>
  <c r="E65" i="4" s="1"/>
  <c r="F65" i="4" s="1"/>
  <c r="G65" i="4" s="1"/>
  <c r="D41" i="4"/>
  <c r="E41" i="4"/>
  <c r="F41" i="4"/>
  <c r="G41" i="4"/>
  <c r="H41" i="4"/>
  <c r="I41" i="4"/>
  <c r="J41" i="4"/>
  <c r="K41" i="4"/>
  <c r="L41" i="4"/>
  <c r="M41" i="4"/>
  <c r="N41" i="4"/>
  <c r="D42" i="4"/>
  <c r="E42" i="4"/>
  <c r="F42" i="4"/>
  <c r="G42" i="4"/>
  <c r="H42" i="4"/>
  <c r="I42" i="4"/>
  <c r="J42" i="4"/>
  <c r="K42" i="4"/>
  <c r="L42" i="4"/>
  <c r="M42" i="4"/>
  <c r="N42" i="4"/>
  <c r="D43" i="4"/>
  <c r="E43" i="4"/>
  <c r="F43" i="4"/>
  <c r="G43" i="4"/>
  <c r="H43" i="4"/>
  <c r="I43" i="4"/>
  <c r="J43" i="4"/>
  <c r="K43" i="4"/>
  <c r="L43" i="4"/>
  <c r="M43" i="4"/>
  <c r="N43" i="4"/>
  <c r="D44" i="4"/>
  <c r="E44" i="4"/>
  <c r="F44" i="4"/>
  <c r="G44" i="4"/>
  <c r="H44" i="4"/>
  <c r="I44" i="4"/>
  <c r="J44" i="4"/>
  <c r="K44" i="4"/>
  <c r="L44" i="4"/>
  <c r="M44" i="4"/>
  <c r="N44" i="4"/>
  <c r="D45" i="4"/>
  <c r="E45" i="4"/>
  <c r="F45" i="4"/>
  <c r="G45" i="4"/>
  <c r="H45" i="4"/>
  <c r="I45" i="4"/>
  <c r="J45" i="4"/>
  <c r="K45" i="4"/>
  <c r="L45" i="4"/>
  <c r="M45" i="4"/>
  <c r="N45" i="4"/>
  <c r="D46" i="4"/>
  <c r="E46" i="4"/>
  <c r="F46" i="4"/>
  <c r="G46" i="4"/>
  <c r="H46" i="4"/>
  <c r="I46" i="4"/>
  <c r="J46" i="4"/>
  <c r="K46" i="4"/>
  <c r="L46" i="4"/>
  <c r="M46" i="4"/>
  <c r="N46" i="4"/>
  <c r="D47" i="4"/>
  <c r="E47" i="4"/>
  <c r="F47" i="4"/>
  <c r="G47" i="4"/>
  <c r="H47" i="4"/>
  <c r="I47" i="4"/>
  <c r="J47" i="4"/>
  <c r="K47" i="4"/>
  <c r="L47" i="4"/>
  <c r="M47" i="4"/>
  <c r="N47" i="4"/>
  <c r="C41" i="4"/>
  <c r="B64" i="4"/>
  <c r="B81" i="4" s="1"/>
  <c r="A26" i="4"/>
  <c r="A27" i="4"/>
  <c r="A28" i="4"/>
  <c r="A29" i="4"/>
  <c r="A30" i="4"/>
  <c r="A31" i="4"/>
  <c r="B84" i="1"/>
  <c r="D43" i="1"/>
  <c r="D44" i="1"/>
  <c r="D45" i="1"/>
  <c r="D46" i="1"/>
  <c r="D47" i="1"/>
  <c r="D48" i="1"/>
  <c r="D49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13" i="1"/>
  <c r="G94" i="4" l="1"/>
  <c r="G95" i="4"/>
  <c r="G99" i="4"/>
  <c r="G96" i="4"/>
  <c r="G97" i="4"/>
  <c r="F16" i="8"/>
  <c r="G16" i="8" s="1"/>
  <c r="H16" i="8" s="1"/>
  <c r="I16" i="8" s="1"/>
  <c r="J16" i="8" s="1"/>
  <c r="K16" i="8" s="1"/>
  <c r="L16" i="8" s="1"/>
  <c r="M16" i="8" s="1"/>
  <c r="N16" i="8" s="1"/>
  <c r="O16" i="8" s="1"/>
  <c r="P16" i="8" s="1"/>
  <c r="F12" i="8"/>
  <c r="G12" i="8" s="1"/>
  <c r="H12" i="8" s="1"/>
  <c r="I12" i="8" s="1"/>
  <c r="J12" i="8" s="1"/>
  <c r="K12" i="8" s="1"/>
  <c r="L12" i="8" s="1"/>
  <c r="M12" i="8" s="1"/>
  <c r="N12" i="8" s="1"/>
  <c r="O12" i="8" s="1"/>
  <c r="P12" i="8" s="1"/>
  <c r="C80" i="11"/>
  <c r="D80" i="11" s="1"/>
  <c r="D28" i="11"/>
  <c r="C65" i="11"/>
  <c r="C96" i="11"/>
  <c r="D96" i="11" s="1"/>
  <c r="C92" i="11"/>
  <c r="D92" i="11" s="1"/>
  <c r="C76" i="11"/>
  <c r="D24" i="11"/>
  <c r="C61" i="11"/>
  <c r="F19" i="8"/>
  <c r="G19" i="8" s="1"/>
  <c r="H19" i="8" s="1"/>
  <c r="I19" i="8" s="1"/>
  <c r="J19" i="8" s="1"/>
  <c r="K19" i="8" s="1"/>
  <c r="L19" i="8" s="1"/>
  <c r="M19" i="8" s="1"/>
  <c r="N19" i="8" s="1"/>
  <c r="O19" i="8" s="1"/>
  <c r="P19" i="8" s="1"/>
  <c r="F15" i="8"/>
  <c r="G15" i="8" s="1"/>
  <c r="H15" i="8" s="1"/>
  <c r="I15" i="8" s="1"/>
  <c r="J15" i="8" s="1"/>
  <c r="K15" i="8" s="1"/>
  <c r="L15" i="8" s="1"/>
  <c r="M15" i="8" s="1"/>
  <c r="N15" i="8" s="1"/>
  <c r="O15" i="8" s="1"/>
  <c r="P15" i="8" s="1"/>
  <c r="F18" i="8"/>
  <c r="G18" i="8" s="1"/>
  <c r="H18" i="8" s="1"/>
  <c r="I18" i="8" s="1"/>
  <c r="J18" i="8" s="1"/>
  <c r="K18" i="8" s="1"/>
  <c r="L18" i="8" s="1"/>
  <c r="M18" i="8" s="1"/>
  <c r="N18" i="8" s="1"/>
  <c r="O18" i="8" s="1"/>
  <c r="P18" i="8" s="1"/>
  <c r="F14" i="8"/>
  <c r="G14" i="8" s="1"/>
  <c r="H14" i="8" s="1"/>
  <c r="I14" i="8" s="1"/>
  <c r="J14" i="8" s="1"/>
  <c r="K14" i="8" s="1"/>
  <c r="L14" i="8" s="1"/>
  <c r="M14" i="8" s="1"/>
  <c r="N14" i="8" s="1"/>
  <c r="O14" i="8" s="1"/>
  <c r="P14" i="8" s="1"/>
  <c r="F17" i="8"/>
  <c r="G17" i="8" s="1"/>
  <c r="H17" i="8" s="1"/>
  <c r="I17" i="8" s="1"/>
  <c r="J17" i="8" s="1"/>
  <c r="K17" i="8" s="1"/>
  <c r="L17" i="8" s="1"/>
  <c r="M17" i="8" s="1"/>
  <c r="N17" i="8" s="1"/>
  <c r="O17" i="8" s="1"/>
  <c r="P17" i="8" s="1"/>
  <c r="F13" i="8"/>
  <c r="G13" i="8" s="1"/>
  <c r="H13" i="8" s="1"/>
  <c r="I13" i="8" s="1"/>
  <c r="J13" i="8" s="1"/>
  <c r="K13" i="8" s="1"/>
  <c r="L13" i="8" s="1"/>
  <c r="M13" i="8" s="1"/>
  <c r="N13" i="8" s="1"/>
  <c r="O13" i="8" s="1"/>
  <c r="P13" i="8" s="1"/>
  <c r="E29" i="1"/>
  <c r="C63" i="11"/>
  <c r="C94" i="11"/>
  <c r="D94" i="11" s="1"/>
  <c r="C78" i="11"/>
  <c r="D78" i="11" s="1"/>
  <c r="D26" i="11"/>
  <c r="C47" i="6"/>
  <c r="F24" i="11"/>
  <c r="C97" i="11"/>
  <c r="D97" i="11" s="1"/>
  <c r="D29" i="11"/>
  <c r="C81" i="11"/>
  <c r="C66" i="11"/>
  <c r="D66" i="11" s="1"/>
  <c r="D25" i="11"/>
  <c r="C93" i="11"/>
  <c r="C77" i="11"/>
  <c r="C62" i="11"/>
  <c r="F15" i="11"/>
  <c r="E28" i="11"/>
  <c r="F28" i="11" s="1"/>
  <c r="F25" i="11"/>
  <c r="F26" i="11"/>
  <c r="F11" i="11"/>
  <c r="F29" i="11"/>
  <c r="G98" i="4"/>
  <c r="P15" i="5"/>
  <c r="B27" i="11" s="1"/>
  <c r="D93" i="11"/>
  <c r="D81" i="11"/>
  <c r="F99" i="4"/>
  <c r="F97" i="4"/>
  <c r="F95" i="4"/>
  <c r="C99" i="4"/>
  <c r="E99" i="4"/>
  <c r="E97" i="4"/>
  <c r="E95" i="4"/>
  <c r="C98" i="4"/>
  <c r="D99" i="4"/>
  <c r="D97" i="4"/>
  <c r="D95" i="4"/>
  <c r="C97" i="4"/>
  <c r="C96" i="4"/>
  <c r="F98" i="4"/>
  <c r="F96" i="4"/>
  <c r="F94" i="4"/>
  <c r="C95" i="4"/>
  <c r="E98" i="4"/>
  <c r="E96" i="4"/>
  <c r="E94" i="4"/>
  <c r="C94" i="4"/>
  <c r="D98" i="4"/>
  <c r="D96" i="4"/>
  <c r="D94" i="4"/>
  <c r="B14" i="19"/>
  <c r="D3" i="19"/>
  <c r="G46" i="18"/>
  <c r="C28" i="18"/>
  <c r="B24" i="18"/>
  <c r="L14" i="18"/>
  <c r="L13" i="18"/>
  <c r="L12" i="18"/>
  <c r="L11" i="18"/>
  <c r="L10" i="18"/>
  <c r="B16" i="15"/>
  <c r="C15" i="15"/>
  <c r="D15" i="15" s="1"/>
  <c r="E15" i="15" s="1"/>
  <c r="B15" i="15"/>
  <c r="B14" i="15"/>
  <c r="B13" i="15"/>
  <c r="B12" i="15"/>
  <c r="A11" i="15"/>
  <c r="A6" i="15"/>
  <c r="A29" i="14"/>
  <c r="A28" i="14"/>
  <c r="G23" i="14"/>
  <c r="A23" i="14"/>
  <c r="G22" i="14"/>
  <c r="A22" i="14"/>
  <c r="G21" i="14"/>
  <c r="A21" i="14"/>
  <c r="G20" i="14"/>
  <c r="A20" i="14"/>
  <c r="F19" i="14"/>
  <c r="F27" i="14" s="1"/>
  <c r="E19" i="14"/>
  <c r="E27" i="14" s="1"/>
  <c r="D19" i="14"/>
  <c r="D27" i="14" s="1"/>
  <c r="C19" i="14"/>
  <c r="C27" i="14" s="1"/>
  <c r="B19" i="14"/>
  <c r="B27" i="14" s="1"/>
  <c r="I16" i="14"/>
  <c r="I15" i="14"/>
  <c r="I14" i="14"/>
  <c r="I12" i="14"/>
  <c r="I11" i="14"/>
  <c r="I10" i="14"/>
  <c r="I9" i="14"/>
  <c r="I7" i="14"/>
  <c r="I6" i="14"/>
  <c r="I5" i="14"/>
  <c r="A2" i="14"/>
  <c r="A2" i="15" s="1"/>
  <c r="I2" i="15" s="1"/>
  <c r="O129" i="13"/>
  <c r="O106" i="13"/>
  <c r="O96" i="13"/>
  <c r="O95" i="13"/>
  <c r="O72" i="13"/>
  <c r="O67" i="13"/>
  <c r="O66" i="13"/>
  <c r="A49" i="13"/>
  <c r="A78" i="13" s="1"/>
  <c r="O43" i="13"/>
  <c r="A43" i="13"/>
  <c r="O38" i="13"/>
  <c r="O37" i="13"/>
  <c r="Z19" i="13"/>
  <c r="Y19" i="13"/>
  <c r="O15" i="13"/>
  <c r="O9" i="13"/>
  <c r="O8" i="13"/>
  <c r="B18" i="12"/>
  <c r="F18" i="12" s="1"/>
  <c r="A10" i="12"/>
  <c r="A19" i="12" s="1"/>
  <c r="A29" i="12" s="1"/>
  <c r="A39" i="12" s="1"/>
  <c r="A9" i="12"/>
  <c r="A18" i="12" s="1"/>
  <c r="A28" i="12" s="1"/>
  <c r="A38" i="12" s="1"/>
  <c r="A8" i="12"/>
  <c r="A17" i="12" s="1"/>
  <c r="A27" i="12" s="1"/>
  <c r="A37" i="12" s="1"/>
  <c r="A7" i="12"/>
  <c r="A16" i="12" s="1"/>
  <c r="A26" i="12" s="1"/>
  <c r="A36" i="12" s="1"/>
  <c r="A6" i="12"/>
  <c r="A15" i="12" s="1"/>
  <c r="A25" i="12" s="1"/>
  <c r="A35" i="12" s="1"/>
  <c r="A53" i="11"/>
  <c r="A43" i="11"/>
  <c r="A42" i="11"/>
  <c r="A41" i="11"/>
  <c r="A40" i="11"/>
  <c r="C39" i="11"/>
  <c r="A39" i="11"/>
  <c r="A38" i="11"/>
  <c r="A37" i="11"/>
  <c r="A36" i="11"/>
  <c r="A23" i="11"/>
  <c r="A75" i="11" s="1"/>
  <c r="E21" i="11"/>
  <c r="C21" i="11"/>
  <c r="B65" i="11"/>
  <c r="D65" i="11" s="1"/>
  <c r="B61" i="11"/>
  <c r="B10" i="11"/>
  <c r="B17" i="11" s="1"/>
  <c r="A10" i="11"/>
  <c r="A60" i="11" s="1"/>
  <c r="A91" i="11" s="1"/>
  <c r="C12" i="9"/>
  <c r="D12" i="9" s="1"/>
  <c r="E12" i="9" s="1"/>
  <c r="F12" i="9" s="1"/>
  <c r="G12" i="9" s="1"/>
  <c r="H12" i="9" s="1"/>
  <c r="I12" i="9" s="1"/>
  <c r="J12" i="9" s="1"/>
  <c r="K12" i="9" s="1"/>
  <c r="L12" i="9" s="1"/>
  <c r="M12" i="9" s="1"/>
  <c r="N12" i="9" s="1"/>
  <c r="G1" i="9"/>
  <c r="D11" i="8"/>
  <c r="E11" i="8" s="1"/>
  <c r="A5" i="8"/>
  <c r="A5" i="9" s="1"/>
  <c r="A3" i="11" s="1"/>
  <c r="A3" i="13" s="1"/>
  <c r="A2" i="12" s="1"/>
  <c r="A21" i="7"/>
  <c r="N9" i="7"/>
  <c r="M9" i="7"/>
  <c r="L9" i="7"/>
  <c r="K9" i="7"/>
  <c r="J9" i="7"/>
  <c r="I9" i="7"/>
  <c r="H9" i="7"/>
  <c r="G9" i="7"/>
  <c r="F9" i="7"/>
  <c r="E9" i="7"/>
  <c r="D9" i="7"/>
  <c r="C9" i="7"/>
  <c r="E49" i="6"/>
  <c r="G49" i="6" s="1"/>
  <c r="D50" i="6"/>
  <c r="E33" i="6"/>
  <c r="G33" i="6" s="1"/>
  <c r="C33" i="6"/>
  <c r="C32" i="6"/>
  <c r="C25" i="6"/>
  <c r="C24" i="6"/>
  <c r="C23" i="6"/>
  <c r="C17" i="6"/>
  <c r="A17" i="6"/>
  <c r="A25" i="6" s="1"/>
  <c r="A33" i="6" s="1"/>
  <c r="A41" i="6" s="1"/>
  <c r="A49" i="6" s="1"/>
  <c r="C16" i="6"/>
  <c r="A16" i="6"/>
  <c r="A24" i="6" s="1"/>
  <c r="A32" i="6" s="1"/>
  <c r="A40" i="6" s="1"/>
  <c r="A48" i="6" s="1"/>
  <c r="C15" i="6"/>
  <c r="A15" i="6"/>
  <c r="A23" i="6" s="1"/>
  <c r="A31" i="6" s="1"/>
  <c r="A39" i="6" s="1"/>
  <c r="A47" i="6" s="1"/>
  <c r="A14" i="6"/>
  <c r="A22" i="6" s="1"/>
  <c r="A30" i="6" s="1"/>
  <c r="A38" i="6" s="1"/>
  <c r="A46" i="6" s="1"/>
  <c r="C9" i="6"/>
  <c r="A3" i="6"/>
  <c r="Q17" i="5"/>
  <c r="R17" i="5" s="1"/>
  <c r="B29" i="7"/>
  <c r="K29" i="7" s="1"/>
  <c r="B17" i="5"/>
  <c r="A17" i="5"/>
  <c r="Q16" i="5"/>
  <c r="R16" i="5" s="1"/>
  <c r="B16" i="5"/>
  <c r="A16" i="5"/>
  <c r="Q15" i="5"/>
  <c r="R15" i="5" s="1"/>
  <c r="B15" i="5"/>
  <c r="A15" i="5"/>
  <c r="A13" i="7" s="1"/>
  <c r="Q14" i="5"/>
  <c r="B14" i="5"/>
  <c r="A14" i="5"/>
  <c r="Q13" i="5"/>
  <c r="B13" i="5"/>
  <c r="A13" i="5"/>
  <c r="Q12" i="5"/>
  <c r="B12" i="5"/>
  <c r="A12" i="5"/>
  <c r="Q11" i="5"/>
  <c r="M11" i="5"/>
  <c r="C7" i="6" s="1"/>
  <c r="B11" i="5"/>
  <c r="A11" i="5"/>
  <c r="A9" i="7" s="1"/>
  <c r="A24" i="7" s="1"/>
  <c r="A2" i="5"/>
  <c r="A99" i="4"/>
  <c r="A98" i="4"/>
  <c r="A96" i="4"/>
  <c r="A95" i="4"/>
  <c r="A94" i="4"/>
  <c r="G48" i="4"/>
  <c r="G10" i="13" s="1"/>
  <c r="P47" i="4"/>
  <c r="P46" i="4"/>
  <c r="A97" i="4"/>
  <c r="N48" i="4"/>
  <c r="N10" i="13" s="1"/>
  <c r="F48" i="4"/>
  <c r="F10" i="13" s="1"/>
  <c r="C48" i="4"/>
  <c r="C10" i="13" s="1"/>
  <c r="M48" i="4"/>
  <c r="M10" i="13" s="1"/>
  <c r="L48" i="4"/>
  <c r="L10" i="13" s="1"/>
  <c r="K48" i="4"/>
  <c r="K10" i="13" s="1"/>
  <c r="J48" i="4"/>
  <c r="J10" i="13" s="1"/>
  <c r="I48" i="4"/>
  <c r="I10" i="13" s="1"/>
  <c r="E48" i="4"/>
  <c r="E10" i="13" s="1"/>
  <c r="D48" i="4"/>
  <c r="D10" i="13" s="1"/>
  <c r="A41" i="4"/>
  <c r="A59" i="4" s="1"/>
  <c r="A76" i="4" s="1"/>
  <c r="A93" i="4" s="1"/>
  <c r="N33" i="4"/>
  <c r="M33" i="4"/>
  <c r="L33" i="4"/>
  <c r="K33" i="4"/>
  <c r="J33" i="4"/>
  <c r="I33" i="4"/>
  <c r="H33" i="4"/>
  <c r="G33" i="4"/>
  <c r="F33" i="4"/>
  <c r="E33" i="4"/>
  <c r="D33" i="4"/>
  <c r="C33" i="4"/>
  <c r="D15" i="4"/>
  <c r="B29" i="4"/>
  <c r="B28" i="4"/>
  <c r="E12" i="4"/>
  <c r="B27" i="4"/>
  <c r="E11" i="4"/>
  <c r="B26" i="4"/>
  <c r="O25" i="4"/>
  <c r="B25" i="4"/>
  <c r="B41" i="4" s="1"/>
  <c r="B59" i="4" s="1"/>
  <c r="B76" i="4" s="1"/>
  <c r="A25" i="4"/>
  <c r="B23" i="4"/>
  <c r="B39" i="4" s="1"/>
  <c r="B54" i="4" s="1"/>
  <c r="B71" i="4" s="1"/>
  <c r="E16" i="4"/>
  <c r="E15" i="4"/>
  <c r="E13" i="4"/>
  <c r="A2" i="4"/>
  <c r="G6" i="3"/>
  <c r="B2" i="3"/>
  <c r="B33" i="2"/>
  <c r="C34" i="2" s="1"/>
  <c r="B21" i="2"/>
  <c r="C24" i="15" s="1"/>
  <c r="A21" i="2"/>
  <c r="A20" i="2"/>
  <c r="B23" i="15" s="1"/>
  <c r="A19" i="2"/>
  <c r="A2" i="2"/>
  <c r="C83" i="1"/>
  <c r="C84" i="1" s="1"/>
  <c r="D82" i="1"/>
  <c r="D81" i="1"/>
  <c r="D65" i="1"/>
  <c r="D64" i="1"/>
  <c r="B20" i="2" s="1"/>
  <c r="C23" i="15" s="1"/>
  <c r="D23" i="15" s="1"/>
  <c r="E23" i="15" s="1"/>
  <c r="F23" i="15" s="1"/>
  <c r="G23" i="15" s="1"/>
  <c r="D63" i="1"/>
  <c r="B19" i="2" s="1"/>
  <c r="D60" i="1"/>
  <c r="D17" i="10" s="1"/>
  <c r="D59" i="1"/>
  <c r="D6" i="10" s="1"/>
  <c r="C11" i="10" s="1"/>
  <c r="C12" i="10" s="1"/>
  <c r="C14" i="10" s="1"/>
  <c r="D10" i="10" s="1"/>
  <c r="D58" i="1"/>
  <c r="D54" i="1"/>
  <c r="E54" i="1" s="1"/>
  <c r="B15" i="2" s="1"/>
  <c r="D53" i="1"/>
  <c r="D42" i="1"/>
  <c r="E49" i="1" s="1"/>
  <c r="B13" i="2" s="1"/>
  <c r="D38" i="1"/>
  <c r="D37" i="1"/>
  <c r="B11" i="2"/>
  <c r="C49" i="18" l="1"/>
  <c r="D18" i="6"/>
  <c r="Q15" i="8"/>
  <c r="D61" i="11"/>
  <c r="E38" i="1"/>
  <c r="B12" i="2" s="1"/>
  <c r="F11" i="8"/>
  <c r="A11" i="7"/>
  <c r="A26" i="7" s="1"/>
  <c r="C95" i="11"/>
  <c r="D95" i="11" s="1"/>
  <c r="C79" i="11"/>
  <c r="C64" i="11"/>
  <c r="D27" i="11"/>
  <c r="D29" i="7"/>
  <c r="I29" i="7"/>
  <c r="Q19" i="8"/>
  <c r="N29" i="7"/>
  <c r="B7" i="2"/>
  <c r="B43" i="4"/>
  <c r="B61" i="4" s="1"/>
  <c r="B78" i="4" s="1"/>
  <c r="E65" i="1"/>
  <c r="B22" i="12" s="1"/>
  <c r="O41" i="4"/>
  <c r="E10" i="11"/>
  <c r="E17" i="11" s="1"/>
  <c r="B47" i="4"/>
  <c r="B65" i="4" s="1"/>
  <c r="B82" i="4" s="1"/>
  <c r="A13" i="6"/>
  <c r="A10" i="7"/>
  <c r="A25" i="7" s="1"/>
  <c r="A28" i="7"/>
  <c r="A14" i="7"/>
  <c r="A29" i="7" s="1"/>
  <c r="F27" i="11"/>
  <c r="Q13" i="8"/>
  <c r="H29" i="7"/>
  <c r="Q18" i="8"/>
  <c r="M29" i="7"/>
  <c r="Q12" i="8"/>
  <c r="C29" i="7"/>
  <c r="B42" i="4"/>
  <c r="B60" i="4" s="1"/>
  <c r="B77" i="4" s="1"/>
  <c r="B44" i="4"/>
  <c r="B62" i="4" s="1"/>
  <c r="B79" i="4" s="1"/>
  <c r="C37" i="11"/>
  <c r="C47" i="18"/>
  <c r="L29" i="7"/>
  <c r="F29" i="7"/>
  <c r="G29" i="7"/>
  <c r="B45" i="4"/>
  <c r="B63" i="4" s="1"/>
  <c r="B80" i="4" s="1"/>
  <c r="A29" i="6"/>
  <c r="A12" i="7"/>
  <c r="C50" i="18"/>
  <c r="D77" i="11"/>
  <c r="Q17" i="8"/>
  <c r="Q14" i="8"/>
  <c r="E29" i="7"/>
  <c r="J29" i="7"/>
  <c r="D76" i="11"/>
  <c r="Q16" i="8"/>
  <c r="E18" i="12"/>
  <c r="D18" i="12"/>
  <c r="G18" i="12"/>
  <c r="I2" i="14"/>
  <c r="B26" i="7"/>
  <c r="R13" i="5"/>
  <c r="O33" i="4"/>
  <c r="P33" i="4" s="1"/>
  <c r="C59" i="4"/>
  <c r="A21" i="6"/>
  <c r="A27" i="7"/>
  <c r="A37" i="6"/>
  <c r="A5" i="6"/>
  <c r="P44" i="4"/>
  <c r="L39" i="13"/>
  <c r="L11" i="13"/>
  <c r="B6" i="2"/>
  <c r="C8" i="2" s="1"/>
  <c r="E60" i="1"/>
  <c r="D84" i="1"/>
  <c r="C22" i="15"/>
  <c r="C22" i="2"/>
  <c r="K39" i="13"/>
  <c r="K11" i="13"/>
  <c r="O17" i="9"/>
  <c r="C12" i="15"/>
  <c r="B15" i="12"/>
  <c r="C16" i="2"/>
  <c r="B16" i="18" s="1"/>
  <c r="D13" i="4"/>
  <c r="B30" i="6"/>
  <c r="H30" i="6" s="1"/>
  <c r="N11" i="13"/>
  <c r="N39" i="13"/>
  <c r="D39" i="13"/>
  <c r="D11" i="13"/>
  <c r="F11" i="13"/>
  <c r="F39" i="13"/>
  <c r="C13" i="15"/>
  <c r="B16" i="12"/>
  <c r="C14" i="15"/>
  <c r="B17" i="12"/>
  <c r="B17" i="18"/>
  <c r="B14" i="13"/>
  <c r="C16" i="15"/>
  <c r="B19" i="12"/>
  <c r="D34" i="15"/>
  <c r="C34" i="15"/>
  <c r="B10" i="18"/>
  <c r="G34" i="15"/>
  <c r="F34" i="15"/>
  <c r="E34" i="15"/>
  <c r="B8" i="13"/>
  <c r="C11" i="13"/>
  <c r="C39" i="13"/>
  <c r="O10" i="7"/>
  <c r="J39" i="13"/>
  <c r="J11" i="13"/>
  <c r="M11" i="13"/>
  <c r="M39" i="13"/>
  <c r="B46" i="6"/>
  <c r="D26" i="6"/>
  <c r="C40" i="11"/>
  <c r="B25" i="7"/>
  <c r="H48" i="4"/>
  <c r="H10" i="13" s="1"/>
  <c r="C41" i="11"/>
  <c r="G11" i="13"/>
  <c r="G39" i="13"/>
  <c r="R12" i="5"/>
  <c r="C31" i="6"/>
  <c r="O13" i="9"/>
  <c r="D38" i="11" s="1"/>
  <c r="O19" i="9"/>
  <c r="E11" i="13"/>
  <c r="E39" i="13"/>
  <c r="I22" i="10"/>
  <c r="O22" i="10"/>
  <c r="G22" i="10"/>
  <c r="N22" i="10"/>
  <c r="F22" i="10"/>
  <c r="M22" i="10"/>
  <c r="E22" i="10"/>
  <c r="D18" i="10"/>
  <c r="H22" i="10"/>
  <c r="D22" i="10"/>
  <c r="C21" i="10"/>
  <c r="C22" i="10"/>
  <c r="L22" i="10"/>
  <c r="K22" i="10"/>
  <c r="D24" i="15"/>
  <c r="E14" i="4"/>
  <c r="P25" i="4"/>
  <c r="I11" i="13"/>
  <c r="I39" i="13"/>
  <c r="A45" i="6"/>
  <c r="O13" i="7"/>
  <c r="O14" i="7"/>
  <c r="E10" i="4"/>
  <c r="D16" i="4"/>
  <c r="B28" i="7"/>
  <c r="J22" i="10"/>
  <c r="O9" i="7"/>
  <c r="E20" i="8"/>
  <c r="O14" i="9"/>
  <c r="D39" i="11" s="1"/>
  <c r="C38" i="11"/>
  <c r="O11" i="7"/>
  <c r="B63" i="11"/>
  <c r="D63" i="11" s="1"/>
  <c r="O12" i="7"/>
  <c r="O18" i="9"/>
  <c r="B60" i="11"/>
  <c r="B91" i="11"/>
  <c r="B75" i="11"/>
  <c r="B64" i="11"/>
  <c r="B62" i="11"/>
  <c r="D62" i="11" s="1"/>
  <c r="C18" i="12"/>
  <c r="A4" i="16"/>
  <c r="A4" i="17" s="1"/>
  <c r="F15" i="15"/>
  <c r="C48" i="18"/>
  <c r="C51" i="18"/>
  <c r="E4" i="19"/>
  <c r="D4" i="19" s="1"/>
  <c r="E67" i="1" l="1"/>
  <c r="B15" i="13" s="1"/>
  <c r="B19" i="13" s="1"/>
  <c r="B24" i="13" s="1"/>
  <c r="D64" i="11"/>
  <c r="D22" i="12"/>
  <c r="E22" i="12"/>
  <c r="C22" i="12"/>
  <c r="C31" i="12" s="1"/>
  <c r="D31" i="12" s="1"/>
  <c r="G22" i="12"/>
  <c r="F22" i="12"/>
  <c r="K25" i="7"/>
  <c r="J25" i="7"/>
  <c r="E25" i="7"/>
  <c r="G25" i="7"/>
  <c r="F25" i="7"/>
  <c r="L25" i="7"/>
  <c r="C25" i="7"/>
  <c r="M25" i="7"/>
  <c r="H25" i="7"/>
  <c r="N25" i="7"/>
  <c r="I25" i="7"/>
  <c r="D25" i="7"/>
  <c r="G28" i="7"/>
  <c r="F28" i="7"/>
  <c r="L28" i="7"/>
  <c r="C28" i="7"/>
  <c r="M28" i="7"/>
  <c r="H28" i="7"/>
  <c r="N28" i="7"/>
  <c r="I28" i="7"/>
  <c r="D28" i="7"/>
  <c r="K28" i="7"/>
  <c r="J28" i="7"/>
  <c r="E28" i="7"/>
  <c r="N26" i="7"/>
  <c r="I26" i="7"/>
  <c r="D26" i="7"/>
  <c r="K26" i="7"/>
  <c r="J26" i="7"/>
  <c r="E26" i="7"/>
  <c r="G26" i="7"/>
  <c r="F26" i="7"/>
  <c r="L26" i="7"/>
  <c r="C26" i="7"/>
  <c r="M26" i="7"/>
  <c r="H26" i="7"/>
  <c r="D79" i="11"/>
  <c r="G11" i="8"/>
  <c r="F20" i="8"/>
  <c r="E24" i="8"/>
  <c r="E25" i="8"/>
  <c r="E23" i="8"/>
  <c r="D59" i="4"/>
  <c r="C93" i="4"/>
  <c r="D24" i="2"/>
  <c r="B22" i="18"/>
  <c r="O29" i="7"/>
  <c r="E32" i="6"/>
  <c r="G32" i="6" s="1"/>
  <c r="E17" i="4"/>
  <c r="K68" i="13"/>
  <c r="K40" i="13"/>
  <c r="D13" i="15"/>
  <c r="N68" i="13"/>
  <c r="N40" i="13"/>
  <c r="D42" i="6"/>
  <c r="E24" i="15"/>
  <c r="O24" i="10"/>
  <c r="G24" i="10"/>
  <c r="M24" i="10"/>
  <c r="E24" i="10"/>
  <c r="L24" i="10"/>
  <c r="D24" i="10"/>
  <c r="K24" i="10"/>
  <c r="C24" i="10"/>
  <c r="N24" i="10"/>
  <c r="J24" i="10"/>
  <c r="I24" i="10"/>
  <c r="H24" i="10"/>
  <c r="F24" i="10"/>
  <c r="E68" i="13"/>
  <c r="E40" i="13"/>
  <c r="G68" i="13"/>
  <c r="G40" i="13"/>
  <c r="M68" i="13"/>
  <c r="M40" i="13"/>
  <c r="D40" i="13"/>
  <c r="D68" i="13"/>
  <c r="G15" i="12"/>
  <c r="F15" i="12"/>
  <c r="E15" i="12"/>
  <c r="B20" i="12"/>
  <c r="C15" i="12"/>
  <c r="D15" i="12"/>
  <c r="C25" i="15"/>
  <c r="D22" i="15"/>
  <c r="H11" i="13"/>
  <c r="H39" i="13"/>
  <c r="O39" i="13" s="1"/>
  <c r="O15" i="9"/>
  <c r="D40" i="11" s="1"/>
  <c r="D11" i="4"/>
  <c r="B14" i="6"/>
  <c r="D12" i="15"/>
  <c r="C17" i="15"/>
  <c r="E19" i="12"/>
  <c r="D19" i="12"/>
  <c r="C19" i="12"/>
  <c r="G19" i="12"/>
  <c r="F19" i="12"/>
  <c r="I68" i="13"/>
  <c r="I40" i="13"/>
  <c r="B27" i="7"/>
  <c r="R14" i="5"/>
  <c r="B22" i="6"/>
  <c r="E39" i="6" s="1"/>
  <c r="D12" i="4"/>
  <c r="D14" i="4"/>
  <c r="B38" i="6"/>
  <c r="H38" i="6" s="1"/>
  <c r="C68" i="13"/>
  <c r="C40" i="13"/>
  <c r="C17" i="12"/>
  <c r="G17" i="12"/>
  <c r="F17" i="12"/>
  <c r="E17" i="12"/>
  <c r="D17" i="12"/>
  <c r="P42" i="4"/>
  <c r="L68" i="13"/>
  <c r="L40" i="13"/>
  <c r="P41" i="4"/>
  <c r="O48" i="4"/>
  <c r="P48" i="4" s="1"/>
  <c r="D16" i="15"/>
  <c r="D5" i="19"/>
  <c r="G15" i="15"/>
  <c r="C66" i="4"/>
  <c r="B14" i="17" s="1"/>
  <c r="D34" i="6"/>
  <c r="E31" i="6"/>
  <c r="O16" i="9"/>
  <c r="D41" i="11" s="1"/>
  <c r="P43" i="4"/>
  <c r="P45" i="4"/>
  <c r="J68" i="13"/>
  <c r="J40" i="13"/>
  <c r="D14" i="15"/>
  <c r="F68" i="13"/>
  <c r="F40" i="13"/>
  <c r="B23" i="18"/>
  <c r="C28" i="12"/>
  <c r="B98" i="11"/>
  <c r="D10" i="4"/>
  <c r="C10" i="11"/>
  <c r="C17" i="11" s="1"/>
  <c r="B6" i="6"/>
  <c r="C23" i="10"/>
  <c r="C25" i="10" s="1"/>
  <c r="D21" i="10" s="1"/>
  <c r="D23" i="10" s="1"/>
  <c r="O12" i="9"/>
  <c r="D37" i="11" s="1"/>
  <c r="H46" i="6"/>
  <c r="E47" i="6"/>
  <c r="E48" i="6"/>
  <c r="G48" i="6" s="1"/>
  <c r="O10" i="13"/>
  <c r="G16" i="12"/>
  <c r="F16" i="12"/>
  <c r="E16" i="12"/>
  <c r="C16" i="12"/>
  <c r="D16" i="12"/>
  <c r="B73" i="1" l="1"/>
  <c r="G7" i="3" s="1"/>
  <c r="G9" i="3" s="1"/>
  <c r="H17" i="3" s="1"/>
  <c r="O26" i="7"/>
  <c r="D17" i="4"/>
  <c r="G20" i="8"/>
  <c r="H11" i="8"/>
  <c r="D41" i="12"/>
  <c r="E31" i="12"/>
  <c r="C41" i="12"/>
  <c r="E81" i="11"/>
  <c r="F81" i="11" s="1"/>
  <c r="E79" i="11"/>
  <c r="F79" i="11" s="1"/>
  <c r="E63" i="11"/>
  <c r="E76" i="11"/>
  <c r="F76" i="11" s="1"/>
  <c r="E77" i="11"/>
  <c r="F77" i="11" s="1"/>
  <c r="E97" i="11"/>
  <c r="F97" i="11" s="1"/>
  <c r="E95" i="11"/>
  <c r="F95" i="11" s="1"/>
  <c r="E93" i="11"/>
  <c r="F93" i="11" s="1"/>
  <c r="E96" i="11"/>
  <c r="F96" i="11" s="1"/>
  <c r="E92" i="11"/>
  <c r="F92" i="11" s="1"/>
  <c r="E61" i="11"/>
  <c r="E66" i="11"/>
  <c r="F66" i="11" s="1"/>
  <c r="E64" i="11"/>
  <c r="E80" i="11"/>
  <c r="F80" i="11" s="1"/>
  <c r="E78" i="11"/>
  <c r="F78" i="11" s="1"/>
  <c r="E65" i="11"/>
  <c r="E62" i="11"/>
  <c r="E94" i="11"/>
  <c r="F94" i="11" s="1"/>
  <c r="D25" i="10"/>
  <c r="E21" i="10" s="1"/>
  <c r="E23" i="10" s="1"/>
  <c r="E25" i="10" s="1"/>
  <c r="F21" i="10" s="1"/>
  <c r="F23" i="10" s="1"/>
  <c r="F25" i="10" s="1"/>
  <c r="G21" i="10" s="1"/>
  <c r="G23" i="10" s="1"/>
  <c r="G25" i="10" s="1"/>
  <c r="H21" i="10" s="1"/>
  <c r="H23" i="10" s="1"/>
  <c r="H25" i="10" s="1"/>
  <c r="I21" i="10" s="1"/>
  <c r="I23" i="10" s="1"/>
  <c r="I25" i="10" s="1"/>
  <c r="J21" i="10" s="1"/>
  <c r="J23" i="10" s="1"/>
  <c r="J25" i="10" s="1"/>
  <c r="K21" i="10" s="1"/>
  <c r="K23" i="10" s="1"/>
  <c r="K25" i="10" s="1"/>
  <c r="L21" i="10" s="1"/>
  <c r="L23" i="10" s="1"/>
  <c r="L25" i="10" s="1"/>
  <c r="M21" i="10" s="1"/>
  <c r="M23" i="10" s="1"/>
  <c r="M25" i="10" s="1"/>
  <c r="N21" i="10" s="1"/>
  <c r="N23" i="10" s="1"/>
  <c r="N25" i="10" s="1"/>
  <c r="O21" i="10" s="1"/>
  <c r="O23" i="10" s="1"/>
  <c r="O25" i="10" s="1"/>
  <c r="C27" i="7"/>
  <c r="M27" i="7"/>
  <c r="H27" i="7"/>
  <c r="N27" i="7"/>
  <c r="I27" i="7"/>
  <c r="D27" i="7"/>
  <c r="K27" i="7"/>
  <c r="J27" i="7"/>
  <c r="E27" i="7"/>
  <c r="G27" i="7"/>
  <c r="F27" i="7"/>
  <c r="L27" i="7"/>
  <c r="E59" i="4"/>
  <c r="D93" i="4"/>
  <c r="F23" i="8"/>
  <c r="F24" i="8"/>
  <c r="F25" i="8"/>
  <c r="B31" i="18"/>
  <c r="B33" i="18" s="1"/>
  <c r="B38" i="18" s="1"/>
  <c r="D28" i="12"/>
  <c r="C38" i="12"/>
  <c r="G39" i="6"/>
  <c r="E16" i="15"/>
  <c r="F24" i="15"/>
  <c r="H14" i="6"/>
  <c r="E15" i="6"/>
  <c r="E17" i="6"/>
  <c r="G17" i="6" s="1"/>
  <c r="E16" i="6"/>
  <c r="G16" i="6" s="1"/>
  <c r="E69" i="13"/>
  <c r="E97" i="13"/>
  <c r="E14" i="15"/>
  <c r="C20" i="12"/>
  <c r="C18" i="15" s="1"/>
  <c r="C25" i="12"/>
  <c r="D97" i="13"/>
  <c r="D69" i="13"/>
  <c r="E13" i="15"/>
  <c r="G31" i="6"/>
  <c r="G34" i="6" s="1"/>
  <c r="F34" i="6"/>
  <c r="C27" i="12"/>
  <c r="O25" i="7"/>
  <c r="E20" i="12"/>
  <c r="E18" i="15" s="1"/>
  <c r="I97" i="13"/>
  <c r="I69" i="13"/>
  <c r="E22" i="15"/>
  <c r="D25" i="15"/>
  <c r="F20" i="12"/>
  <c r="F18" i="15" s="1"/>
  <c r="C97" i="13"/>
  <c r="C69" i="13"/>
  <c r="D17" i="15"/>
  <c r="E12" i="15"/>
  <c r="B5" i="14"/>
  <c r="O11" i="13"/>
  <c r="J97" i="13"/>
  <c r="J69" i="13"/>
  <c r="O28" i="7"/>
  <c r="E23" i="11"/>
  <c r="C24" i="17"/>
  <c r="F10" i="11"/>
  <c r="F17" i="11" s="1"/>
  <c r="G20" i="12"/>
  <c r="G18" i="15" s="1"/>
  <c r="G97" i="13"/>
  <c r="G69" i="13"/>
  <c r="N69" i="13"/>
  <c r="N97" i="13"/>
  <c r="K69" i="13"/>
  <c r="K97" i="13"/>
  <c r="C23" i="11"/>
  <c r="D10" i="11"/>
  <c r="D17" i="11" s="1"/>
  <c r="F69" i="13"/>
  <c r="F97" i="13"/>
  <c r="D66" i="4"/>
  <c r="B15" i="17" s="1"/>
  <c r="D6" i="19"/>
  <c r="L69" i="13"/>
  <c r="L97" i="13"/>
  <c r="O40" i="13"/>
  <c r="C5" i="14"/>
  <c r="H22" i="6"/>
  <c r="E40" i="6"/>
  <c r="G40" i="6" s="1"/>
  <c r="E24" i="6"/>
  <c r="G24" i="6" s="1"/>
  <c r="E41" i="6"/>
  <c r="G41" i="6" s="1"/>
  <c r="E23" i="6"/>
  <c r="E25" i="6"/>
  <c r="G25" i="6" s="1"/>
  <c r="E26" i="8"/>
  <c r="E28" i="8" s="1"/>
  <c r="H68" i="13"/>
  <c r="O68" i="13" s="1"/>
  <c r="H40" i="13"/>
  <c r="C26" i="12"/>
  <c r="G47" i="6"/>
  <c r="G50" i="6" s="1"/>
  <c r="F50" i="6"/>
  <c r="H6" i="6"/>
  <c r="E7" i="6"/>
  <c r="E9" i="6"/>
  <c r="G9" i="6" s="1"/>
  <c r="C29" i="12"/>
  <c r="D20" i="12"/>
  <c r="D18" i="15" s="1"/>
  <c r="M69" i="13"/>
  <c r="M97" i="13"/>
  <c r="G8" i="3" l="1"/>
  <c r="E14" i="3"/>
  <c r="B75" i="1"/>
  <c r="D73" i="1" s="1"/>
  <c r="H41" i="3"/>
  <c r="H14" i="3"/>
  <c r="H43" i="3"/>
  <c r="H18" i="3"/>
  <c r="H50" i="3"/>
  <c r="H55" i="3"/>
  <c r="H49" i="3"/>
  <c r="H16" i="3"/>
  <c r="H73" i="3"/>
  <c r="H64" i="3"/>
  <c r="H32" i="3"/>
  <c r="H45" i="3"/>
  <c r="H72" i="3"/>
  <c r="H25" i="3"/>
  <c r="H19" i="3"/>
  <c r="H57" i="3"/>
  <c r="H51" i="3"/>
  <c r="H37" i="3"/>
  <c r="H61" i="3"/>
  <c r="H69" i="3"/>
  <c r="H62" i="3"/>
  <c r="H70" i="3"/>
  <c r="H31" i="3"/>
  <c r="H22" i="3"/>
  <c r="H39" i="3"/>
  <c r="H24" i="3"/>
  <c r="H23" i="3"/>
  <c r="H42" i="3"/>
  <c r="H71" i="3"/>
  <c r="H66" i="3"/>
  <c r="H54" i="3"/>
  <c r="H35" i="3"/>
  <c r="H26" i="3"/>
  <c r="H67" i="3"/>
  <c r="H58" i="3"/>
  <c r="H44" i="3"/>
  <c r="H56" i="3"/>
  <c r="H47" i="3"/>
  <c r="H27" i="3"/>
  <c r="H15" i="3"/>
  <c r="H60" i="3"/>
  <c r="H52" i="3"/>
  <c r="H59" i="3"/>
  <c r="H33" i="3"/>
  <c r="H63" i="3"/>
  <c r="H28" i="3"/>
  <c r="H40" i="3"/>
  <c r="H53" i="3"/>
  <c r="H36" i="3"/>
  <c r="H65" i="3"/>
  <c r="H38" i="3"/>
  <c r="B9" i="13"/>
  <c r="B11" i="13" s="1"/>
  <c r="B25" i="13" s="1"/>
  <c r="B27" i="13" s="1"/>
  <c r="O27" i="13" s="1"/>
  <c r="H30" i="3"/>
  <c r="H20" i="3"/>
  <c r="H21" i="3"/>
  <c r="H29" i="3"/>
  <c r="H46" i="3"/>
  <c r="H68" i="3"/>
  <c r="H34" i="3"/>
  <c r="H48" i="3"/>
  <c r="B28" i="2"/>
  <c r="C29" i="2" s="1"/>
  <c r="D74" i="1"/>
  <c r="D75" i="1"/>
  <c r="K9" i="18"/>
  <c r="Q9" i="18" s="1"/>
  <c r="F26" i="8"/>
  <c r="F28" i="8" s="1"/>
  <c r="D11" i="9" s="1"/>
  <c r="G23" i="8"/>
  <c r="G24" i="8"/>
  <c r="G25" i="8"/>
  <c r="E41" i="12"/>
  <c r="F31" i="12"/>
  <c r="F59" i="4"/>
  <c r="E93" i="4"/>
  <c r="I11" i="8"/>
  <c r="H20" i="8"/>
  <c r="D27" i="12"/>
  <c r="C37" i="12"/>
  <c r="D25" i="12"/>
  <c r="C35" i="12"/>
  <c r="D26" i="12"/>
  <c r="C36" i="12"/>
  <c r="D29" i="12"/>
  <c r="C39" i="12"/>
  <c r="E28" i="12"/>
  <c r="D38" i="12"/>
  <c r="E60" i="11"/>
  <c r="F60" i="11" s="1"/>
  <c r="F62" i="11"/>
  <c r="E75" i="11"/>
  <c r="C50" i="11"/>
  <c r="F64" i="11"/>
  <c r="E91" i="11"/>
  <c r="D5" i="14"/>
  <c r="O69" i="13"/>
  <c r="F15" i="17"/>
  <c r="D12" i="18"/>
  <c r="K5" i="14"/>
  <c r="F42" i="6"/>
  <c r="L125" i="13"/>
  <c r="L126" i="13" s="1"/>
  <c r="L98" i="13"/>
  <c r="F125" i="13"/>
  <c r="F126" i="13" s="1"/>
  <c r="F98" i="13"/>
  <c r="K125" i="13"/>
  <c r="K126" i="13" s="1"/>
  <c r="K98" i="13"/>
  <c r="C125" i="13"/>
  <c r="C98" i="13"/>
  <c r="I98" i="13"/>
  <c r="I125" i="13"/>
  <c r="I126" i="13" s="1"/>
  <c r="C21" i="18"/>
  <c r="C35" i="18" s="1"/>
  <c r="O10" i="18" s="1"/>
  <c r="B10" i="14"/>
  <c r="J10" i="14" s="1"/>
  <c r="C30" i="12"/>
  <c r="C19" i="15" s="1"/>
  <c r="G42" i="6"/>
  <c r="G24" i="15"/>
  <c r="G7" i="6"/>
  <c r="G23" i="6"/>
  <c r="G26" i="6" s="1"/>
  <c r="F26" i="6"/>
  <c r="B46" i="18"/>
  <c r="C14" i="19"/>
  <c r="B11" i="9"/>
  <c r="C11" i="9"/>
  <c r="N125" i="13"/>
  <c r="N126" i="13" s="1"/>
  <c r="N98" i="13"/>
  <c r="D50" i="11"/>
  <c r="F14" i="17"/>
  <c r="C12" i="18"/>
  <c r="J15" i="14"/>
  <c r="J5" i="14"/>
  <c r="F21" i="18"/>
  <c r="F35" i="18" s="1"/>
  <c r="O13" i="18" s="1"/>
  <c r="E10" i="14"/>
  <c r="D125" i="13"/>
  <c r="D126" i="13" s="1"/>
  <c r="D98" i="13"/>
  <c r="E125" i="13"/>
  <c r="E126" i="13" s="1"/>
  <c r="E98" i="13"/>
  <c r="O27" i="7"/>
  <c r="G15" i="6"/>
  <c r="G18" i="6" s="1"/>
  <c r="F18" i="6"/>
  <c r="D22" i="17"/>
  <c r="E24" i="17" s="1"/>
  <c r="E21" i="18"/>
  <c r="E35" i="18" s="1"/>
  <c r="O12" i="18" s="1"/>
  <c r="D10" i="14"/>
  <c r="F16" i="15"/>
  <c r="F14" i="3"/>
  <c r="D7" i="19"/>
  <c r="M125" i="13"/>
  <c r="M126" i="13" s="1"/>
  <c r="M98" i="13"/>
  <c r="E66" i="4"/>
  <c r="B16" i="17" s="1"/>
  <c r="E9" i="15"/>
  <c r="F9" i="15"/>
  <c r="D9" i="15"/>
  <c r="C9" i="15"/>
  <c r="G9" i="15"/>
  <c r="F63" i="11"/>
  <c r="F65" i="11"/>
  <c r="E30" i="11"/>
  <c r="E17" i="15"/>
  <c r="F12" i="15"/>
  <c r="F13" i="15"/>
  <c r="C10" i="14"/>
  <c r="K10" i="14" s="1"/>
  <c r="D21" i="18"/>
  <c r="D35" i="18" s="1"/>
  <c r="O11" i="18" s="1"/>
  <c r="G21" i="18"/>
  <c r="G35" i="18" s="1"/>
  <c r="O14" i="18" s="1"/>
  <c r="F10" i="14"/>
  <c r="H69" i="13"/>
  <c r="H97" i="13"/>
  <c r="O97" i="13" s="1"/>
  <c r="C30" i="11"/>
  <c r="G125" i="13"/>
  <c r="G126" i="13" s="1"/>
  <c r="G98" i="13"/>
  <c r="J98" i="13"/>
  <c r="J125" i="13"/>
  <c r="J126" i="13" s="1"/>
  <c r="E25" i="15"/>
  <c r="F22" i="15"/>
  <c r="C100" i="4"/>
  <c r="F61" i="11"/>
  <c r="F14" i="15"/>
  <c r="L10" i="14" l="1"/>
  <c r="G14" i="3"/>
  <c r="I14" i="3" s="1"/>
  <c r="E15" i="3" s="1"/>
  <c r="F15" i="3" s="1"/>
  <c r="G15" i="3" s="1"/>
  <c r="D21" i="13" s="1"/>
  <c r="B28" i="13"/>
  <c r="C27" i="13" s="1"/>
  <c r="D36" i="2"/>
  <c r="D37" i="2" s="1"/>
  <c r="B11" i="18"/>
  <c r="B13" i="18" s="1"/>
  <c r="G26" i="8"/>
  <c r="G28" i="8" s="1"/>
  <c r="E11" i="9" s="1"/>
  <c r="E20" i="9" s="1"/>
  <c r="E17" i="13" s="1"/>
  <c r="G59" i="4"/>
  <c r="G93" i="4" s="1"/>
  <c r="F93" i="4"/>
  <c r="H23" i="8"/>
  <c r="H24" i="8"/>
  <c r="H25" i="8"/>
  <c r="G31" i="12"/>
  <c r="G41" i="12" s="1"/>
  <c r="F41" i="12"/>
  <c r="J11" i="8"/>
  <c r="I20" i="8"/>
  <c r="D20" i="9"/>
  <c r="D17" i="13" s="1"/>
  <c r="E29" i="12"/>
  <c r="D39" i="12"/>
  <c r="E26" i="12"/>
  <c r="D36" i="12"/>
  <c r="D30" i="12"/>
  <c r="D19" i="15" s="1"/>
  <c r="E25" i="12"/>
  <c r="D35" i="12"/>
  <c r="F28" i="12"/>
  <c r="E38" i="12"/>
  <c r="E27" i="12"/>
  <c r="D37" i="12"/>
  <c r="F67" i="11"/>
  <c r="B68" i="11" s="1"/>
  <c r="C23" i="17" s="1"/>
  <c r="F23" i="17" s="1"/>
  <c r="E5" i="14"/>
  <c r="O98" i="13"/>
  <c r="G13" i="15"/>
  <c r="J10" i="18"/>
  <c r="C13" i="18"/>
  <c r="F16" i="17"/>
  <c r="E12" i="18"/>
  <c r="L5" i="14"/>
  <c r="E25" i="17"/>
  <c r="C126" i="13"/>
  <c r="F25" i="15"/>
  <c r="G22" i="15"/>
  <c r="T57" i="13"/>
  <c r="G16" i="15"/>
  <c r="D100" i="4"/>
  <c r="D46" i="18"/>
  <c r="N36" i="18" s="1"/>
  <c r="G14" i="15"/>
  <c r="D8" i="19"/>
  <c r="G12" i="15"/>
  <c r="F17" i="15"/>
  <c r="H125" i="13"/>
  <c r="H126" i="13" s="1"/>
  <c r="H98" i="13"/>
  <c r="F66" i="4"/>
  <c r="B17" i="17" s="1"/>
  <c r="C20" i="9"/>
  <c r="C17" i="13" s="1"/>
  <c r="C36" i="11"/>
  <c r="C45" i="11" s="1"/>
  <c r="C52" i="11" s="1"/>
  <c r="J11" i="18"/>
  <c r="D13" i="18"/>
  <c r="C22" i="13"/>
  <c r="G66" i="4" l="1"/>
  <c r="B18" i="17" s="1"/>
  <c r="C21" i="13"/>
  <c r="F24" i="17"/>
  <c r="E45" i="13"/>
  <c r="E74" i="13" s="1"/>
  <c r="E103" i="13" s="1"/>
  <c r="E131" i="13" s="1"/>
  <c r="C25" i="17"/>
  <c r="H23" i="17" s="1"/>
  <c r="D45" i="13"/>
  <c r="D74" i="13" s="1"/>
  <c r="D103" i="13" s="1"/>
  <c r="D131" i="13" s="1"/>
  <c r="K11" i="8"/>
  <c r="J20" i="8"/>
  <c r="H26" i="8"/>
  <c r="H28" i="8" s="1"/>
  <c r="F11" i="9" s="1"/>
  <c r="I23" i="8"/>
  <c r="I24" i="8"/>
  <c r="I25" i="8"/>
  <c r="I15" i="3"/>
  <c r="E16" i="3" s="1"/>
  <c r="F16" i="3" s="1"/>
  <c r="G16" i="3" s="1"/>
  <c r="I16" i="3" s="1"/>
  <c r="D40" i="12"/>
  <c r="F26" i="12"/>
  <c r="E36" i="12"/>
  <c r="G28" i="12"/>
  <c r="G38" i="12" s="1"/>
  <c r="F38" i="12"/>
  <c r="F27" i="12"/>
  <c r="E37" i="12"/>
  <c r="F25" i="12"/>
  <c r="E35" i="12"/>
  <c r="E30" i="12"/>
  <c r="E19" i="15" s="1"/>
  <c r="E20" i="15" s="1"/>
  <c r="F29" i="12"/>
  <c r="E39" i="12"/>
  <c r="M10" i="14"/>
  <c r="G25" i="15"/>
  <c r="O125" i="13"/>
  <c r="F12" i="18"/>
  <c r="M5" i="14"/>
  <c r="F17" i="17"/>
  <c r="G17" i="15"/>
  <c r="F25" i="17"/>
  <c r="E26" i="17"/>
  <c r="D20" i="15"/>
  <c r="C20" i="15"/>
  <c r="D10" i="19"/>
  <c r="E100" i="4"/>
  <c r="E13" i="18"/>
  <c r="J12" i="18"/>
  <c r="C45" i="13"/>
  <c r="D22" i="13"/>
  <c r="I26" i="8" l="1"/>
  <c r="I28" i="8" s="1"/>
  <c r="G11" i="9" s="1"/>
  <c r="J23" i="8"/>
  <c r="J24" i="8"/>
  <c r="J25" i="8"/>
  <c r="L11" i="8"/>
  <c r="K20" i="8"/>
  <c r="O126" i="13"/>
  <c r="F5" i="14"/>
  <c r="N10" i="14" s="1"/>
  <c r="F20" i="9"/>
  <c r="F17" i="13" s="1"/>
  <c r="G25" i="12"/>
  <c r="F35" i="12"/>
  <c r="F30" i="12"/>
  <c r="F19" i="15" s="1"/>
  <c r="F20" i="15" s="1"/>
  <c r="G27" i="12"/>
  <c r="G37" i="12" s="1"/>
  <c r="F37" i="12"/>
  <c r="E40" i="12"/>
  <c r="G29" i="12"/>
  <c r="G39" i="12" s="1"/>
  <c r="F39" i="12"/>
  <c r="G26" i="12"/>
  <c r="G36" i="12" s="1"/>
  <c r="F36" i="12"/>
  <c r="E17" i="3"/>
  <c r="E21" i="13"/>
  <c r="E22" i="13"/>
  <c r="J13" i="18"/>
  <c r="F13" i="18"/>
  <c r="G100" i="4"/>
  <c r="F100" i="4"/>
  <c r="F26" i="17"/>
  <c r="E27" i="17"/>
  <c r="C74" i="13"/>
  <c r="F45" i="13" l="1"/>
  <c r="K23" i="8"/>
  <c r="K24" i="8"/>
  <c r="K25" i="8"/>
  <c r="J26" i="8"/>
  <c r="J28" i="8" s="1"/>
  <c r="H11" i="9" s="1"/>
  <c r="M11" i="8"/>
  <c r="L20" i="8"/>
  <c r="G20" i="9"/>
  <c r="G17" i="13" s="1"/>
  <c r="F40" i="12"/>
  <c r="G35" i="12"/>
  <c r="G40" i="12" s="1"/>
  <c r="G30" i="12"/>
  <c r="G19" i="15" s="1"/>
  <c r="G20" i="15" s="1"/>
  <c r="F17" i="3"/>
  <c r="G17" i="3" s="1"/>
  <c r="F21" i="13" s="1"/>
  <c r="C103" i="13"/>
  <c r="F18" i="17"/>
  <c r="G12" i="18"/>
  <c r="N5" i="14"/>
  <c r="E28" i="17"/>
  <c r="F27" i="17"/>
  <c r="K26" i="8" l="1"/>
  <c r="K28" i="8" s="1"/>
  <c r="I11" i="9" s="1"/>
  <c r="I20" i="9" s="1"/>
  <c r="I17" i="13" s="1"/>
  <c r="H20" i="9"/>
  <c r="H17" i="13" s="1"/>
  <c r="L23" i="8"/>
  <c r="L24" i="8"/>
  <c r="L25" i="8"/>
  <c r="N11" i="8"/>
  <c r="M20" i="8"/>
  <c r="G45" i="13"/>
  <c r="F74" i="13"/>
  <c r="I17" i="3"/>
  <c r="E18" i="3" s="1"/>
  <c r="G42" i="12"/>
  <c r="G36" i="18" s="1"/>
  <c r="P14" i="18" s="1"/>
  <c r="F22" i="13"/>
  <c r="J14" i="18"/>
  <c r="G13" i="18"/>
  <c r="C131" i="13"/>
  <c r="E29" i="17"/>
  <c r="F28" i="17"/>
  <c r="H45" i="13" l="1"/>
  <c r="F103" i="13"/>
  <c r="O11" i="8"/>
  <c r="N20" i="8"/>
  <c r="G74" i="13"/>
  <c r="M23" i="8"/>
  <c r="M24" i="8"/>
  <c r="M25" i="8"/>
  <c r="L26" i="8"/>
  <c r="L28" i="8" s="1"/>
  <c r="J11" i="9" s="1"/>
  <c r="F18" i="3"/>
  <c r="G18" i="3" s="1"/>
  <c r="I18" i="3" s="1"/>
  <c r="E30" i="17"/>
  <c r="F29" i="17"/>
  <c r="I45" i="13"/>
  <c r="M26" i="8" l="1"/>
  <c r="M28" i="8" s="1"/>
  <c r="K11" i="9" s="1"/>
  <c r="K20" i="9" s="1"/>
  <c r="K17" i="13" s="1"/>
  <c r="J20" i="9"/>
  <c r="J17" i="13" s="1"/>
  <c r="G103" i="13"/>
  <c r="P11" i="8"/>
  <c r="O20" i="8"/>
  <c r="F131" i="13"/>
  <c r="N23" i="8"/>
  <c r="N24" i="8"/>
  <c r="N25" i="8"/>
  <c r="H74" i="13"/>
  <c r="G22" i="13"/>
  <c r="G21" i="13"/>
  <c r="F30" i="17"/>
  <c r="E31" i="17"/>
  <c r="I74" i="13"/>
  <c r="J45" i="13" l="1"/>
  <c r="G131" i="13"/>
  <c r="N26" i="8"/>
  <c r="N28" i="8" s="1"/>
  <c r="L11" i="9" s="1"/>
  <c r="O23" i="8"/>
  <c r="O24" i="8"/>
  <c r="O25" i="8"/>
  <c r="H103" i="13"/>
  <c r="P20" i="8"/>
  <c r="Q11" i="8"/>
  <c r="Q20" i="8" s="1"/>
  <c r="E19" i="3"/>
  <c r="I103" i="13"/>
  <c r="F31" i="17"/>
  <c r="E32" i="17"/>
  <c r="K45" i="13"/>
  <c r="P23" i="8" l="1"/>
  <c r="P24" i="8"/>
  <c r="P25" i="8"/>
  <c r="O26" i="8"/>
  <c r="O28" i="8" s="1"/>
  <c r="M11" i="9" s="1"/>
  <c r="H131" i="13"/>
  <c r="J74" i="13"/>
  <c r="Q23" i="8"/>
  <c r="Q24" i="8"/>
  <c r="Q25" i="8"/>
  <c r="L20" i="9"/>
  <c r="L17" i="13" s="1"/>
  <c r="F19" i="3"/>
  <c r="K74" i="13"/>
  <c r="F32" i="17"/>
  <c r="E33" i="17"/>
  <c r="I131" i="13"/>
  <c r="L45" i="13" l="1"/>
  <c r="J103" i="13"/>
  <c r="Q26" i="8"/>
  <c r="Q28" i="8" s="1"/>
  <c r="P26" i="8"/>
  <c r="P28" i="8" s="1"/>
  <c r="N11" i="9" s="1"/>
  <c r="N20" i="9" s="1"/>
  <c r="N17" i="13" s="1"/>
  <c r="M20" i="9"/>
  <c r="M17" i="13" s="1"/>
  <c r="G19" i="3"/>
  <c r="I19" i="3" s="1"/>
  <c r="H22" i="13"/>
  <c r="F33" i="17"/>
  <c r="E34" i="17"/>
  <c r="K103" i="13"/>
  <c r="O11" i="9" l="1"/>
  <c r="O20" i="9" s="1"/>
  <c r="M45" i="13"/>
  <c r="J131" i="13"/>
  <c r="L74" i="13"/>
  <c r="H21" i="13"/>
  <c r="E20" i="3"/>
  <c r="K131" i="13"/>
  <c r="N45" i="13"/>
  <c r="O17" i="13"/>
  <c r="E35" i="17"/>
  <c r="F34" i="17"/>
  <c r="D36" i="11" l="1"/>
  <c r="D45" i="11" s="1"/>
  <c r="B84" i="11" s="1"/>
  <c r="L103" i="13"/>
  <c r="M74" i="13"/>
  <c r="F20" i="3"/>
  <c r="E36" i="17"/>
  <c r="F35" i="17"/>
  <c r="N74" i="13"/>
  <c r="O45" i="13"/>
  <c r="B9" i="14"/>
  <c r="H74" i="3"/>
  <c r="D52" i="11" l="1"/>
  <c r="C34" i="17"/>
  <c r="G25" i="17" s="1"/>
  <c r="C30" i="17"/>
  <c r="M103" i="13"/>
  <c r="L131" i="13"/>
  <c r="G20" i="3"/>
  <c r="I20" i="3" s="1"/>
  <c r="I22" i="13"/>
  <c r="N103" i="13"/>
  <c r="O74" i="13"/>
  <c r="C20" i="18"/>
  <c r="C14" i="17"/>
  <c r="J9" i="14"/>
  <c r="E37" i="17"/>
  <c r="F36" i="17"/>
  <c r="C9" i="14"/>
  <c r="G38" i="17" l="1"/>
  <c r="G31" i="17"/>
  <c r="G23" i="17"/>
  <c r="I23" i="17" s="1"/>
  <c r="J23" i="17" s="1"/>
  <c r="G37" i="17"/>
  <c r="G28" i="17"/>
  <c r="G34" i="17"/>
  <c r="G29" i="17"/>
  <c r="G27" i="17"/>
  <c r="G26" i="17"/>
  <c r="G35" i="17"/>
  <c r="G33" i="17"/>
  <c r="G24" i="17"/>
  <c r="G32" i="17"/>
  <c r="G36" i="17"/>
  <c r="G39" i="17"/>
  <c r="G30" i="17"/>
  <c r="M131" i="13"/>
  <c r="I21" i="13"/>
  <c r="E21" i="3"/>
  <c r="D9" i="14"/>
  <c r="D20" i="18"/>
  <c r="C15" i="17"/>
  <c r="K9" i="14"/>
  <c r="F37" i="17"/>
  <c r="E38" i="17"/>
  <c r="N131" i="13"/>
  <c r="O103" i="13"/>
  <c r="F21" i="3" l="1"/>
  <c r="E20" i="18"/>
  <c r="C16" i="17"/>
  <c r="L9" i="14"/>
  <c r="E9" i="14"/>
  <c r="F38" i="17"/>
  <c r="E39" i="17"/>
  <c r="O131" i="13"/>
  <c r="G21" i="3" l="1"/>
  <c r="I21" i="3" s="1"/>
  <c r="J22" i="13"/>
  <c r="F9" i="14"/>
  <c r="F20" i="18"/>
  <c r="C17" i="17"/>
  <c r="M9" i="14"/>
  <c r="F39" i="17"/>
  <c r="J21" i="13" l="1"/>
  <c r="E22" i="3"/>
  <c r="C18" i="17"/>
  <c r="G20" i="18"/>
  <c r="N9" i="14"/>
  <c r="F22" i="3" l="1"/>
  <c r="G22" i="3" l="1"/>
  <c r="I22" i="3" s="1"/>
  <c r="K22" i="13"/>
  <c r="K21" i="13" l="1"/>
  <c r="E23" i="3"/>
  <c r="F23" i="3" l="1"/>
  <c r="G23" i="3" l="1"/>
  <c r="I23" i="3" s="1"/>
  <c r="L22" i="13"/>
  <c r="L21" i="13" l="1"/>
  <c r="E24" i="3"/>
  <c r="F24" i="3" l="1"/>
  <c r="M22" i="13" l="1"/>
  <c r="G24" i="3"/>
  <c r="I24" i="3" s="1"/>
  <c r="M21" i="13" l="1"/>
  <c r="E25" i="3" l="1"/>
  <c r="F25" i="3" l="1"/>
  <c r="G25" i="3" l="1"/>
  <c r="I25" i="3" s="1"/>
  <c r="N22" i="13"/>
  <c r="O22" i="13" s="1"/>
  <c r="J25" i="3"/>
  <c r="C25" i="18" l="1"/>
  <c r="B11" i="14"/>
  <c r="N21" i="13"/>
  <c r="K25" i="3"/>
  <c r="E26" i="3"/>
  <c r="J11" i="14" l="1"/>
  <c r="C31" i="15"/>
  <c r="F26" i="3"/>
  <c r="O21" i="13"/>
  <c r="M10" i="18"/>
  <c r="G26" i="3" l="1"/>
  <c r="C50" i="13"/>
  <c r="C49" i="13" l="1"/>
  <c r="I26" i="3"/>
  <c r="E27" i="3" s="1"/>
  <c r="F27" i="3" l="1"/>
  <c r="G27" i="3" l="1"/>
  <c r="D50" i="13"/>
  <c r="D49" i="13" l="1"/>
  <c r="I27" i="3"/>
  <c r="E28" i="3" s="1"/>
  <c r="F28" i="3" l="1"/>
  <c r="G28" i="3" l="1"/>
  <c r="E50" i="13"/>
  <c r="E49" i="13" l="1"/>
  <c r="I28" i="3"/>
  <c r="E29" i="3" s="1"/>
  <c r="F29" i="3" l="1"/>
  <c r="G29" i="3" l="1"/>
  <c r="F50" i="13"/>
  <c r="F49" i="13" l="1"/>
  <c r="I29" i="3"/>
  <c r="E30" i="3" s="1"/>
  <c r="F30" i="3" l="1"/>
  <c r="G30" i="3" l="1"/>
  <c r="G50" i="13"/>
  <c r="G49" i="13" l="1"/>
  <c r="I30" i="3"/>
  <c r="E31" i="3" s="1"/>
  <c r="F31" i="3" l="1"/>
  <c r="G31" i="3" l="1"/>
  <c r="H50" i="13"/>
  <c r="H49" i="13" l="1"/>
  <c r="I31" i="3"/>
  <c r="E32" i="3" s="1"/>
  <c r="F32" i="3" l="1"/>
  <c r="G32" i="3" l="1"/>
  <c r="I50" i="13"/>
  <c r="I49" i="13" l="1"/>
  <c r="I32" i="3"/>
  <c r="E33" i="3" s="1"/>
  <c r="F33" i="3" l="1"/>
  <c r="G33" i="3" l="1"/>
  <c r="J50" i="13"/>
  <c r="J49" i="13" l="1"/>
  <c r="I33" i="3"/>
  <c r="E34" i="3" s="1"/>
  <c r="F34" i="3" l="1"/>
  <c r="G34" i="3" l="1"/>
  <c r="K50" i="13"/>
  <c r="K49" i="13" l="1"/>
  <c r="I34" i="3"/>
  <c r="E35" i="3" s="1"/>
  <c r="F35" i="3" l="1"/>
  <c r="G35" i="3" l="1"/>
  <c r="L50" i="13"/>
  <c r="L49" i="13" l="1"/>
  <c r="I35" i="3"/>
  <c r="E36" i="3" s="1"/>
  <c r="F36" i="3" l="1"/>
  <c r="G36" i="3" l="1"/>
  <c r="M50" i="13"/>
  <c r="M49" i="13" l="1"/>
  <c r="I36" i="3"/>
  <c r="E37" i="3" s="1"/>
  <c r="F37" i="3" l="1"/>
  <c r="J37" i="3" s="1"/>
  <c r="D25" i="18" l="1"/>
  <c r="C11" i="14"/>
  <c r="G37" i="3"/>
  <c r="K37" i="3" s="1"/>
  <c r="N50" i="13"/>
  <c r="O50" i="13" s="1"/>
  <c r="K11" i="14" l="1"/>
  <c r="M11" i="18"/>
  <c r="N49" i="13"/>
  <c r="I37" i="3"/>
  <c r="E38" i="3" s="1"/>
  <c r="F38" i="3" l="1"/>
  <c r="D31" i="15"/>
  <c r="O49" i="13"/>
  <c r="G38" i="3" l="1"/>
  <c r="C79" i="13"/>
  <c r="C78" i="13" l="1"/>
  <c r="I38" i="3"/>
  <c r="E39" i="3" s="1"/>
  <c r="F39" i="3" l="1"/>
  <c r="G39" i="3" l="1"/>
  <c r="D79" i="13"/>
  <c r="D78" i="13" l="1"/>
  <c r="I39" i="3"/>
  <c r="E40" i="3" s="1"/>
  <c r="F40" i="3" l="1"/>
  <c r="G40" i="3" l="1"/>
  <c r="E79" i="13"/>
  <c r="E78" i="13" l="1"/>
  <c r="I40" i="3"/>
  <c r="E41" i="3" s="1"/>
  <c r="F41" i="3" l="1"/>
  <c r="G41" i="3" l="1"/>
  <c r="F79" i="13"/>
  <c r="F78" i="13" l="1"/>
  <c r="I41" i="3"/>
  <c r="E42" i="3" s="1"/>
  <c r="F42" i="3" l="1"/>
  <c r="G42" i="3" l="1"/>
  <c r="G79" i="13"/>
  <c r="G78" i="13" l="1"/>
  <c r="I42" i="3"/>
  <c r="E43" i="3" s="1"/>
  <c r="F43" i="3" l="1"/>
  <c r="G43" i="3" l="1"/>
  <c r="H79" i="13"/>
  <c r="H78" i="13" l="1"/>
  <c r="I43" i="3"/>
  <c r="E44" i="3" s="1"/>
  <c r="F44" i="3" l="1"/>
  <c r="G44" i="3" l="1"/>
  <c r="I79" i="13"/>
  <c r="I78" i="13" l="1"/>
  <c r="I44" i="3"/>
  <c r="E45" i="3" s="1"/>
  <c r="F45" i="3" l="1"/>
  <c r="G45" i="3" l="1"/>
  <c r="J79" i="13"/>
  <c r="J78" i="13" l="1"/>
  <c r="I45" i="3"/>
  <c r="E46" i="3" s="1"/>
  <c r="F46" i="3" l="1"/>
  <c r="G46" i="3" l="1"/>
  <c r="K79" i="13"/>
  <c r="K78" i="13" l="1"/>
  <c r="I46" i="3"/>
  <c r="E47" i="3" s="1"/>
  <c r="F47" i="3" l="1"/>
  <c r="G47" i="3" l="1"/>
  <c r="L79" i="13"/>
  <c r="L78" i="13" l="1"/>
  <c r="I47" i="3"/>
  <c r="E48" i="3" s="1"/>
  <c r="F48" i="3" l="1"/>
  <c r="G48" i="3" l="1"/>
  <c r="M79" i="13"/>
  <c r="M78" i="13" l="1"/>
  <c r="I48" i="3"/>
  <c r="E49" i="3" s="1"/>
  <c r="F49" i="3" l="1"/>
  <c r="J49" i="3" s="1"/>
  <c r="E25" i="18" l="1"/>
  <c r="D11" i="14"/>
  <c r="G49" i="3"/>
  <c r="K49" i="3" s="1"/>
  <c r="N79" i="13"/>
  <c r="O79" i="13" s="1"/>
  <c r="L11" i="14" l="1"/>
  <c r="M12" i="18"/>
  <c r="N78" i="13"/>
  <c r="I49" i="3"/>
  <c r="E50" i="3" s="1"/>
  <c r="F50" i="3" l="1"/>
  <c r="E31" i="15"/>
  <c r="O78" i="13"/>
  <c r="G50" i="3" l="1"/>
  <c r="C108" i="13"/>
  <c r="C107" i="13" l="1"/>
  <c r="I50" i="3"/>
  <c r="E51" i="3" s="1"/>
  <c r="F51" i="3" l="1"/>
  <c r="G51" i="3" l="1"/>
  <c r="D108" i="13"/>
  <c r="D107" i="13" l="1"/>
  <c r="I51" i="3"/>
  <c r="E52" i="3" s="1"/>
  <c r="F52" i="3" l="1"/>
  <c r="G52" i="3" l="1"/>
  <c r="E108" i="13"/>
  <c r="E107" i="13" l="1"/>
  <c r="I52" i="3"/>
  <c r="E53" i="3" s="1"/>
  <c r="F53" i="3" l="1"/>
  <c r="G53" i="3" l="1"/>
  <c r="F108" i="13"/>
  <c r="F107" i="13" l="1"/>
  <c r="I53" i="3"/>
  <c r="E54" i="3" s="1"/>
  <c r="F54" i="3" l="1"/>
  <c r="G54" i="3" l="1"/>
  <c r="G108" i="13"/>
  <c r="G107" i="13" l="1"/>
  <c r="I54" i="3"/>
  <c r="E55" i="3" s="1"/>
  <c r="F55" i="3" l="1"/>
  <c r="G55" i="3" l="1"/>
  <c r="H108" i="13"/>
  <c r="H107" i="13" l="1"/>
  <c r="I55" i="3"/>
  <c r="E56" i="3" s="1"/>
  <c r="F56" i="3" l="1"/>
  <c r="G56" i="3" l="1"/>
  <c r="I108" i="13"/>
  <c r="I107" i="13" l="1"/>
  <c r="I56" i="3"/>
  <c r="E57" i="3" s="1"/>
  <c r="F57" i="3" l="1"/>
  <c r="G57" i="3" l="1"/>
  <c r="J108" i="13"/>
  <c r="J107" i="13" l="1"/>
  <c r="I57" i="3"/>
  <c r="E58" i="3" s="1"/>
  <c r="F58" i="3" l="1"/>
  <c r="G58" i="3" l="1"/>
  <c r="K108" i="13"/>
  <c r="K107" i="13" l="1"/>
  <c r="I58" i="3"/>
  <c r="E59" i="3" s="1"/>
  <c r="F59" i="3" l="1"/>
  <c r="G59" i="3" l="1"/>
  <c r="L108" i="13"/>
  <c r="L107" i="13" l="1"/>
  <c r="I59" i="3"/>
  <c r="E60" i="3" s="1"/>
  <c r="F60" i="3" l="1"/>
  <c r="G60" i="3" l="1"/>
  <c r="M108" i="13"/>
  <c r="M107" i="13" l="1"/>
  <c r="I60" i="3"/>
  <c r="E61" i="3" s="1"/>
  <c r="F61" i="3" l="1"/>
  <c r="J61" i="3" s="1"/>
  <c r="E11" i="14" l="1"/>
  <c r="M11" i="14" s="1"/>
  <c r="F25" i="18"/>
  <c r="M13" i="18" s="1"/>
  <c r="G61" i="3"/>
  <c r="K61" i="3" s="1"/>
  <c r="N108" i="13"/>
  <c r="O108" i="13" s="1"/>
  <c r="N107" i="13" l="1"/>
  <c r="I61" i="3"/>
  <c r="E62" i="3" s="1"/>
  <c r="F62" i="3" l="1"/>
  <c r="F31" i="15"/>
  <c r="O107" i="13"/>
  <c r="G62" i="3" l="1"/>
  <c r="C136" i="13"/>
  <c r="C135" i="13" l="1"/>
  <c r="I62" i="3"/>
  <c r="E63" i="3" s="1"/>
  <c r="F63" i="3" l="1"/>
  <c r="G63" i="3" l="1"/>
  <c r="D136" i="13"/>
  <c r="D135" i="13" l="1"/>
  <c r="I63" i="3"/>
  <c r="E64" i="3" s="1"/>
  <c r="F64" i="3" l="1"/>
  <c r="G64" i="3" l="1"/>
  <c r="E136" i="13"/>
  <c r="E135" i="13" l="1"/>
  <c r="I64" i="3"/>
  <c r="E65" i="3" s="1"/>
  <c r="F65" i="3" l="1"/>
  <c r="G65" i="3" l="1"/>
  <c r="F136" i="13"/>
  <c r="F135" i="13" l="1"/>
  <c r="I65" i="3"/>
  <c r="E66" i="3" s="1"/>
  <c r="F66" i="3" l="1"/>
  <c r="G66" i="3" l="1"/>
  <c r="G136" i="13"/>
  <c r="G135" i="13" l="1"/>
  <c r="I66" i="3"/>
  <c r="E67" i="3" s="1"/>
  <c r="F67" i="3" l="1"/>
  <c r="G67" i="3" l="1"/>
  <c r="H136" i="13"/>
  <c r="H135" i="13" l="1"/>
  <c r="I67" i="3"/>
  <c r="E68" i="3" s="1"/>
  <c r="F68" i="3" l="1"/>
  <c r="G68" i="3" l="1"/>
  <c r="I136" i="13"/>
  <c r="I135" i="13" l="1"/>
  <c r="I68" i="3"/>
  <c r="E69" i="3" s="1"/>
  <c r="F69" i="3" l="1"/>
  <c r="G69" i="3" l="1"/>
  <c r="J136" i="13"/>
  <c r="J135" i="13" l="1"/>
  <c r="I69" i="3"/>
  <c r="E70" i="3" s="1"/>
  <c r="F70" i="3" l="1"/>
  <c r="G70" i="3" l="1"/>
  <c r="K136" i="13"/>
  <c r="K135" i="13" l="1"/>
  <c r="I70" i="3"/>
  <c r="E71" i="3" s="1"/>
  <c r="F71" i="3" l="1"/>
  <c r="G71" i="3" l="1"/>
  <c r="L136" i="13"/>
  <c r="L135" i="13" l="1"/>
  <c r="I71" i="3"/>
  <c r="E72" i="3" s="1"/>
  <c r="F72" i="3" l="1"/>
  <c r="G72" i="3" l="1"/>
  <c r="M136" i="13"/>
  <c r="M135" i="13" l="1"/>
  <c r="I72" i="3"/>
  <c r="E73" i="3" s="1"/>
  <c r="F73" i="3" l="1"/>
  <c r="J73" i="3" s="1"/>
  <c r="F11" i="14" l="1"/>
  <c r="N11" i="14" s="1"/>
  <c r="G25" i="18"/>
  <c r="M14" i="18" s="1"/>
  <c r="J74" i="3"/>
  <c r="G73" i="3"/>
  <c r="K73" i="3" s="1"/>
  <c r="K74" i="3" s="1"/>
  <c r="N136" i="13"/>
  <c r="O136" i="13" s="1"/>
  <c r="F74" i="3"/>
  <c r="N135" i="13" l="1"/>
  <c r="G74" i="3"/>
  <c r="I73" i="3"/>
  <c r="G31" i="15" s="1"/>
  <c r="O135" i="13" l="1"/>
  <c r="C8" i="6"/>
  <c r="E8" i="6" s="1"/>
  <c r="F10" i="6" s="1"/>
  <c r="F53" i="6" s="1"/>
  <c r="R11" i="5"/>
  <c r="B23" i="11"/>
  <c r="F23" i="11" s="1"/>
  <c r="F30" i="11" s="1"/>
  <c r="D51" i="11" s="1"/>
  <c r="D53" i="11" s="1"/>
  <c r="G8" i="6" l="1"/>
  <c r="G10" i="6" s="1"/>
  <c r="G53" i="6" s="1"/>
  <c r="D10" i="6"/>
  <c r="C75" i="11"/>
  <c r="D75" i="11" s="1"/>
  <c r="C91" i="11"/>
  <c r="D91" i="11" s="1"/>
  <c r="F91" i="11" s="1"/>
  <c r="F98" i="11" s="1"/>
  <c r="B99" i="11" s="1"/>
  <c r="D23" i="11"/>
  <c r="D30" i="11" s="1"/>
  <c r="C51" i="11" s="1"/>
  <c r="C53" i="11" s="1"/>
  <c r="B30" i="11"/>
  <c r="B24" i="7"/>
  <c r="C60" i="11"/>
  <c r="D60" i="11" s="1"/>
  <c r="F75" i="11"/>
  <c r="F82" i="11" s="1"/>
  <c r="B83" i="11" s="1"/>
  <c r="B85" i="11" l="1"/>
  <c r="C28" i="17"/>
  <c r="M24" i="7"/>
  <c r="M30" i="7" s="1"/>
  <c r="D24" i="7"/>
  <c r="D30" i="7" s="1"/>
  <c r="H24" i="7"/>
  <c r="H30" i="7" s="1"/>
  <c r="J24" i="7"/>
  <c r="J30" i="7" s="1"/>
  <c r="L24" i="7"/>
  <c r="L30" i="7" s="1"/>
  <c r="K24" i="7"/>
  <c r="K30" i="7" s="1"/>
  <c r="F24" i="7"/>
  <c r="F30" i="7" s="1"/>
  <c r="I24" i="7"/>
  <c r="I30" i="7" s="1"/>
  <c r="E24" i="7"/>
  <c r="E30" i="7" s="1"/>
  <c r="N24" i="7"/>
  <c r="N30" i="7" s="1"/>
  <c r="G24" i="7"/>
  <c r="G30" i="7" s="1"/>
  <c r="C24" i="7"/>
  <c r="O11" i="10" l="1"/>
  <c r="O13" i="10" s="1"/>
  <c r="N16" i="13"/>
  <c r="F11" i="10"/>
  <c r="F13" i="10" s="1"/>
  <c r="E16" i="13"/>
  <c r="K16" i="13"/>
  <c r="L11" i="10"/>
  <c r="L13" i="10" s="1"/>
  <c r="D16" i="13"/>
  <c r="E11" i="10"/>
  <c r="E13" i="10" s="1"/>
  <c r="J11" i="10"/>
  <c r="J13" i="10" s="1"/>
  <c r="I16" i="13"/>
  <c r="M16" i="13"/>
  <c r="N11" i="10"/>
  <c r="N13" i="10" s="1"/>
  <c r="M11" i="10"/>
  <c r="M13" i="10" s="1"/>
  <c r="L16" i="13"/>
  <c r="O24" i="7"/>
  <c r="O30" i="7" s="1"/>
  <c r="C30" i="7"/>
  <c r="H37" i="17"/>
  <c r="I37" i="17" s="1"/>
  <c r="J37" i="17" s="1"/>
  <c r="H26" i="17"/>
  <c r="I26" i="17" s="1"/>
  <c r="J26" i="17" s="1"/>
  <c r="H25" i="17"/>
  <c r="I25" i="17" s="1"/>
  <c r="J25" i="17" s="1"/>
  <c r="H36" i="17"/>
  <c r="I36" i="17" s="1"/>
  <c r="J36" i="17" s="1"/>
  <c r="H35" i="17"/>
  <c r="I35" i="17" s="1"/>
  <c r="J35" i="17" s="1"/>
  <c r="H30" i="17"/>
  <c r="I30" i="17" s="1"/>
  <c r="J30" i="17" s="1"/>
  <c r="H34" i="17"/>
  <c r="I34" i="17" s="1"/>
  <c r="J34" i="17" s="1"/>
  <c r="H38" i="17"/>
  <c r="I38" i="17" s="1"/>
  <c r="J38" i="17" s="1"/>
  <c r="H28" i="17"/>
  <c r="I28" i="17" s="1"/>
  <c r="J28" i="17" s="1"/>
  <c r="C36" i="17"/>
  <c r="C37" i="17" s="1"/>
  <c r="C38" i="17" s="1"/>
  <c r="C39" i="17" s="1"/>
  <c r="H32" i="17"/>
  <c r="I32" i="17" s="1"/>
  <c r="J32" i="17" s="1"/>
  <c r="H29" i="17"/>
  <c r="I29" i="17" s="1"/>
  <c r="J29" i="17" s="1"/>
  <c r="H27" i="17"/>
  <c r="I27" i="17" s="1"/>
  <c r="J27" i="17" s="1"/>
  <c r="H31" i="17"/>
  <c r="I31" i="17" s="1"/>
  <c r="J31" i="17" s="1"/>
  <c r="H24" i="17"/>
  <c r="I24" i="17" s="1"/>
  <c r="J24" i="17" s="1"/>
  <c r="H39" i="17"/>
  <c r="I39" i="17" s="1"/>
  <c r="J39" i="17" s="1"/>
  <c r="H33" i="17"/>
  <c r="I33" i="17" s="1"/>
  <c r="J33" i="17" s="1"/>
  <c r="F16" i="13"/>
  <c r="G11" i="10"/>
  <c r="G13" i="10" s="1"/>
  <c r="J16" i="13"/>
  <c r="K11" i="10"/>
  <c r="K13" i="10" s="1"/>
  <c r="I11" i="10"/>
  <c r="I13" i="10" s="1"/>
  <c r="H16" i="13"/>
  <c r="H11" i="10"/>
  <c r="H13" i="10" s="1"/>
  <c r="G16" i="13"/>
  <c r="M19" i="13" l="1"/>
  <c r="M24" i="13" s="1"/>
  <c r="M25" i="13" s="1"/>
  <c r="M44" i="13"/>
  <c r="K19" i="13"/>
  <c r="K24" i="13" s="1"/>
  <c r="K25" i="13" s="1"/>
  <c r="K44" i="13"/>
  <c r="J19" i="13"/>
  <c r="J24" i="13" s="1"/>
  <c r="J25" i="13" s="1"/>
  <c r="J44" i="13"/>
  <c r="F44" i="13"/>
  <c r="F19" i="13"/>
  <c r="F24" i="13" s="1"/>
  <c r="F25" i="13" s="1"/>
  <c r="C16" i="13"/>
  <c r="D11" i="10"/>
  <c r="E19" i="13"/>
  <c r="E24" i="13" s="1"/>
  <c r="E25" i="13" s="1"/>
  <c r="E44" i="13"/>
  <c r="D44" i="13"/>
  <c r="D19" i="13"/>
  <c r="D24" i="13" s="1"/>
  <c r="D25" i="13" s="1"/>
  <c r="H44" i="13"/>
  <c r="H19" i="13"/>
  <c r="H24" i="13" s="1"/>
  <c r="H25" i="13" s="1"/>
  <c r="L19" i="13"/>
  <c r="L24" i="13" s="1"/>
  <c r="L25" i="13" s="1"/>
  <c r="L44" i="13"/>
  <c r="N44" i="13"/>
  <c r="N19" i="13"/>
  <c r="N24" i="13" s="1"/>
  <c r="N25" i="13" s="1"/>
  <c r="I19" i="13"/>
  <c r="I24" i="13" s="1"/>
  <c r="I25" i="13" s="1"/>
  <c r="I44" i="13"/>
  <c r="G19" i="13"/>
  <c r="G24" i="13" s="1"/>
  <c r="G25" i="13" s="1"/>
  <c r="G44" i="13"/>
  <c r="I47" i="13" l="1"/>
  <c r="I52" i="13" s="1"/>
  <c r="I53" i="13" s="1"/>
  <c r="I73" i="13"/>
  <c r="L47" i="13"/>
  <c r="L52" i="13" s="1"/>
  <c r="L53" i="13" s="1"/>
  <c r="L73" i="13"/>
  <c r="K73" i="13"/>
  <c r="K47" i="13"/>
  <c r="K52" i="13" s="1"/>
  <c r="K53" i="13" s="1"/>
  <c r="D13" i="10"/>
  <c r="D12" i="10"/>
  <c r="C19" i="13"/>
  <c r="C24" i="13" s="1"/>
  <c r="C25" i="13" s="1"/>
  <c r="C28" i="13" s="1"/>
  <c r="D27" i="13" s="1"/>
  <c r="D28" i="13" s="1"/>
  <c r="E27" i="13" s="1"/>
  <c r="E28" i="13" s="1"/>
  <c r="F27" i="13" s="1"/>
  <c r="F28" i="13" s="1"/>
  <c r="G27" i="13" s="1"/>
  <c r="G28" i="13" s="1"/>
  <c r="H27" i="13" s="1"/>
  <c r="H28" i="13" s="1"/>
  <c r="I27" i="13" s="1"/>
  <c r="I28" i="13" s="1"/>
  <c r="J27" i="13" s="1"/>
  <c r="J28" i="13" s="1"/>
  <c r="K27" i="13" s="1"/>
  <c r="K28" i="13" s="1"/>
  <c r="L27" i="13" s="1"/>
  <c r="L28" i="13" s="1"/>
  <c r="M27" i="13" s="1"/>
  <c r="M28" i="13" s="1"/>
  <c r="N27" i="13" s="1"/>
  <c r="N28" i="13" s="1"/>
  <c r="O16" i="13"/>
  <c r="C44" i="13"/>
  <c r="F73" i="13"/>
  <c r="F47" i="13"/>
  <c r="F52" i="13" s="1"/>
  <c r="F53" i="13" s="1"/>
  <c r="J47" i="13"/>
  <c r="J52" i="13" s="1"/>
  <c r="J53" i="13" s="1"/>
  <c r="J73" i="13"/>
  <c r="H47" i="13"/>
  <c r="H52" i="13" s="1"/>
  <c r="H53" i="13" s="1"/>
  <c r="H73" i="13"/>
  <c r="E47" i="13"/>
  <c r="E73" i="13"/>
  <c r="N73" i="13"/>
  <c r="N47" i="13"/>
  <c r="N52" i="13" s="1"/>
  <c r="N53" i="13" s="1"/>
  <c r="M73" i="13"/>
  <c r="M47" i="13"/>
  <c r="M52" i="13" s="1"/>
  <c r="M53" i="13" s="1"/>
  <c r="G47" i="13"/>
  <c r="G52" i="13" s="1"/>
  <c r="G53" i="13" s="1"/>
  <c r="G73" i="13"/>
  <c r="D47" i="13"/>
  <c r="D52" i="13" s="1"/>
  <c r="D53" i="13" s="1"/>
  <c r="D73" i="13"/>
  <c r="G76" i="13" l="1"/>
  <c r="G81" i="13" s="1"/>
  <c r="G82" i="13" s="1"/>
  <c r="G102" i="13"/>
  <c r="H102" i="13"/>
  <c r="H76" i="13"/>
  <c r="H81" i="13" s="1"/>
  <c r="H82" i="13" s="1"/>
  <c r="K102" i="13"/>
  <c r="K76" i="13"/>
  <c r="K81" i="13" s="1"/>
  <c r="K82" i="13" s="1"/>
  <c r="L102" i="13"/>
  <c r="L76" i="13"/>
  <c r="L81" i="13" s="1"/>
  <c r="L82" i="13" s="1"/>
  <c r="M76" i="13"/>
  <c r="M81" i="13" s="1"/>
  <c r="M82" i="13" s="1"/>
  <c r="M102" i="13"/>
  <c r="C73" i="13"/>
  <c r="C47" i="13"/>
  <c r="C52" i="13" s="1"/>
  <c r="C53" i="13" s="1"/>
  <c r="N76" i="13"/>
  <c r="N81" i="13" s="1"/>
  <c r="N82" i="13" s="1"/>
  <c r="N102" i="13"/>
  <c r="O19" i="13"/>
  <c r="O24" i="13" s="1"/>
  <c r="O25" i="13" s="1"/>
  <c r="O28" i="13" s="1"/>
  <c r="C17" i="18"/>
  <c r="C22" i="18" s="1"/>
  <c r="B6" i="14"/>
  <c r="O44" i="13"/>
  <c r="J76" i="13"/>
  <c r="J81" i="13" s="1"/>
  <c r="J82" i="13" s="1"/>
  <c r="J102" i="13"/>
  <c r="F102" i="13"/>
  <c r="F76" i="13"/>
  <c r="F81" i="13" s="1"/>
  <c r="F82" i="13" s="1"/>
  <c r="I102" i="13"/>
  <c r="I76" i="13"/>
  <c r="I81" i="13" s="1"/>
  <c r="I82" i="13" s="1"/>
  <c r="D76" i="13"/>
  <c r="D81" i="13" s="1"/>
  <c r="D82" i="13" s="1"/>
  <c r="D102" i="13"/>
  <c r="E76" i="13"/>
  <c r="E102" i="13"/>
  <c r="D14" i="10"/>
  <c r="E10" i="10" s="1"/>
  <c r="E12" i="10" s="1"/>
  <c r="E14" i="10" s="1"/>
  <c r="F10" i="10" s="1"/>
  <c r="F12" i="10" s="1"/>
  <c r="F14" i="10" s="1"/>
  <c r="G10" i="10" s="1"/>
  <c r="G12" i="10" s="1"/>
  <c r="G14" i="10" s="1"/>
  <c r="H10" i="10" s="1"/>
  <c r="H12" i="10" s="1"/>
  <c r="H14" i="10" s="1"/>
  <c r="I10" i="10" s="1"/>
  <c r="I12" i="10" s="1"/>
  <c r="I14" i="10" s="1"/>
  <c r="J10" i="10" s="1"/>
  <c r="J12" i="10" s="1"/>
  <c r="J14" i="10" s="1"/>
  <c r="K10" i="10" s="1"/>
  <c r="K12" i="10" s="1"/>
  <c r="K14" i="10" s="1"/>
  <c r="L10" i="10" s="1"/>
  <c r="L12" i="10" s="1"/>
  <c r="L14" i="10" s="1"/>
  <c r="M10" i="10" s="1"/>
  <c r="M12" i="10" s="1"/>
  <c r="M14" i="10" s="1"/>
  <c r="N10" i="10" s="1"/>
  <c r="N12" i="10" s="1"/>
  <c r="N14" i="10" s="1"/>
  <c r="O10" i="10" s="1"/>
  <c r="O12" i="10" s="1"/>
  <c r="O14" i="10" s="1"/>
  <c r="K10" i="18" l="1"/>
  <c r="H105" i="13"/>
  <c r="H110" i="13" s="1"/>
  <c r="H111" i="13" s="1"/>
  <c r="H130" i="13"/>
  <c r="H133" i="13" s="1"/>
  <c r="H138" i="13" s="1"/>
  <c r="H139" i="13" s="1"/>
  <c r="K105" i="13"/>
  <c r="K110" i="13" s="1"/>
  <c r="K111" i="13" s="1"/>
  <c r="K130" i="13"/>
  <c r="K133" i="13" s="1"/>
  <c r="K138" i="13" s="1"/>
  <c r="K139" i="13" s="1"/>
  <c r="G105" i="13"/>
  <c r="G110" i="13" s="1"/>
  <c r="G111" i="13" s="1"/>
  <c r="G130" i="13"/>
  <c r="G133" i="13" s="1"/>
  <c r="G138" i="13" s="1"/>
  <c r="G139" i="13" s="1"/>
  <c r="C6" i="14"/>
  <c r="O47" i="13"/>
  <c r="D17" i="18"/>
  <c r="D22" i="18" s="1"/>
  <c r="J6" i="14"/>
  <c r="D14" i="17"/>
  <c r="B7" i="14"/>
  <c r="C7" i="15"/>
  <c r="B55" i="13"/>
  <c r="N130" i="13"/>
  <c r="N133" i="13" s="1"/>
  <c r="N138" i="13" s="1"/>
  <c r="N139" i="13" s="1"/>
  <c r="N105" i="13"/>
  <c r="N110" i="13" s="1"/>
  <c r="N111" i="13" s="1"/>
  <c r="I130" i="13"/>
  <c r="I133" i="13" s="1"/>
  <c r="I138" i="13" s="1"/>
  <c r="I139" i="13" s="1"/>
  <c r="I105" i="13"/>
  <c r="I110" i="13" s="1"/>
  <c r="I111" i="13" s="1"/>
  <c r="F8" i="15"/>
  <c r="D8" i="15"/>
  <c r="C8" i="15"/>
  <c r="E8" i="15"/>
  <c r="G8" i="15"/>
  <c r="E130" i="13"/>
  <c r="E133" i="13" s="1"/>
  <c r="E105" i="13"/>
  <c r="J105" i="13"/>
  <c r="J110" i="13" s="1"/>
  <c r="J111" i="13" s="1"/>
  <c r="J130" i="13"/>
  <c r="J133" i="13" s="1"/>
  <c r="J138" i="13" s="1"/>
  <c r="J139" i="13" s="1"/>
  <c r="O73" i="13"/>
  <c r="C76" i="13"/>
  <c r="C81" i="13" s="1"/>
  <c r="C82" i="13" s="1"/>
  <c r="C102" i="13"/>
  <c r="L105" i="13"/>
  <c r="L110" i="13" s="1"/>
  <c r="L111" i="13" s="1"/>
  <c r="L130" i="13"/>
  <c r="L133" i="13" s="1"/>
  <c r="L138" i="13" s="1"/>
  <c r="L139" i="13" s="1"/>
  <c r="F130" i="13"/>
  <c r="F133" i="13" s="1"/>
  <c r="F138" i="13" s="1"/>
  <c r="F139" i="13" s="1"/>
  <c r="F105" i="13"/>
  <c r="F110" i="13" s="1"/>
  <c r="F111" i="13" s="1"/>
  <c r="D105" i="13"/>
  <c r="D110" i="13" s="1"/>
  <c r="D111" i="13" s="1"/>
  <c r="D130" i="13"/>
  <c r="D133" i="13" s="1"/>
  <c r="D138" i="13" s="1"/>
  <c r="D139" i="13" s="1"/>
  <c r="M105" i="13"/>
  <c r="M110" i="13" s="1"/>
  <c r="M111" i="13" s="1"/>
  <c r="M130" i="13"/>
  <c r="M133" i="13" s="1"/>
  <c r="M138" i="13" s="1"/>
  <c r="M139" i="13" s="1"/>
  <c r="P28" i="13"/>
  <c r="J7" i="14" l="1"/>
  <c r="B12" i="14"/>
  <c r="C29" i="17"/>
  <c r="C31" i="17" s="1"/>
  <c r="C33" i="17" s="1"/>
  <c r="J14" i="17"/>
  <c r="E14" i="17"/>
  <c r="C35" i="17"/>
  <c r="C130" i="13"/>
  <c r="C105" i="13"/>
  <c r="C110" i="13" s="1"/>
  <c r="C111" i="13" s="1"/>
  <c r="O102" i="13"/>
  <c r="K11" i="18"/>
  <c r="O55" i="13"/>
  <c r="O76" i="13"/>
  <c r="E17" i="18"/>
  <c r="E22" i="18" s="1"/>
  <c r="D6" i="14"/>
  <c r="C7" i="14"/>
  <c r="K6" i="14"/>
  <c r="D15" i="17"/>
  <c r="C10" i="15"/>
  <c r="E6" i="14" l="1"/>
  <c r="F17" i="18"/>
  <c r="F22" i="18" s="1"/>
  <c r="O105" i="13"/>
  <c r="J15" i="17"/>
  <c r="E15" i="17"/>
  <c r="O130" i="13"/>
  <c r="C133" i="13"/>
  <c r="C138" i="13" s="1"/>
  <c r="C139" i="13" s="1"/>
  <c r="C12" i="14"/>
  <c r="K7" i="14"/>
  <c r="I14" i="17"/>
  <c r="G14" i="17"/>
  <c r="H14" i="17" s="1"/>
  <c r="C26" i="15"/>
  <c r="K10" i="15" s="1"/>
  <c r="D16" i="17"/>
  <c r="D7" i="14"/>
  <c r="L6" i="14"/>
  <c r="K12" i="18"/>
  <c r="J12" i="14"/>
  <c r="B14" i="14"/>
  <c r="B16" i="14" s="1"/>
  <c r="L7" i="14" l="1"/>
  <c r="D12" i="14"/>
  <c r="K12" i="14"/>
  <c r="C14" i="14"/>
  <c r="C15" i="14"/>
  <c r="F6" i="14"/>
  <c r="O133" i="13"/>
  <c r="G17" i="18"/>
  <c r="G22" i="18" s="1"/>
  <c r="K13" i="18"/>
  <c r="C35" i="15"/>
  <c r="C50" i="16"/>
  <c r="J16" i="14"/>
  <c r="C41" i="16"/>
  <c r="B17" i="14"/>
  <c r="T56" i="13" s="1"/>
  <c r="K24" i="15"/>
  <c r="C31" i="16"/>
  <c r="K16" i="15"/>
  <c r="K25" i="15"/>
  <c r="K49" i="15" s="1"/>
  <c r="K12" i="15"/>
  <c r="K17" i="15"/>
  <c r="K14" i="15"/>
  <c r="K22" i="15"/>
  <c r="K18" i="15"/>
  <c r="K13" i="15"/>
  <c r="K34" i="15"/>
  <c r="K9" i="15"/>
  <c r="K15" i="15"/>
  <c r="K21" i="15"/>
  <c r="K31" i="15"/>
  <c r="K20" i="15"/>
  <c r="K48" i="15" s="1"/>
  <c r="K19" i="15"/>
  <c r="K37" i="15"/>
  <c r="K7" i="15"/>
  <c r="K8" i="15"/>
  <c r="E7" i="14"/>
  <c r="D17" i="17"/>
  <c r="M6" i="14"/>
  <c r="E16" i="17"/>
  <c r="J16" i="17"/>
  <c r="I15" i="17"/>
  <c r="G15" i="17"/>
  <c r="H15" i="17" s="1"/>
  <c r="K47" i="15"/>
  <c r="T58" i="13"/>
  <c r="J14" i="14"/>
  <c r="C27" i="18"/>
  <c r="E51" i="13"/>
  <c r="C29" i="15"/>
  <c r="K26" i="15" l="1"/>
  <c r="C16" i="14"/>
  <c r="B18" i="14"/>
  <c r="D36" i="15" s="1"/>
  <c r="D37" i="15" s="1"/>
  <c r="L37" i="15" s="1"/>
  <c r="T59" i="13"/>
  <c r="D35" i="15"/>
  <c r="C17" i="14"/>
  <c r="C18" i="14" s="1"/>
  <c r="K16" i="14"/>
  <c r="D41" i="16"/>
  <c r="J17" i="17"/>
  <c r="E17" i="17"/>
  <c r="E80" i="13"/>
  <c r="D27" i="18"/>
  <c r="D29" i="15"/>
  <c r="K14" i="14"/>
  <c r="G16" i="17"/>
  <c r="H16" i="17" s="1"/>
  <c r="I16" i="17"/>
  <c r="C32" i="15"/>
  <c r="K29" i="15"/>
  <c r="C11" i="16"/>
  <c r="B21" i="14"/>
  <c r="B29" i="14" s="1"/>
  <c r="B23" i="14"/>
  <c r="B54" i="13"/>
  <c r="N10" i="18"/>
  <c r="C30" i="18"/>
  <c r="C31" i="18" s="1"/>
  <c r="C33" i="18" s="1"/>
  <c r="C38" i="18" s="1"/>
  <c r="E12" i="14"/>
  <c r="M7" i="14"/>
  <c r="C38" i="15"/>
  <c r="K35" i="15"/>
  <c r="D14" i="14"/>
  <c r="L12" i="14"/>
  <c r="D15" i="14"/>
  <c r="K14" i="18"/>
  <c r="N6" i="14"/>
  <c r="F7" i="14"/>
  <c r="D18" i="17"/>
  <c r="O51" i="13"/>
  <c r="O52" i="13" s="1"/>
  <c r="O53" i="13" s="1"/>
  <c r="E52" i="13"/>
  <c r="E53" i="13" s="1"/>
  <c r="K15" i="14"/>
  <c r="D28" i="18"/>
  <c r="Q10" i="18" l="1"/>
  <c r="B47" i="18" s="1"/>
  <c r="D47" i="18" s="1"/>
  <c r="N37" i="18" s="1"/>
  <c r="B22" i="14"/>
  <c r="B20" i="14"/>
  <c r="D16" i="14"/>
  <c r="D17" i="14" s="1"/>
  <c r="D18" i="14" s="1"/>
  <c r="N11" i="18"/>
  <c r="D30" i="18"/>
  <c r="D31" i="18" s="1"/>
  <c r="D33" i="18" s="1"/>
  <c r="D38" i="18" s="1"/>
  <c r="E29" i="15"/>
  <c r="E109" i="13"/>
  <c r="L14" i="14"/>
  <c r="E27" i="18"/>
  <c r="E36" i="15"/>
  <c r="E37" i="15" s="1"/>
  <c r="M37" i="15" s="1"/>
  <c r="C22" i="14"/>
  <c r="C23" i="14"/>
  <c r="B83" i="13"/>
  <c r="C21" i="14"/>
  <c r="C29" i="14" s="1"/>
  <c r="C20" i="14"/>
  <c r="O80" i="13"/>
  <c r="O81" i="13" s="1"/>
  <c r="O82" i="13" s="1"/>
  <c r="E81" i="13"/>
  <c r="E82" i="13" s="1"/>
  <c r="N7" i="14"/>
  <c r="F12" i="14"/>
  <c r="B28" i="14"/>
  <c r="C21" i="16"/>
  <c r="K32" i="15"/>
  <c r="C40" i="15"/>
  <c r="C41" i="15" s="1"/>
  <c r="E14" i="14"/>
  <c r="E15" i="14"/>
  <c r="M12" i="14"/>
  <c r="O54" i="13"/>
  <c r="O56" i="13" s="1"/>
  <c r="B56" i="13"/>
  <c r="I17" i="17"/>
  <c r="G17" i="17"/>
  <c r="H17" i="17" s="1"/>
  <c r="K38" i="15"/>
  <c r="K51" i="15" s="1"/>
  <c r="C59" i="16"/>
  <c r="J18" i="17"/>
  <c r="E18" i="17"/>
  <c r="C39" i="18"/>
  <c r="C40" i="18" s="1"/>
  <c r="D14" i="19"/>
  <c r="E28" i="18"/>
  <c r="L15" i="14"/>
  <c r="D32" i="15"/>
  <c r="D38" i="15"/>
  <c r="Q11" i="18" l="1"/>
  <c r="B48" i="18" s="1"/>
  <c r="B25" i="14"/>
  <c r="L16" i="14"/>
  <c r="E35" i="15"/>
  <c r="E38" i="15" s="1"/>
  <c r="E41" i="16"/>
  <c r="E16" i="14"/>
  <c r="F41" i="16" s="1"/>
  <c r="D20" i="14"/>
  <c r="B112" i="13"/>
  <c r="F36" i="15"/>
  <c r="F37" i="15" s="1"/>
  <c r="N37" i="15" s="1"/>
  <c r="D22" i="14"/>
  <c r="D21" i="14"/>
  <c r="D29" i="14" s="1"/>
  <c r="D23" i="14"/>
  <c r="F28" i="18"/>
  <c r="M15" i="14"/>
  <c r="D59" i="16"/>
  <c r="F27" i="18"/>
  <c r="F29" i="15"/>
  <c r="M14" i="14"/>
  <c r="E137" i="13"/>
  <c r="K50" i="15"/>
  <c r="K40" i="15"/>
  <c r="L31" i="18"/>
  <c r="L32" i="18" s="1"/>
  <c r="O83" i="13"/>
  <c r="O109" i="13"/>
  <c r="O110" i="13" s="1"/>
  <c r="O111" i="13" s="1"/>
  <c r="E110" i="13"/>
  <c r="E111" i="13" s="1"/>
  <c r="D40" i="15"/>
  <c r="E30" i="18"/>
  <c r="E31" i="18" s="1"/>
  <c r="E33" i="18" s="1"/>
  <c r="E38" i="18" s="1"/>
  <c r="N12" i="18"/>
  <c r="C55" i="13"/>
  <c r="C56" i="13" s="1"/>
  <c r="D55" i="13" s="1"/>
  <c r="D56" i="13" s="1"/>
  <c r="E55" i="13" s="1"/>
  <c r="E56" i="13" s="1"/>
  <c r="F55" i="13" s="1"/>
  <c r="F56" i="13" s="1"/>
  <c r="G55" i="13" s="1"/>
  <c r="G56" i="13" s="1"/>
  <c r="H55" i="13" s="1"/>
  <c r="H56" i="13" s="1"/>
  <c r="I55" i="13" s="1"/>
  <c r="I56" i="13" s="1"/>
  <c r="J55" i="13" s="1"/>
  <c r="J56" i="13" s="1"/>
  <c r="K55" i="13" s="1"/>
  <c r="K56" i="13" s="1"/>
  <c r="L55" i="13" s="1"/>
  <c r="L56" i="13" s="1"/>
  <c r="M55" i="13" s="1"/>
  <c r="M56" i="13" s="1"/>
  <c r="N55" i="13" s="1"/>
  <c r="N56" i="13" s="1"/>
  <c r="P56" i="13" s="1"/>
  <c r="T60" i="13"/>
  <c r="E32" i="15"/>
  <c r="B84" i="13"/>
  <c r="O84" i="13" s="1"/>
  <c r="D7" i="15"/>
  <c r="C25" i="14"/>
  <c r="C28" i="14"/>
  <c r="E14" i="19"/>
  <c r="D39" i="18"/>
  <c r="D40" i="18" s="1"/>
  <c r="I18" i="17"/>
  <c r="G18" i="17"/>
  <c r="H18" i="17" s="1"/>
  <c r="F15" i="14"/>
  <c r="F14" i="14"/>
  <c r="N12" i="14"/>
  <c r="D48" i="18" l="1"/>
  <c r="Q12" i="18"/>
  <c r="B49" i="18" s="1"/>
  <c r="E17" i="14"/>
  <c r="E18" i="14" s="1"/>
  <c r="E20" i="14" s="1"/>
  <c r="M16" i="14"/>
  <c r="F35" i="15"/>
  <c r="F38" i="15" s="1"/>
  <c r="O85" i="13"/>
  <c r="E7" i="15" s="1"/>
  <c r="N15" i="14"/>
  <c r="G28" i="18"/>
  <c r="E59" i="16"/>
  <c r="E40" i="15"/>
  <c r="B85" i="13"/>
  <c r="C84" i="13" s="1"/>
  <c r="C85" i="13" s="1"/>
  <c r="D84" i="13" s="1"/>
  <c r="D85" i="13" s="1"/>
  <c r="E84" i="13" s="1"/>
  <c r="E85" i="13" s="1"/>
  <c r="F84" i="13" s="1"/>
  <c r="F85" i="13" s="1"/>
  <c r="G84" i="13" s="1"/>
  <c r="G85" i="13" s="1"/>
  <c r="H84" i="13" s="1"/>
  <c r="H85" i="13" s="1"/>
  <c r="I84" i="13" s="1"/>
  <c r="I85" i="13" s="1"/>
  <c r="J84" i="13" s="1"/>
  <c r="J85" i="13" s="1"/>
  <c r="K84" i="13" s="1"/>
  <c r="K85" i="13" s="1"/>
  <c r="L84" i="13" s="1"/>
  <c r="L85" i="13" s="1"/>
  <c r="M84" i="13" s="1"/>
  <c r="M85" i="13" s="1"/>
  <c r="N84" i="13" s="1"/>
  <c r="N85" i="13" s="1"/>
  <c r="G27" i="18"/>
  <c r="G29" i="15"/>
  <c r="N14" i="14"/>
  <c r="O137" i="13"/>
  <c r="O138" i="13" s="1"/>
  <c r="O139" i="13" s="1"/>
  <c r="E138" i="13"/>
  <c r="E139" i="13" s="1"/>
  <c r="D10" i="15"/>
  <c r="F32" i="15"/>
  <c r="E22" i="14"/>
  <c r="F30" i="18"/>
  <c r="F31" i="18" s="1"/>
  <c r="F33" i="18" s="1"/>
  <c r="F38" i="18" s="1"/>
  <c r="N13" i="18"/>
  <c r="E39" i="18"/>
  <c r="E40" i="18" s="1"/>
  <c r="F14" i="19"/>
  <c r="M31" i="18"/>
  <c r="M32" i="18" s="1"/>
  <c r="N31" i="18" s="1"/>
  <c r="N32" i="18" s="1"/>
  <c r="O112" i="13"/>
  <c r="F16" i="14"/>
  <c r="D25" i="14"/>
  <c r="D28" i="14"/>
  <c r="D49" i="18" l="1"/>
  <c r="P85" i="13"/>
  <c r="Q13" i="18"/>
  <c r="B50" i="18" s="1"/>
  <c r="B140" i="13"/>
  <c r="E21" i="14"/>
  <c r="E29" i="14" s="1"/>
  <c r="G36" i="15"/>
  <c r="G37" i="15" s="1"/>
  <c r="O37" i="15" s="1"/>
  <c r="E23" i="14"/>
  <c r="B113" i="13"/>
  <c r="F59" i="16"/>
  <c r="G14" i="19"/>
  <c r="F39" i="18"/>
  <c r="F40" i="18" s="1"/>
  <c r="N14" i="18"/>
  <c r="G30" i="18"/>
  <c r="G31" i="18" s="1"/>
  <c r="G33" i="18" s="1"/>
  <c r="G38" i="18" s="1"/>
  <c r="F40" i="15"/>
  <c r="F17" i="14"/>
  <c r="F18" i="14" s="1"/>
  <c r="N16" i="14"/>
  <c r="G41" i="16"/>
  <c r="G35" i="15"/>
  <c r="D11" i="16"/>
  <c r="D26" i="15"/>
  <c r="L10" i="15" s="1"/>
  <c r="O140" i="13"/>
  <c r="E28" i="14"/>
  <c r="E10" i="15"/>
  <c r="G32" i="15"/>
  <c r="D50" i="18" l="1"/>
  <c r="Q14" i="18"/>
  <c r="B51" i="18" s="1"/>
  <c r="M28" i="18"/>
  <c r="N28" i="18" s="1"/>
  <c r="M25" i="18"/>
  <c r="N25" i="18" s="1"/>
  <c r="E25" i="14"/>
  <c r="O113" i="13"/>
  <c r="O114" i="13" s="1"/>
  <c r="B114" i="13"/>
  <c r="C113" i="13" s="1"/>
  <c r="C114" i="13" s="1"/>
  <c r="D113" i="13" s="1"/>
  <c r="D114" i="13" s="1"/>
  <c r="E113" i="13" s="1"/>
  <c r="E114" i="13" s="1"/>
  <c r="F113" i="13" s="1"/>
  <c r="F114" i="13" s="1"/>
  <c r="G113" i="13" s="1"/>
  <c r="G114" i="13" s="1"/>
  <c r="H113" i="13" s="1"/>
  <c r="H114" i="13" s="1"/>
  <c r="I113" i="13" s="1"/>
  <c r="I114" i="13" s="1"/>
  <c r="J113" i="13" s="1"/>
  <c r="J114" i="13" s="1"/>
  <c r="K113" i="13" s="1"/>
  <c r="K114" i="13" s="1"/>
  <c r="L113" i="13" s="1"/>
  <c r="L114" i="13" s="1"/>
  <c r="M113" i="13" s="1"/>
  <c r="M114" i="13" s="1"/>
  <c r="N113" i="13" s="1"/>
  <c r="N114" i="13" s="1"/>
  <c r="E11" i="16"/>
  <c r="E26" i="15"/>
  <c r="K53" i="15"/>
  <c r="D31" i="16"/>
  <c r="L17" i="15"/>
  <c r="L21" i="15"/>
  <c r="L19" i="15"/>
  <c r="L12" i="15"/>
  <c r="L31" i="15"/>
  <c r="L18" i="15"/>
  <c r="D41" i="15"/>
  <c r="L22" i="15"/>
  <c r="L25" i="15"/>
  <c r="K55" i="15" s="1"/>
  <c r="L13" i="15"/>
  <c r="L34" i="15"/>
  <c r="L9" i="15"/>
  <c r="L14" i="15"/>
  <c r="L24" i="15"/>
  <c r="L16" i="15"/>
  <c r="L20" i="15"/>
  <c r="K54" i="15" s="1"/>
  <c r="L15" i="15"/>
  <c r="L8" i="15"/>
  <c r="D50" i="16"/>
  <c r="L29" i="15"/>
  <c r="L35" i="15"/>
  <c r="L32" i="15"/>
  <c r="L38" i="15"/>
  <c r="K57" i="15" s="1"/>
  <c r="D21" i="16"/>
  <c r="L7" i="15"/>
  <c r="G38" i="15"/>
  <c r="G40" i="15" s="1"/>
  <c r="H14" i="19"/>
  <c r="C3" i="19" s="1"/>
  <c r="G39" i="18"/>
  <c r="G40" i="18" s="1"/>
  <c r="F20" i="14"/>
  <c r="F21" i="14"/>
  <c r="F29" i="14" s="1"/>
  <c r="F23" i="14"/>
  <c r="F22" i="14"/>
  <c r="M22" i="18" l="1"/>
  <c r="N22" i="18" s="1"/>
  <c r="D51" i="18"/>
  <c r="D53" i="18" s="1"/>
  <c r="B52" i="18"/>
  <c r="P114" i="13"/>
  <c r="F7" i="15"/>
  <c r="F10" i="15" s="1"/>
  <c r="F26" i="15" s="1"/>
  <c r="N10" i="15" s="1"/>
  <c r="B141" i="13"/>
  <c r="D9" i="19"/>
  <c r="C9" i="19" s="1"/>
  <c r="C10" i="19"/>
  <c r="C6" i="19"/>
  <c r="C4" i="19"/>
  <c r="M21" i="15"/>
  <c r="M31" i="15"/>
  <c r="M12" i="15"/>
  <c r="M16" i="15"/>
  <c r="M34" i="15"/>
  <c r="M18" i="15"/>
  <c r="E31" i="16"/>
  <c r="M14" i="15"/>
  <c r="E41" i="15"/>
  <c r="M22" i="15"/>
  <c r="M15" i="15"/>
  <c r="M24" i="15"/>
  <c r="M20" i="15"/>
  <c r="K60" i="15" s="1"/>
  <c r="M9" i="15"/>
  <c r="M19" i="15"/>
  <c r="M25" i="15"/>
  <c r="K61" i="15" s="1"/>
  <c r="M13" i="15"/>
  <c r="M17" i="15"/>
  <c r="M8" i="15"/>
  <c r="E50" i="16"/>
  <c r="M35" i="15"/>
  <c r="M29" i="15"/>
  <c r="E21" i="16"/>
  <c r="M32" i="15"/>
  <c r="M38" i="15"/>
  <c r="K63" i="15" s="1"/>
  <c r="M7" i="15"/>
  <c r="G59" i="16"/>
  <c r="C5" i="19"/>
  <c r="C8" i="19"/>
  <c r="C7" i="19"/>
  <c r="L26" i="15"/>
  <c r="M10" i="15"/>
  <c r="F25" i="14"/>
  <c r="F28" i="14"/>
  <c r="K56" i="15"/>
  <c r="L40" i="15"/>
  <c r="F11" i="16" l="1"/>
  <c r="O141" i="13"/>
  <c r="O142" i="13" s="1"/>
  <c r="G7" i="15" s="1"/>
  <c r="G10" i="15" s="1"/>
  <c r="B142" i="13"/>
  <c r="C141" i="13" s="1"/>
  <c r="C142" i="13" s="1"/>
  <c r="D141" i="13" s="1"/>
  <c r="D142" i="13" s="1"/>
  <c r="E141" i="13" s="1"/>
  <c r="E142" i="13" s="1"/>
  <c r="F141" i="13" s="1"/>
  <c r="F142" i="13" s="1"/>
  <c r="G141" i="13" s="1"/>
  <c r="G142" i="13" s="1"/>
  <c r="H141" i="13" s="1"/>
  <c r="H142" i="13" s="1"/>
  <c r="I141" i="13" s="1"/>
  <c r="I142" i="13" s="1"/>
  <c r="J141" i="13" s="1"/>
  <c r="J142" i="13" s="1"/>
  <c r="K141" i="13" s="1"/>
  <c r="K142" i="13" s="1"/>
  <c r="L141" i="13" s="1"/>
  <c r="L142" i="13" s="1"/>
  <c r="M141" i="13" s="1"/>
  <c r="M142" i="13" s="1"/>
  <c r="N141" i="13" s="1"/>
  <c r="N142" i="13" s="1"/>
  <c r="K65" i="15"/>
  <c r="N18" i="15"/>
  <c r="N22" i="15"/>
  <c r="N25" i="15"/>
  <c r="K67" i="15" s="1"/>
  <c r="N16" i="15"/>
  <c r="N19" i="15"/>
  <c r="F31" i="16"/>
  <c r="N9" i="15"/>
  <c r="N17" i="15"/>
  <c r="N15" i="15"/>
  <c r="N34" i="15"/>
  <c r="N13" i="15"/>
  <c r="N21" i="15"/>
  <c r="N31" i="15"/>
  <c r="N14" i="15"/>
  <c r="N12" i="15"/>
  <c r="N20" i="15"/>
  <c r="K66" i="15" s="1"/>
  <c r="N24" i="15"/>
  <c r="F41" i="15"/>
  <c r="N8" i="15"/>
  <c r="F50" i="16"/>
  <c r="N35" i="15"/>
  <c r="N29" i="15"/>
  <c r="N38" i="15"/>
  <c r="K69" i="15" s="1"/>
  <c r="N32" i="15"/>
  <c r="F21" i="16"/>
  <c r="N7" i="15"/>
  <c r="M40" i="15"/>
  <c r="K62" i="15"/>
  <c r="K59" i="15"/>
  <c r="M26" i="15"/>
  <c r="G11" i="16" l="1"/>
  <c r="G26" i="15"/>
  <c r="N40" i="15"/>
  <c r="K68" i="15"/>
  <c r="N26" i="15"/>
  <c r="O38" i="15" l="1"/>
  <c r="K75" i="15" s="1"/>
  <c r="O16" i="15"/>
  <c r="O34" i="15"/>
  <c r="O14" i="15"/>
  <c r="G41" i="15"/>
  <c r="O15" i="15"/>
  <c r="O21" i="15"/>
  <c r="O9" i="15"/>
  <c r="O20" i="15"/>
  <c r="K72" i="15" s="1"/>
  <c r="G21" i="16"/>
  <c r="O10" i="15"/>
  <c r="O22" i="15"/>
  <c r="O8" i="15"/>
  <c r="O29" i="15"/>
  <c r="O7" i="15"/>
  <c r="O35" i="15"/>
  <c r="O19" i="15"/>
  <c r="G50" i="16"/>
  <c r="O18" i="15"/>
  <c r="O12" i="15"/>
  <c r="O25" i="15"/>
  <c r="K73" i="15" s="1"/>
  <c r="G31" i="16"/>
  <c r="O24" i="15"/>
  <c r="O32" i="15"/>
  <c r="O17" i="15"/>
  <c r="O13" i="15"/>
  <c r="O31" i="15"/>
  <c r="O40" i="15" l="1"/>
  <c r="K74" i="15"/>
  <c r="K71" i="15"/>
  <c r="O26" i="15"/>
</calcChain>
</file>

<file path=xl/comments1.xml><?xml version="1.0" encoding="utf-8"?>
<comments xmlns="http://schemas.openxmlformats.org/spreadsheetml/2006/main">
  <authors>
    <author>tc={BA797D9B-1D28-4CB5-944D-231005AB76DE}</author>
  </authors>
  <commentList>
    <comment ref="A44" authorId="0" shapeId="0">
      <text>
        <r>
          <rPr>
            <sz val="10"/>
            <color rgb="FF000000"/>
            <rFont val="Courier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El supuesto de los siguientes años en las compras y gastos fijos es que van a crecer a la escala combinada de precios y unidades. Me parece demasiado. Debería estar ligado a un incremento de inflación o si acaso, un poco más.</t>
        </r>
      </text>
    </comment>
  </commentList>
</comments>
</file>

<file path=xl/comments2.xml><?xml version="1.0" encoding="utf-8"?>
<comments xmlns="http://schemas.openxmlformats.org/spreadsheetml/2006/main">
  <authors>
    <author>tc={DABADA5B-75BB-4DD0-AF15-F67684882818}</author>
  </authors>
  <commentList>
    <comment ref="G17" authorId="0" shapeId="0">
      <text>
        <r>
          <rPr>
            <sz val="10"/>
            <color rgb="FF000000"/>
            <rFont val="Courier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poner porcentaje de retención</t>
        </r>
      </text>
    </comment>
  </commentList>
</comments>
</file>

<file path=xl/sharedStrings.xml><?xml version="1.0" encoding="utf-8"?>
<sst xmlns="http://schemas.openxmlformats.org/spreadsheetml/2006/main" count="1060" uniqueCount="544">
  <si>
    <t>BALANCE INICIAL año 0</t>
  </si>
  <si>
    <t>ESQUEMA DE FINANCIAMIENTO "Crédito"</t>
  </si>
  <si>
    <t>NOTA:</t>
  </si>
  <si>
    <t xml:space="preserve"> ACTIVO </t>
  </si>
  <si>
    <t>N</t>
  </si>
  <si>
    <t>Periodos</t>
  </si>
  <si>
    <t xml:space="preserve"> ACTIVO CORRIENTE</t>
  </si>
  <si>
    <t>meses</t>
  </si>
  <si>
    <t xml:space="preserve">Caja </t>
  </si>
  <si>
    <t>Tasa anual</t>
  </si>
  <si>
    <t>Inventarios</t>
  </si>
  <si>
    <t>TI</t>
  </si>
  <si>
    <t>Tasa mensual</t>
  </si>
  <si>
    <t>TOTAL ACTIVO CIRCULANTE</t>
  </si>
  <si>
    <t xml:space="preserve"> </t>
  </si>
  <si>
    <t>ACTIVO NO CORRIENTE</t>
  </si>
  <si>
    <t>VP</t>
  </si>
  <si>
    <t>Valor del prestamo</t>
  </si>
  <si>
    <t>Maquinaria y Equipo</t>
  </si>
  <si>
    <t xml:space="preserve">INVERSIONES INICIALES PERMANENTES </t>
  </si>
  <si>
    <t>Equipo de Computo</t>
  </si>
  <si>
    <t>SI</t>
  </si>
  <si>
    <t>Saldo inicial</t>
  </si>
  <si>
    <t>Equipo de Oficina</t>
  </si>
  <si>
    <t>Equipo de Transporte</t>
  </si>
  <si>
    <t>Edificios</t>
  </si>
  <si>
    <t>TOTAL ACTIVO FIJO</t>
  </si>
  <si>
    <t xml:space="preserve">     ACTIVO DIFERIDO</t>
  </si>
  <si>
    <t>DIGITE LOS DATOS UNICAMENTE EN LAS CELDAS DE ESTE COLOR</t>
  </si>
  <si>
    <t>TOTAL ACTIVO DIFERIDO</t>
  </si>
  <si>
    <t>EN LAS CELDAS DE ESTE COLOR NO DIGITE NADA, PORQUE SON AUTOMATICAS.</t>
  </si>
  <si>
    <t xml:space="preserve"> TOTAL ACTIVO </t>
  </si>
  <si>
    <t xml:space="preserve"> PASIVO </t>
  </si>
  <si>
    <t xml:space="preserve"> PASIVO A LARGO PLAZO </t>
  </si>
  <si>
    <t xml:space="preserve"> RECURSOS INICIALES</t>
  </si>
  <si>
    <t>APOYO FINANCIERO</t>
  </si>
  <si>
    <t xml:space="preserve"> TOTAL PASIVO </t>
  </si>
  <si>
    <t>Mes</t>
  </si>
  <si>
    <t>PERIODO</t>
  </si>
  <si>
    <t>SALDO INICIAL</t>
  </si>
  <si>
    <t>INTERES</t>
  </si>
  <si>
    <t>AMOR.CAPITAL</t>
  </si>
  <si>
    <t>SALDO FINAL</t>
  </si>
  <si>
    <t>Int. Anual</t>
  </si>
  <si>
    <t>Am. Anual</t>
  </si>
  <si>
    <t>AÑO  1</t>
  </si>
  <si>
    <t>CONCEPTO</t>
  </si>
  <si>
    <t xml:space="preserve">       CAPITAL  CONTABLE</t>
  </si>
  <si>
    <t>Ene</t>
  </si>
  <si>
    <t xml:space="preserve"> Aportac. Capital Social</t>
  </si>
  <si>
    <t>CANTIDAD</t>
  </si>
  <si>
    <t xml:space="preserve">PRECIO </t>
  </si>
  <si>
    <t>TOTAL</t>
  </si>
  <si>
    <t>TOTAL CAPITAL</t>
  </si>
  <si>
    <t>UNITARIO</t>
  </si>
  <si>
    <t xml:space="preserve"> SUMA PASIVO + CAPITAL </t>
  </si>
  <si>
    <t>MAQUINARIA Y EQUIPO</t>
  </si>
  <si>
    <t>Feb</t>
  </si>
  <si>
    <t>Mar</t>
  </si>
  <si>
    <t>Abr</t>
  </si>
  <si>
    <t>May</t>
  </si>
  <si>
    <t>Jun</t>
  </si>
  <si>
    <t>Jul</t>
  </si>
  <si>
    <t>Ago</t>
  </si>
  <si>
    <t>Sep</t>
  </si>
  <si>
    <t>PRESUPUESTO DE VENTAS MENSUAL Y ANUAL, ESCALABILIDAD EN VENTAS</t>
  </si>
  <si>
    <t>Oct</t>
  </si>
  <si>
    <t>Nov</t>
  </si>
  <si>
    <t>Dic</t>
  </si>
  <si>
    <t xml:space="preserve">CONCEPTO DE VENTAS Y PRECIO POR UNIDAD </t>
  </si>
  <si>
    <t>AÑO  2</t>
  </si>
  <si>
    <t>NOTA</t>
  </si>
  <si>
    <t>CONCEPTO DE VENTA</t>
  </si>
  <si>
    <t>UNIDAD DE MEDIDA</t>
  </si>
  <si>
    <r>
      <rPr>
        <b/>
        <sz val="16"/>
        <rFont val="Courier"/>
        <family val="1"/>
      </rPr>
      <t>PRECIO</t>
    </r>
    <r>
      <rPr>
        <b/>
        <sz val="12"/>
        <rFont val="Courier"/>
        <family val="1"/>
      </rPr>
      <t xml:space="preserve"> DE VENTA POR UNIDAD</t>
    </r>
    <r>
      <rPr>
        <b/>
        <sz val="12"/>
        <rFont val="Courier"/>
        <family val="1"/>
      </rPr>
      <t xml:space="preserve"> promedio</t>
    </r>
  </si>
  <si>
    <t>PROMEDIO DE VENTAS UNIDADES  MENSUAL</t>
  </si>
  <si>
    <t>PROMEDIO DE VENTAS EN UNIDADES AÑO 1</t>
  </si>
  <si>
    <t>SUBTOTAL</t>
  </si>
  <si>
    <t>AÑO  3</t>
  </si>
  <si>
    <r>
      <t xml:space="preserve">PRESUPUESTO  DE VENTAS MENSUAL EN </t>
    </r>
    <r>
      <rPr>
        <b/>
        <i/>
        <sz val="20"/>
        <color rgb="FFFF0000"/>
        <rFont val="Arial"/>
        <family val="2"/>
      </rPr>
      <t xml:space="preserve">UNIDADES </t>
    </r>
    <r>
      <rPr>
        <b/>
        <sz val="16"/>
        <color rgb="FFFF0000"/>
        <rFont val="Arial"/>
        <family val="2"/>
      </rPr>
      <t xml:space="preserve"> </t>
    </r>
    <r>
      <rPr>
        <b/>
        <sz val="16"/>
        <rFont val="Arial"/>
        <family val="2"/>
      </rPr>
      <t xml:space="preserve">año 1 </t>
    </r>
  </si>
  <si>
    <t>AÑO  4</t>
  </si>
  <si>
    <r>
      <t xml:space="preserve">VENTAS EN </t>
    </r>
    <r>
      <rPr>
        <b/>
        <sz val="16"/>
        <rFont val="Courier"/>
        <family val="1"/>
      </rPr>
      <t>UNIDADES</t>
    </r>
    <r>
      <rPr>
        <b/>
        <sz val="15"/>
        <rFont val="Courier"/>
        <family val="1"/>
      </rPr>
      <t xml:space="preserve"> </t>
    </r>
    <r>
      <rPr>
        <b/>
        <sz val="15"/>
        <rFont val="Courier"/>
        <family val="1"/>
      </rPr>
      <t>MENSUAL AÑO 1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</si>
  <si>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</si>
  <si>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</si>
  <si>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</si>
  <si>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</si>
  <si>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</si>
  <si>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</si>
  <si>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</si>
  <si>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</si>
  <si>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</si>
  <si>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</si>
  <si>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</si>
  <si>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</si>
  <si>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</t>
  </si>
  <si>
    <t>VTAS MES</t>
  </si>
  <si>
    <t>AÑO  5</t>
  </si>
  <si>
    <t>CAPITAL DE TRABAJO</t>
  </si>
  <si>
    <t>DIFERIDOS</t>
  </si>
  <si>
    <t>Costo de producción POR UNIDAD</t>
  </si>
  <si>
    <t xml:space="preserve">costos variables </t>
  </si>
  <si>
    <r>
      <t>PRESUPUESTO DE MATERIA PRIMA EN</t>
    </r>
    <r>
      <rPr>
        <b/>
        <sz val="20"/>
        <rFont val="Courier"/>
        <family val="1"/>
      </rPr>
      <t xml:space="preserve"> DINERO</t>
    </r>
    <r>
      <rPr>
        <b/>
        <sz val="14"/>
        <rFont val="Courier"/>
        <family val="1"/>
      </rPr>
      <t xml:space="preserve"> PARA ELABORAR EL PRODUCTO POR UNIDAD DE MEDIDA </t>
    </r>
  </si>
  <si>
    <t>Comercio o Industria</t>
  </si>
  <si>
    <t>COMPARATIVO PRECIO Y COSTO</t>
  </si>
  <si>
    <t>PRODUCTO</t>
  </si>
  <si>
    <r>
      <t>PRESUPUESTO DE VENTAS MENSUAL EN</t>
    </r>
    <r>
      <rPr>
        <b/>
        <i/>
        <sz val="20"/>
        <rFont val="Arial"/>
        <family val="2"/>
      </rPr>
      <t xml:space="preserve"> </t>
    </r>
    <r>
      <rPr>
        <b/>
        <i/>
        <sz val="20"/>
        <color rgb="FFFF0000"/>
        <rFont val="Arial"/>
        <family val="2"/>
      </rPr>
      <t>DINERO  $</t>
    </r>
    <r>
      <rPr>
        <b/>
        <i/>
        <sz val="20"/>
        <rFont val="Arial"/>
        <family val="2"/>
      </rPr>
      <t xml:space="preserve"> </t>
    </r>
    <r>
      <rPr>
        <b/>
        <sz val="16"/>
        <rFont val="Arial"/>
        <family val="2"/>
      </rPr>
      <t>año 1</t>
    </r>
  </si>
  <si>
    <t>COSTO TOTAL DE MATERIA PRIMA</t>
  </si>
  <si>
    <t xml:space="preserve">Indirectos "EMPAQUE" </t>
  </si>
  <si>
    <t>MANO DE OBRA DIRECTA POR UNIDAD</t>
  </si>
  <si>
    <t>COSTO TOTAL VARIABLE UNITARIO</t>
  </si>
  <si>
    <t>Precio de venta</t>
  </si>
  <si>
    <t>% Utilidad Bruta sobre vtas.</t>
  </si>
  <si>
    <t>VENTAS MENSUAL EN DINERO</t>
  </si>
  <si>
    <t xml:space="preserve">PROM. </t>
  </si>
  <si>
    <t>Equivale a la inversion de inventarios</t>
  </si>
  <si>
    <t>Contribution e/o</t>
  </si>
  <si>
    <t>SI(L33&gt;1;"SE ACEPTA";"SE RECHAZA")</t>
  </si>
  <si>
    <t>SOCIO 1</t>
  </si>
  <si>
    <t>SOCIO 2</t>
  </si>
  <si>
    <t>SOCIO 3</t>
  </si>
  <si>
    <t>SOCIO 4</t>
  </si>
  <si>
    <t>TOTAL NUMERO DE SOCIOS</t>
  </si>
  <si>
    <t>TOTAL DE VENTAS EN DINERO</t>
  </si>
  <si>
    <r>
      <t xml:space="preserve"> INCREMENTO ANUAL DE VENTA EN </t>
    </r>
    <r>
      <rPr>
        <b/>
        <sz val="24"/>
        <rFont val="Courier"/>
        <family val="1"/>
      </rPr>
      <t>UNIDADES</t>
    </r>
    <r>
      <rPr>
        <b/>
        <sz val="15"/>
        <rFont val="Courier"/>
        <family val="1"/>
      </rPr>
      <t xml:space="preserve">   (DEL AÑO ANTERIOR)</t>
    </r>
  </si>
  <si>
    <t>INCREMENTO ANUAL EN UNIDADES</t>
  </si>
  <si>
    <t>AÑO 1</t>
  </si>
  <si>
    <t>AÑO 2</t>
  </si>
  <si>
    <t>AÑO 3</t>
  </si>
  <si>
    <t>AÑO 5</t>
  </si>
  <si>
    <t>% Incremento en unidades</t>
  </si>
  <si>
    <t>total</t>
  </si>
  <si>
    <r>
      <t xml:space="preserve"> INCREMENTO ANUAL DE VENTA EN </t>
    </r>
    <r>
      <rPr>
        <b/>
        <sz val="24"/>
        <rFont val="Courier"/>
        <family val="1"/>
      </rPr>
      <t xml:space="preserve">PRECIO DE VENTA </t>
    </r>
    <r>
      <rPr>
        <b/>
        <sz val="15"/>
        <rFont val="Courier"/>
        <family val="1"/>
      </rPr>
      <t xml:space="preserve">  (DEL AÑO ANTERIOR)</t>
    </r>
  </si>
  <si>
    <t>INCREMENTO ANUAL EN PRECIO</t>
  </si>
  <si>
    <t>% Incremento en Precio</t>
  </si>
  <si>
    <t>Ventas anuales en dinero</t>
  </si>
  <si>
    <r>
      <rPr>
        <b/>
        <sz val="18"/>
        <rFont val="Courier"/>
        <family val="1"/>
      </rPr>
      <t xml:space="preserve"> ESCALABILIDAD ANUAL DE VENTAS INTEGRAL, INNCREMENTO DE UNIDADES MAS PRECIO  </t>
    </r>
    <r>
      <rPr>
        <b/>
        <sz val="15"/>
        <rFont val="Courier"/>
        <family val="1"/>
      </rPr>
      <t xml:space="preserve"> </t>
    </r>
  </si>
  <si>
    <t>ESCALABILIDAD EN VENTAS INTEGRAL</t>
  </si>
  <si>
    <t>% Incremento en Ventas total</t>
  </si>
  <si>
    <t>COSTOS DE PRODUCCION Año 1</t>
  </si>
  <si>
    <r>
      <t xml:space="preserve">PRESUPUESTO  DE COMPRAS EN </t>
    </r>
    <r>
      <rPr>
        <b/>
        <u/>
        <sz val="18"/>
        <rFont val="Arial"/>
        <family val="2"/>
      </rPr>
      <t>UNIDADES</t>
    </r>
    <r>
      <rPr>
        <b/>
        <sz val="18"/>
        <rFont val="Arial"/>
        <family val="2"/>
      </rPr>
      <t xml:space="preserve">  AÑO   1</t>
    </r>
  </si>
  <si>
    <t xml:space="preserve">CONCEPTO </t>
  </si>
  <si>
    <t>UNIDADES PRODUCIDAS (mensual)</t>
  </si>
  <si>
    <t>COSTO</t>
  </si>
  <si>
    <t>COSTO UNITARIO TOTAL</t>
  </si>
  <si>
    <t>COSTO MENSUAL</t>
  </si>
  <si>
    <t>COSTO MENSUAL TOTAL</t>
  </si>
  <si>
    <t>COSTO TOTAL ANUAL</t>
  </si>
  <si>
    <t>UNIDADES (ANUAL)</t>
  </si>
  <si>
    <t>UNIDADES   DE     MATERIA PRIMA</t>
  </si>
  <si>
    <t>Unidades</t>
  </si>
  <si>
    <t>PRESUPUEST0  NOMINA   año   1</t>
  </si>
  <si>
    <t>PRODUCTOS</t>
  </si>
  <si>
    <t>UNIDAD DE</t>
  </si>
  <si>
    <t>SUELDOS FIJOS</t>
  </si>
  <si>
    <t>MEDIDA</t>
  </si>
  <si>
    <t>Materia prima</t>
  </si>
  <si>
    <t>pza.</t>
  </si>
  <si>
    <t>Personal de nomina</t>
  </si>
  <si>
    <t>Numero</t>
  </si>
  <si>
    <t>Salario</t>
  </si>
  <si>
    <t>Pago</t>
  </si>
  <si>
    <t>Cargos indirectos</t>
  </si>
  <si>
    <t>empleados</t>
  </si>
  <si>
    <t>integrado mensual por trabajador</t>
  </si>
  <si>
    <t>mensual TOTAL</t>
  </si>
  <si>
    <t>Mano de Obra por unidad</t>
  </si>
  <si>
    <r>
      <t xml:space="preserve">PRESUPUEST0  DE COMPRAS  EN </t>
    </r>
    <r>
      <rPr>
        <b/>
        <u/>
        <sz val="18"/>
        <rFont val="Arial"/>
        <family val="2"/>
      </rPr>
      <t>DINERO</t>
    </r>
    <r>
      <rPr>
        <b/>
        <sz val="18"/>
        <rFont val="Arial"/>
        <family val="2"/>
      </rPr>
      <t xml:space="preserve"> AÑO   1</t>
    </r>
  </si>
  <si>
    <t>EN DINERO   DE     MATERIA PRIMA</t>
  </si>
  <si>
    <t>COSTO TOTAL UNITARIO</t>
  </si>
  <si>
    <t>TOTAL SUELDOS</t>
  </si>
  <si>
    <t>OTROS IMPUESTOS A CARGO DEL PATRON</t>
  </si>
  <si>
    <t>IMSS</t>
  </si>
  <si>
    <t>TOTAL DE COMPRAS del paquete basico</t>
  </si>
  <si>
    <t>INFONAVIT</t>
  </si>
  <si>
    <t>IMPUESTO DEL ESTADO</t>
  </si>
  <si>
    <t xml:space="preserve">Total de Impuestos </t>
  </si>
  <si>
    <t>TOTAL SUELDOS FIJOS MAS IMPUESTOS</t>
  </si>
  <si>
    <t>PRESUPUESTO  DE COSTOS FIJOS  año   1</t>
  </si>
  <si>
    <t>NOTA:  SI TIENES MANO DE OBRA POR UNIDAD EN COSTO UNITARIO DE PRODUCCION NO REPETIR EN LA NOMINA COMO COSTO FIJO PORQUE DUPLICAS ESTE GASTO</t>
  </si>
  <si>
    <t>MENSUAL</t>
  </si>
  <si>
    <t>Promedio</t>
  </si>
  <si>
    <t>SALARIOS</t>
  </si>
  <si>
    <t xml:space="preserve">GASOLINA </t>
  </si>
  <si>
    <t>MANTENIMIENTO</t>
  </si>
  <si>
    <t>LUZ</t>
  </si>
  <si>
    <t>PROPAGANDA Y PUBLICIDAD</t>
  </si>
  <si>
    <t xml:space="preserve">COSTO DE PRODUCCION TOTAL  DE TODOS LOS PRODUCTOS </t>
  </si>
  <si>
    <t>PERMISOS</t>
  </si>
  <si>
    <t>TELEFONO</t>
  </si>
  <si>
    <t>INVENTARIOS DE MATERIA PRIMA Y PRODUCTOS TERMINADOS año 1</t>
  </si>
  <si>
    <t>RENTA</t>
  </si>
  <si>
    <t>Stock  M.P.</t>
  </si>
  <si>
    <t>INVENTARIO FINAL DE MATERIALES</t>
  </si>
  <si>
    <t>OTROS</t>
  </si>
  <si>
    <t>SUMA DE LOS GASTOS</t>
  </si>
  <si>
    <t>Inicial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</si>
  <si>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</si>
  <si>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</si>
  <si>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</si>
  <si>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</si>
  <si>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</si>
  <si>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</si>
  <si>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</si>
  <si>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</si>
  <si>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</si>
  <si>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</si>
  <si>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</si>
  <si>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</si>
  <si>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Inv. Ini Mat Prima</t>
  </si>
  <si>
    <t>Compras</t>
  </si>
  <si>
    <t>NOTA:  SI EN INVERSION INICIAL TIENES EDIFICIOS PROPIOS Y NO NECESITAS UNA RENTA EXTRA NO SE PONE EN ESTE PRESUPUESTO PORQUE DUPLICAS ESTE GASTO</t>
  </si>
  <si>
    <t>Existencias</t>
  </si>
  <si>
    <t>Producción</t>
  </si>
  <si>
    <t>INVENTARIO FINAL MAT. PRIMA</t>
  </si>
  <si>
    <t>CONCENTRADO DE VENTAS, COSTOS Y GASTOS AÑO 1</t>
  </si>
  <si>
    <t>CONCENTRADO VENTAS  año 1</t>
  </si>
  <si>
    <t>PRECIO</t>
  </si>
  <si>
    <r>
      <t>Unidades(</t>
    </r>
    <r>
      <rPr>
        <b/>
        <sz val="8"/>
        <rFont val="Tahoma"/>
        <family val="2"/>
      </rPr>
      <t>MES</t>
    </r>
    <r>
      <rPr>
        <b/>
        <sz val="10"/>
        <rFont val="Tahoma"/>
        <family val="2"/>
      </rPr>
      <t>)</t>
    </r>
  </si>
  <si>
    <t>Stock  2</t>
  </si>
  <si>
    <t>VENTAS MENSUAL $</t>
  </si>
  <si>
    <t>VENTAS ANUALES</t>
  </si>
  <si>
    <t>INVENTARIO FINAL PRODUCTOS TERMINADOS</t>
  </si>
  <si>
    <t>Ventas del inventario</t>
  </si>
  <si>
    <t>Inv. Ini PT</t>
  </si>
  <si>
    <t>TOTALES</t>
  </si>
  <si>
    <t>CONCENTRADO DE COSTOS DE VENTA O PRODUCCION  año 1</t>
  </si>
  <si>
    <t>Ventas</t>
  </si>
  <si>
    <t>INVENTARIO FINAL PROD. TERM.</t>
  </si>
  <si>
    <t>COSTO ANUAL</t>
  </si>
  <si>
    <t>desde costos fijos</t>
  </si>
  <si>
    <t>CONCENTRADO GASTOS FIJOS DE ADMINISTRACION</t>
  </si>
  <si>
    <t xml:space="preserve">GASTOS GENERALES </t>
  </si>
  <si>
    <t xml:space="preserve">DEPRECIACIONES </t>
  </si>
  <si>
    <t>ANUALES</t>
  </si>
  <si>
    <t>PORCENTAJE DE DEPRECIACION QUE MARCA LA LEY</t>
  </si>
  <si>
    <t>año</t>
  </si>
  <si>
    <t>DEPRECIACIONES ANUALES</t>
  </si>
  <si>
    <t>monto</t>
  </si>
  <si>
    <t>UTILIDAD ANTES DE INTERESES E IMPUESTOS año 1</t>
  </si>
  <si>
    <t xml:space="preserve">VENTAS TOTALES </t>
  </si>
  <si>
    <t>COSTOS DE VENTAS O PRODUCCION</t>
  </si>
  <si>
    <t>GASTOS FIJOS MENSUALES</t>
  </si>
  <si>
    <t>DEPRECIACIONES ACUMULADAS</t>
  </si>
  <si>
    <t>PROMEDIO PONDERADO PARA MAS DE 1 ARTICULO</t>
  </si>
  <si>
    <t>PRECIO DE VENTA PROMEDIO PONDERADO UNITARIO</t>
  </si>
  <si>
    <t>Productos</t>
  </si>
  <si>
    <t>precio de venta</t>
  </si>
  <si>
    <t>costo variable</t>
  </si>
  <si>
    <t>margen de cont.</t>
  </si>
  <si>
    <t>mezcla de prod.</t>
  </si>
  <si>
    <t>PRECIO DE VTA PROM</t>
  </si>
  <si>
    <t>SALDO POR DEPRECIAR</t>
  </si>
  <si>
    <t>TOTALES PRECIO DE VENTA PROM. PONDERADO</t>
  </si>
  <si>
    <t>PRECIO VENTA U. PROM. TOTAL</t>
  </si>
  <si>
    <t>TOTAL DE PENDIENTE DE DEPRECIAR</t>
  </si>
  <si>
    <t>VALOR DE SALVAMENTO AÑO 5</t>
  </si>
  <si>
    <t>COSTO UNITARIO TOTAL PROMEDIO PONDERADO</t>
  </si>
  <si>
    <t>margen de con.</t>
  </si>
  <si>
    <t>COSTO VARIABLE</t>
  </si>
  <si>
    <t>TOTAL COSTO VARIABLE UNIT. PROM. PONDERADO</t>
  </si>
  <si>
    <t xml:space="preserve">PRESUPUESTO FLUJO DE EFECTIVO MENSUAL Y ANUAL PROYECTADO a (5 años)  </t>
  </si>
  <si>
    <t>COSTO VARIABLE UNITARIO</t>
  </si>
  <si>
    <t>PRESUPUESTO FLUJO DE EFECTIVO MENSUAL  AÑO 1</t>
  </si>
  <si>
    <t>COSTO FIJO UNITARIO</t>
  </si>
  <si>
    <t>INVERSION INICIAL</t>
  </si>
  <si>
    <t>MARGEN DE CONTRIBUCION PROMEDIO PONDERADO POR UNIDAD</t>
  </si>
  <si>
    <t>Margen de C. Pond.</t>
  </si>
  <si>
    <t>DIFERENCIAS</t>
  </si>
  <si>
    <t>ENTRADAS   UNIDADES</t>
  </si>
  <si>
    <t>Aportación Socios</t>
  </si>
  <si>
    <t>Aportación Financiamto.</t>
  </si>
  <si>
    <t>Margen de contribucion prom. Pond.</t>
  </si>
  <si>
    <t>Ingresos por Venta</t>
  </si>
  <si>
    <t>Total Entradas</t>
  </si>
  <si>
    <t>SALIDAS</t>
  </si>
  <si>
    <t>ESTADO DE RESULTADOS PROYECTADOS</t>
  </si>
  <si>
    <t>ESTADO DE RESULTADOS REDUCCION A PORCIENTOS PROYECTADO</t>
  </si>
  <si>
    <t xml:space="preserve">Inventario Inicial </t>
  </si>
  <si>
    <t>Inversiones en activos</t>
  </si>
  <si>
    <t>AÑO 4</t>
  </si>
  <si>
    <t>BALANCE GENERAL PROYECTADO</t>
  </si>
  <si>
    <t xml:space="preserve">BALANCE GENERAL PROYECTADO REDUCCION A PORCIENTOS </t>
  </si>
  <si>
    <t>Compras o costos variables</t>
  </si>
  <si>
    <t>Ingresos</t>
  </si>
  <si>
    <t>AÑOS</t>
  </si>
  <si>
    <t>Gastos  Fijos de Administracion</t>
  </si>
  <si>
    <t>Costo de venta</t>
  </si>
  <si>
    <t>Salidas</t>
  </si>
  <si>
    <t xml:space="preserve"> ACTIVO CIRCULANTE </t>
  </si>
  <si>
    <t>Utilidad Bruta</t>
  </si>
  <si>
    <t xml:space="preserve"> Caja </t>
  </si>
  <si>
    <t>Inventario final de M. Prima</t>
  </si>
  <si>
    <t>Pago de capital financ.</t>
  </si>
  <si>
    <t>menos</t>
  </si>
  <si>
    <t>Inventario final de Prod. Term.</t>
  </si>
  <si>
    <t>Gastos Fijos.</t>
  </si>
  <si>
    <t>Intereses del financiam</t>
  </si>
  <si>
    <t>Depreciación</t>
  </si>
  <si>
    <t>Total Activo Circulante</t>
  </si>
  <si>
    <t>Gastos y productos financ.</t>
  </si>
  <si>
    <t>ISR Y PTU</t>
  </si>
  <si>
    <t>Total Salidas</t>
  </si>
  <si>
    <t xml:space="preserve"> ACTIVO FIJO </t>
  </si>
  <si>
    <t>ENTRADAS - SALIDAS.</t>
  </si>
  <si>
    <t>Tasa</t>
  </si>
  <si>
    <t xml:space="preserve">ISR   </t>
  </si>
  <si>
    <t xml:space="preserve"> +  Saldo inicial</t>
  </si>
  <si>
    <t xml:space="preserve">PTU </t>
  </si>
  <si>
    <t>Disponibilidad</t>
  </si>
  <si>
    <t>Utilidad Neta</t>
  </si>
  <si>
    <t>Activo Fijo Bruto</t>
  </si>
  <si>
    <t>UTILIDADES RETENIDAS</t>
  </si>
  <si>
    <t>Depreciaciones</t>
  </si>
  <si>
    <t>UTILIDADES POR REPARTIR</t>
  </si>
  <si>
    <t>Total Depreciaciones</t>
  </si>
  <si>
    <t>PRESUPUESTO  FLUJO DE EFECTIVO MENSUAL  AÑO 2</t>
  </si>
  <si>
    <t xml:space="preserve">Dividendos por socio  </t>
  </si>
  <si>
    <t xml:space="preserve"> Total Activo Fijo </t>
  </si>
  <si>
    <t>% Aportacion por socio</t>
  </si>
  <si>
    <t>ACTIVO DIFERIDO</t>
  </si>
  <si>
    <t>Propiedad Intelectual</t>
  </si>
  <si>
    <t>=</t>
  </si>
  <si>
    <t>Aportaciones de socios</t>
  </si>
  <si>
    <t>Otros seguros</t>
  </si>
  <si>
    <t>Total por repartir</t>
  </si>
  <si>
    <t>RENDIMIENO SOBRE INVERSION DE  POR SOCIO</t>
  </si>
  <si>
    <t xml:space="preserve"> Total Activo Diferido</t>
  </si>
  <si>
    <t>PASIVO A CORTO PLAZO</t>
  </si>
  <si>
    <t>ISR Y PTU por pagar</t>
  </si>
  <si>
    <t>RAZONES FINANCIERAS PROYECTADAS</t>
  </si>
  <si>
    <t>1.- Razon de Solvenia o Capital de Trabajo =</t>
  </si>
  <si>
    <t xml:space="preserve">Financiamiento </t>
  </si>
  <si>
    <t>Activo Circulante</t>
  </si>
  <si>
    <t>pasivo circulante</t>
  </si>
  <si>
    <t>AÑO</t>
  </si>
  <si>
    <t xml:space="preserve">1º </t>
  </si>
  <si>
    <t xml:space="preserve">2º </t>
  </si>
  <si>
    <t xml:space="preserve">3º </t>
  </si>
  <si>
    <t xml:space="preserve">4º </t>
  </si>
  <si>
    <t xml:space="preserve">5º </t>
  </si>
  <si>
    <t xml:space="preserve">  Pesos por cada pesos que se debe a corto plazo</t>
  </si>
  <si>
    <t>2.- Razon de endeudamiento =</t>
  </si>
  <si>
    <t>Intereses</t>
  </si>
  <si>
    <t>Deuda Total</t>
  </si>
  <si>
    <t xml:space="preserve"> CAPITAL </t>
  </si>
  <si>
    <t>Activo Total</t>
  </si>
  <si>
    <t>Capital Social</t>
  </si>
  <si>
    <t>Porcentaje que se debe de los bienes que se tienen en total en la empresa</t>
  </si>
  <si>
    <t>3.- ROTACION DEL ACTIVO TOTAL =</t>
  </si>
  <si>
    <t>Ventas netas</t>
  </si>
  <si>
    <t>Activo total</t>
  </si>
  <si>
    <t>Utilidad del Ejercicio</t>
  </si>
  <si>
    <t>Veces que se vende en relacion a lo que se tiene invertido</t>
  </si>
  <si>
    <t>Utilidades Retenidas</t>
  </si>
  <si>
    <t>4.- Margen De Ventas          =</t>
  </si>
  <si>
    <t>REPARTO DE UTILIDADES</t>
  </si>
  <si>
    <t>Porcentaje de utilidad que se genera de las ventas</t>
  </si>
  <si>
    <t>5.-Rendimiento Activos Totales=</t>
  </si>
  <si>
    <t>Utilidades retenidas</t>
  </si>
  <si>
    <t>Deprec.</t>
  </si>
  <si>
    <t xml:space="preserve">Porcentaje de rendimiento sobre la inversion total </t>
  </si>
  <si>
    <t>Diferencias</t>
  </si>
  <si>
    <t>Impuestos por pagar</t>
  </si>
  <si>
    <t>6.-Rendimiento Capital Contable=</t>
  </si>
  <si>
    <t>suma de disponible inicial comprometido</t>
  </si>
  <si>
    <t>Capital Contable</t>
  </si>
  <si>
    <t>GRAFICAR REDUCCION A PORCIENTOS</t>
  </si>
  <si>
    <t>diferencia</t>
  </si>
  <si>
    <t>Año</t>
  </si>
  <si>
    <t>PRESUPUESTO FLUJO DE EFECTIVO MENSUAL  AÑO 3</t>
  </si>
  <si>
    <t>Concepto</t>
  </si>
  <si>
    <t>%</t>
  </si>
  <si>
    <t>activos circulantes</t>
  </si>
  <si>
    <t>Porcentaje de rendimiento sobre inversion de los socios</t>
  </si>
  <si>
    <t>activos fijos</t>
  </si>
  <si>
    <t>activos diferidos</t>
  </si>
  <si>
    <t>+</t>
  </si>
  <si>
    <t>pasivos</t>
  </si>
  <si>
    <t>capital</t>
  </si>
  <si>
    <t>Inversiones en activo fijo</t>
  </si>
  <si>
    <t xml:space="preserve">FLUJOS DE EFECTIVO  A LARGO PLAZO </t>
  </si>
  <si>
    <t>Inversión Inicial</t>
  </si>
  <si>
    <t>CONCENTRADO DE FLUJO DE EFECTVO A 5 AÑOS</t>
  </si>
  <si>
    <t>ventas</t>
  </si>
  <si>
    <t>mas</t>
  </si>
  <si>
    <t>igual</t>
  </si>
  <si>
    <t>INGRESOS /VENTA</t>
  </si>
  <si>
    <t xml:space="preserve">COSTOS Y GASTOS </t>
  </si>
  <si>
    <t>PAGO DE FINANCIAMIENTO</t>
  </si>
  <si>
    <t>INTERESES</t>
  </si>
  <si>
    <t>IMPUESTOS Y PTU</t>
  </si>
  <si>
    <t>DEPRECIACION</t>
  </si>
  <si>
    <t>valor de</t>
  </si>
  <si>
    <t>FLUJO NETO DE EFECTIVO</t>
  </si>
  <si>
    <t>GRAFICA</t>
  </si>
  <si>
    <t>PUNTO DE EQUILIBRIO PROMEDIO ANUAL</t>
  </si>
  <si>
    <t>salvamento</t>
  </si>
  <si>
    <t>ENTRADAS</t>
  </si>
  <si>
    <t>costos fijos</t>
  </si>
  <si>
    <t>Punto de Equilibrio en unidades</t>
  </si>
  <si>
    <t>Aportación Financiamiento</t>
  </si>
  <si>
    <t xml:space="preserve">Ingresos </t>
  </si>
  <si>
    <t>Punto de Eq. $  =</t>
  </si>
  <si>
    <t>1-  cv/pv</t>
  </si>
  <si>
    <t>pv - cv</t>
  </si>
  <si>
    <t>PRESUPUESTO FLUJO DE EFECTIVO MENSUAL  AÑO 4</t>
  </si>
  <si>
    <t>unidades</t>
  </si>
  <si>
    <t>COSTOS FIJOS</t>
  </si>
  <si>
    <t>COSTOS VARIABLES</t>
  </si>
  <si>
    <t>COSTOS TOTALES</t>
  </si>
  <si>
    <t>VENTAS TOTALES</t>
  </si>
  <si>
    <t>P E EN ($)</t>
  </si>
  <si>
    <t>INDICE DE</t>
  </si>
  <si>
    <t xml:space="preserve">P de E Unidades  </t>
  </si>
  <si>
    <t>Costo Var. Unit</t>
  </si>
  <si>
    <t>ABSORCIÓN (%)</t>
  </si>
  <si>
    <t>Promedio Pond.</t>
  </si>
  <si>
    <t>RESULTADOS EVALUACION ECONOMICA A LARGO PLAZO</t>
  </si>
  <si>
    <t>Gastos generales</t>
  </si>
  <si>
    <t>Depreciación Anual</t>
  </si>
  <si>
    <t>Parcial salidas</t>
  </si>
  <si>
    <t xml:space="preserve">VALOR ACTUAL NETO   </t>
  </si>
  <si>
    <t>Caja</t>
  </si>
  <si>
    <t>Otros Diferidos</t>
  </si>
  <si>
    <t>Intereses del financiamiento</t>
  </si>
  <si>
    <t>INDICE DE CONFIABILIDAD</t>
  </si>
  <si>
    <t>PUNTO DE EQUILIBRIO NUMERICO</t>
  </si>
  <si>
    <t>PUNTO DE EQUILIBRIO año 1 (Promedio Ponderado)</t>
  </si>
  <si>
    <t>ANALISIS DE SENSIBILIDAD COSTO VOLUMEN UTILIDAD</t>
  </si>
  <si>
    <t>DATOS</t>
  </si>
  <si>
    <t>ISR</t>
  </si>
  <si>
    <t>UNIDADES</t>
  </si>
  <si>
    <t>PTU</t>
  </si>
  <si>
    <t>INGRESOS</t>
  </si>
  <si>
    <t>Pago de financiamiento</t>
  </si>
  <si>
    <t>C.VARIABLE</t>
  </si>
  <si>
    <t>COSTO TOTAL</t>
  </si>
  <si>
    <t>UTILIDAD</t>
  </si>
  <si>
    <t xml:space="preserve">TIR  Tasa Interna </t>
  </si>
  <si>
    <t>ESCENARIOS</t>
  </si>
  <si>
    <t>PRECIO DE VENTA Unitario Promedio</t>
  </si>
  <si>
    <t>PERIODO DE RECUPERACION DE LA INVERSION</t>
  </si>
  <si>
    <t>años</t>
  </si>
  <si>
    <t>Pesimista</t>
  </si>
  <si>
    <t>dias</t>
  </si>
  <si>
    <t>Unidades a producir y vender  al año</t>
  </si>
  <si>
    <t>INGRESOS por venta total anual</t>
  </si>
  <si>
    <t xml:space="preserve">Disponibilidad            </t>
  </si>
  <si>
    <t>COSTO  DE PRODUCCION</t>
  </si>
  <si>
    <t>Costo unitario Promedio ponderado</t>
  </si>
  <si>
    <t>DEPRECIACIONES</t>
  </si>
  <si>
    <t>FLUJO DE EFECTIVO MENSUAL  AÑO 5</t>
  </si>
  <si>
    <t>PUNTO DE EQUILIBRIO</t>
  </si>
  <si>
    <t>VALOR DE SALVAMENT0</t>
  </si>
  <si>
    <t>Años antes de la recuperación +</t>
  </si>
  <si>
    <t>Saldo pendiente de recuperación</t>
  </si>
  <si>
    <t>Costos de produccion total</t>
  </si>
  <si>
    <t>Flujo del año siguiente</t>
  </si>
  <si>
    <t>Costos fijos (gasto gral. Anual)</t>
  </si>
  <si>
    <t>FLUJOS DE EFECTIVO</t>
  </si>
  <si>
    <t>Anual</t>
  </si>
  <si>
    <t>Mensual</t>
  </si>
  <si>
    <t>Cálculos del Punto de Equilibrio</t>
  </si>
  <si>
    <t>FLUJOS DESCONTADOS</t>
  </si>
  <si>
    <t>CALCULO TMAR</t>
  </si>
  <si>
    <t>COSTO UNITARIO  TOTAL (variable+fijo)</t>
  </si>
  <si>
    <t xml:space="preserve">FACTOR </t>
  </si>
  <si>
    <t>FNE DESCONTADO</t>
  </si>
  <si>
    <t>Inflacion</t>
  </si>
  <si>
    <t>COSTOS FIJOS ANUALES</t>
  </si>
  <si>
    <t>Riesgo</t>
  </si>
  <si>
    <t>Costo Capital</t>
  </si>
  <si>
    <t>Esperado</t>
  </si>
  <si>
    <t xml:space="preserve">MARGEN DE CONTRIB. MARGINAL  </t>
  </si>
  <si>
    <t>PUNTO DE EQUILIBRIO UNIDADES</t>
  </si>
  <si>
    <t>PUNTO DE EQUILIBRIO EN DINERO</t>
  </si>
  <si>
    <t>Optimista</t>
  </si>
  <si>
    <t>ESCENARIO</t>
  </si>
  <si>
    <t>VAN</t>
  </si>
  <si>
    <t>TAMAR</t>
  </si>
  <si>
    <t>OPTIMISTA</t>
  </si>
  <si>
    <t>REAL</t>
  </si>
  <si>
    <t>SIN RIESGO</t>
  </si>
  <si>
    <t>PESIMISTA</t>
  </si>
  <si>
    <t>TIR</t>
  </si>
  <si>
    <t>PAGO MENSUAL</t>
  </si>
  <si>
    <t>PM</t>
  </si>
  <si>
    <t>Depreciación del periodo</t>
  </si>
  <si>
    <t>Depreciación acumulada</t>
  </si>
  <si>
    <t>Dividendos pagados</t>
  </si>
  <si>
    <t>Utilidad antes de impuestos</t>
  </si>
  <si>
    <t>amortización activo diferido</t>
  </si>
  <si>
    <t>AMORTIZACIÓN activo diferido</t>
  </si>
  <si>
    <t>utilidades retenidas (acumuladas)</t>
  </si>
  <si>
    <t>esta es la plantilla corregida</t>
  </si>
  <si>
    <t xml:space="preserve">ESTAS CELDAS SON AUTOMÁTICAS, NO MODIFICAR. </t>
  </si>
  <si>
    <t>VEHÍCULOS</t>
  </si>
  <si>
    <t>vehículo de administración</t>
  </si>
  <si>
    <t>vehículo de ventas</t>
  </si>
  <si>
    <t>EQUIPO DE CÓMPUTO</t>
  </si>
  <si>
    <t>Computadoras</t>
  </si>
  <si>
    <t>Tablets</t>
  </si>
  <si>
    <t>EQUIPO DE OFICINA</t>
  </si>
  <si>
    <t>EDIFICIOS</t>
  </si>
  <si>
    <t>Terrenos</t>
  </si>
  <si>
    <t>Bancos</t>
  </si>
  <si>
    <t>Inventario de materia prima</t>
  </si>
  <si>
    <t>Inventario de productos terminados</t>
  </si>
  <si>
    <t>Propiedad intelectual</t>
  </si>
  <si>
    <t>gastos legales</t>
  </si>
  <si>
    <t>Otros</t>
  </si>
  <si>
    <t>INVERSIÓN TOTAL</t>
  </si>
  <si>
    <t>ORIGEN DE LOS RECURSOS</t>
  </si>
  <si>
    <t>FINANCIAMIENTO EXTERNO (DEUDA)</t>
  </si>
  <si>
    <t>APORTACIÓN DE SOCIOS</t>
  </si>
  <si>
    <t>CONTRIBUCIÓN DE SOCIOS</t>
  </si>
  <si>
    <t>Insumo 7</t>
  </si>
  <si>
    <t>Insumo 8</t>
  </si>
  <si>
    <t>Insumo 9</t>
  </si>
  <si>
    <t>Insumo 10</t>
  </si>
  <si>
    <t>Marmita</t>
  </si>
  <si>
    <t>Batidoras</t>
  </si>
  <si>
    <t>Pintura fotoluminiscente acrilica</t>
  </si>
  <si>
    <t>1 galón</t>
  </si>
  <si>
    <t>Etiquetas</t>
  </si>
  <si>
    <t>Envases</t>
  </si>
  <si>
    <t>Estereato de aluminio</t>
  </si>
  <si>
    <t>Pigmentos orgánicos</t>
  </si>
  <si>
    <t>Resina</t>
  </si>
  <si>
    <t>Solvente</t>
  </si>
  <si>
    <t>IVA</t>
  </si>
  <si>
    <t>CONSIDERAR QUE ESTOS COSTOS YA LLEVAN LA PARTE DE INDIRECTOS Y MANO DE OBRA</t>
  </si>
  <si>
    <t>gal.</t>
  </si>
  <si>
    <t>Ingeniero quimico</t>
  </si>
  <si>
    <t>Ingeniero ambiental</t>
  </si>
  <si>
    <t>Operarios</t>
  </si>
  <si>
    <t>Gerente del proyecto</t>
  </si>
  <si>
    <t>Secretaria</t>
  </si>
  <si>
    <t>Encuestadores</t>
  </si>
  <si>
    <t>Juridico</t>
  </si>
  <si>
    <t>Contador</t>
  </si>
  <si>
    <t>Sillas</t>
  </si>
  <si>
    <t>Escritorios</t>
  </si>
  <si>
    <t>GLOW POWER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</si>
</sst>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164" formatCode="&quot;$&quot;#,##0;[Red]\-&quot;$&quot;#,##0"/>
    <numFmt numFmtId="165" formatCode="&quot;$&quot;#,##0.00;\-&quot;$&quot;#,##0.00"/>
    <numFmt numFmtId="166" formatCode="&quot;$&quot;#,##0.00;[Red]\-&quot;$&quot;#,##0.00"/>
    <numFmt numFmtId="167" formatCode="_-&quot;$&quot;* #,##0.00_-;\-&quot;$&quot;* #,##0.00_-;_-&quot;$&quot;* &quot;-&quot;??_-;_-@_-"/>
    <numFmt numFmtId="168" formatCode="0.000"/>
    <numFmt numFmtId="169" formatCode="#,##0_ ;[Red]\-#,##0\ "/>
    <numFmt numFmtId="170" formatCode="_-&quot;$&quot;* #,##0.00_-;\-&quot;$&quot;* #,##0.00_-;_-&quot;$&quot;* &quot;-&quot;??_-;_-@"/>
    <numFmt numFmtId="171" formatCode="_-* #,##0.000000_-;\-* #,##0.000000_-;_-* &quot;-&quot;??_-;_-@"/>
    <numFmt numFmtId="172" formatCode="_-* #,##0.00_-;\-* #,##0.00_-;_-* &quot;-&quot;??_-;_-@"/>
    <numFmt numFmtId="173" formatCode="&quot;$&quot;#,##0.00"/>
    <numFmt numFmtId="174" formatCode="_-* #,##0.00\ &quot;$&quot;_-;\-* #,##0.00\ &quot;$&quot;_-;_-* &quot;-&quot;??\ &quot;$&quot;_-;_-@"/>
    <numFmt numFmtId="175" formatCode="_-&quot;$&quot;* #,##0_-;\-&quot;$&quot;* #,##0_-;_-&quot;$&quot;* &quot;-&quot;??_-;_-@"/>
    <numFmt numFmtId="176" formatCode="_ &quot;$&quot;\ * #,##0.00_ ;_ &quot;$&quot;\ * \-#,##0.00_ ;_ &quot;$&quot;\ * &quot;-&quot;??_ ;_ @_ "/>
    <numFmt numFmtId="177" formatCode="&quot;$&quot;#,##0"/>
    <numFmt numFmtId="178" formatCode="0.0%"/>
    <numFmt numFmtId="179" formatCode="[$$-80A]#,##0.00"/>
    <numFmt numFmtId="180" formatCode="#,##0.00000"/>
    <numFmt numFmtId="181" formatCode="#,##0.00_ ;\-#,##0.00\ "/>
    <numFmt numFmtId="182" formatCode="&quot;$&quot;#,##0.00;[Red]&quot;$&quot;#,##0.00"/>
    <numFmt numFmtId="183" formatCode="_-&quot;$&quot;* #,##0.00_-;\-&quot;$&quot;* #,##0.00_-;_-&quot;$&quot;* &quot;-&quot;_-;_-@"/>
    <numFmt numFmtId="184" formatCode="_-&quot;$&quot;* #,##0_-;\-&quot;$&quot;* #,##0_-;_-&quot;$&quot;* &quot;-&quot;_-;_-@"/>
    <numFmt numFmtId="185" formatCode="_-* #,##0.00\ _€_-;\-* #,##0.00\ _€_-;_-* &quot;-&quot;??\ _€_-;_-@"/>
    <numFmt numFmtId="186" formatCode="#,##0_ ;\-#,##0\ "/>
    <numFmt numFmtId="187" formatCode="_-* #,##0\ _€_-;\-* #,##0\ _€_-;_-* &quot;-&quot;??\ _€_-;_-@"/>
    <numFmt numFmtId="188" formatCode="0.0000"/>
  </numFmts>
  <fonts count="125">
    <font>
      <sz val="10"/>
      <color rgb="FF000000"/>
      <name val="Courier"/>
    </font>
    <font>
      <b/>
      <i/>
      <sz val="14"/>
      <color theme="1"/>
      <name val="Tahoma"/>
      <family val="2"/>
    </font>
    <font>
      <b/>
      <sz val="14"/>
      <color theme="1"/>
      <name val="Arial"/>
      <family val="2"/>
    </font>
    <font>
      <sz val="10"/>
      <name val="Courier"/>
      <family val="1"/>
    </font>
    <font>
      <b/>
      <i/>
      <sz val="20"/>
      <color theme="1"/>
      <name val="Arial"/>
      <family val="2"/>
    </font>
    <font>
      <b/>
      <sz val="14"/>
      <color theme="1"/>
      <name val="Tahoma"/>
      <family val="2"/>
    </font>
    <font>
      <b/>
      <sz val="10"/>
      <color theme="1"/>
      <name val="Courier"/>
      <family val="1"/>
    </font>
    <font>
      <sz val="10"/>
      <color theme="1"/>
      <name val="Calibri"/>
      <family val="2"/>
    </font>
    <font>
      <sz val="10"/>
      <color theme="1"/>
      <name val="Courier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10"/>
      <color theme="1"/>
      <name val="Tahoma"/>
      <family val="2"/>
    </font>
    <font>
      <sz val="12"/>
      <color theme="1"/>
      <name val="Tahoma"/>
      <family val="2"/>
    </font>
    <font>
      <b/>
      <sz val="10"/>
      <name val="Tahoma"/>
      <family val="2"/>
    </font>
    <font>
      <b/>
      <sz val="12"/>
      <color rgb="FF1F497D"/>
      <name val="Arial"/>
      <family val="2"/>
    </font>
    <font>
      <sz val="13"/>
      <color theme="1"/>
      <name val="Tahoma"/>
      <family val="2"/>
    </font>
    <font>
      <b/>
      <sz val="16"/>
      <color theme="1"/>
      <name val="Tahoma"/>
      <family val="2"/>
    </font>
    <font>
      <b/>
      <i/>
      <sz val="12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000000"/>
      <name val="Arial"/>
      <family val="2"/>
    </font>
    <font>
      <b/>
      <sz val="20"/>
      <color theme="1"/>
      <name val="Tahoma"/>
      <family val="2"/>
    </font>
    <font>
      <sz val="9"/>
      <color rgb="FFFF00FF"/>
      <name val="Arial"/>
      <family val="2"/>
    </font>
    <font>
      <b/>
      <sz val="9"/>
      <color rgb="FF000000"/>
      <name val="Arial"/>
      <family val="2"/>
    </font>
    <font>
      <b/>
      <sz val="12"/>
      <color rgb="FF333399"/>
      <name val="Arial"/>
      <family val="2"/>
    </font>
    <font>
      <b/>
      <sz val="10"/>
      <color theme="1"/>
      <name val="Arial"/>
      <family val="2"/>
    </font>
    <font>
      <sz val="14"/>
      <color theme="1"/>
      <name val="Tahoma"/>
      <family val="2"/>
    </font>
    <font>
      <sz val="13"/>
      <color rgb="FFFF0000"/>
      <name val="Tahoma"/>
      <family val="2"/>
    </font>
    <font>
      <b/>
      <sz val="16"/>
      <color theme="1"/>
      <name val="Arial"/>
      <family val="2"/>
    </font>
    <font>
      <b/>
      <sz val="20"/>
      <color theme="1"/>
      <name val="Courier"/>
      <family val="1"/>
    </font>
    <font>
      <b/>
      <sz val="15"/>
      <color theme="1"/>
      <name val="Courier"/>
      <family val="1"/>
    </font>
    <font>
      <b/>
      <sz val="14"/>
      <color theme="1"/>
      <name val="Courier"/>
      <family val="1"/>
    </font>
    <font>
      <sz val="10"/>
      <name val="Arial"/>
      <family val="2"/>
    </font>
    <font>
      <sz val="10"/>
      <color rgb="FF000000"/>
      <name val="Trebuchet MS"/>
      <family val="2"/>
    </font>
    <font>
      <b/>
      <sz val="12"/>
      <color theme="1"/>
      <name val="Courier"/>
      <family val="1"/>
    </font>
    <font>
      <b/>
      <sz val="1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8"/>
      <color theme="1"/>
      <name val="Tahoma"/>
      <family val="2"/>
    </font>
    <font>
      <b/>
      <sz val="18"/>
      <color theme="1"/>
      <name val="Tahoma"/>
      <family val="2"/>
    </font>
    <font>
      <sz val="9"/>
      <color theme="1"/>
      <name val="Arial"/>
      <family val="2"/>
    </font>
    <font>
      <b/>
      <sz val="12"/>
      <color theme="1"/>
      <name val="Tahoma"/>
      <family val="2"/>
    </font>
    <font>
      <sz val="8"/>
      <color theme="1"/>
      <name val="Courier"/>
      <family val="1"/>
    </font>
    <font>
      <b/>
      <sz val="13"/>
      <color theme="1"/>
      <name val="Tahoma"/>
      <family val="2"/>
    </font>
    <font>
      <b/>
      <sz val="8"/>
      <color theme="1"/>
      <name val="Courier"/>
      <family val="1"/>
    </font>
    <font>
      <sz val="10"/>
      <color theme="1"/>
      <name val="Arial Narrow"/>
      <family val="2"/>
    </font>
    <font>
      <sz val="13"/>
      <color rgb="FFFFFFFF"/>
      <name val="Tahoma"/>
      <family val="2"/>
    </font>
    <font>
      <sz val="8"/>
      <color theme="1"/>
      <name val="Tahoma"/>
      <family val="2"/>
    </font>
    <font>
      <sz val="13"/>
      <name val="Tahoma"/>
      <family val="2"/>
    </font>
    <font>
      <b/>
      <sz val="9"/>
      <color theme="1"/>
      <name val="Courier"/>
      <family val="1"/>
    </font>
    <font>
      <sz val="12"/>
      <color theme="1"/>
      <name val="Courier"/>
      <family val="1"/>
    </font>
    <font>
      <b/>
      <sz val="11"/>
      <color theme="1"/>
      <name val="Arial"/>
      <family val="2"/>
    </font>
    <font>
      <b/>
      <sz val="11"/>
      <color theme="1"/>
      <name val="Courier"/>
      <family val="1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u/>
      <sz val="9"/>
      <color theme="1"/>
      <name val="Tahoma"/>
      <family val="2"/>
    </font>
    <font>
      <b/>
      <sz val="16"/>
      <color theme="1"/>
      <name val="Courier"/>
      <family val="1"/>
    </font>
    <font>
      <b/>
      <sz val="10"/>
      <color theme="1"/>
      <name val="Arial Narrow"/>
      <family val="2"/>
    </font>
    <font>
      <sz val="10"/>
      <name val="Courier"/>
      <family val="1"/>
    </font>
    <font>
      <u/>
      <sz val="9"/>
      <color theme="1"/>
      <name val="Tahoma"/>
      <family val="2"/>
    </font>
    <font>
      <sz val="9"/>
      <color theme="1"/>
      <name val="Tahoma"/>
      <family val="2"/>
    </font>
    <font>
      <sz val="16"/>
      <color theme="1"/>
      <name val="Arial"/>
      <family val="2"/>
    </font>
    <font>
      <sz val="11"/>
      <color theme="1"/>
      <name val="Courier"/>
      <family val="1"/>
    </font>
    <font>
      <sz val="11"/>
      <color theme="1"/>
      <name val="Arial"/>
      <family val="2"/>
    </font>
    <font>
      <sz val="9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color theme="1"/>
      <name val="Tahoma"/>
      <family val="2"/>
    </font>
    <font>
      <b/>
      <u/>
      <sz val="9"/>
      <color theme="1"/>
      <name val="Tahoma"/>
      <family val="2"/>
    </font>
    <font>
      <sz val="7"/>
      <color theme="1"/>
      <name val="Tahoma"/>
      <family val="2"/>
    </font>
    <font>
      <sz val="14"/>
      <color theme="1"/>
      <name val="Arial"/>
      <family val="2"/>
    </font>
    <font>
      <b/>
      <i/>
      <sz val="10"/>
      <color theme="1"/>
      <name val="Tahoma"/>
      <family val="2"/>
    </font>
    <font>
      <b/>
      <i/>
      <sz val="12"/>
      <color theme="1"/>
      <name val="Tahoma"/>
      <family val="2"/>
    </font>
    <font>
      <b/>
      <u/>
      <sz val="9"/>
      <color theme="1"/>
      <name val="Tahoma"/>
      <family val="2"/>
    </font>
    <font>
      <i/>
      <sz val="10"/>
      <color theme="1"/>
      <name val="Arial"/>
      <family val="2"/>
    </font>
    <font>
      <b/>
      <i/>
      <sz val="11"/>
      <color theme="1"/>
      <name val="Tahoma"/>
      <family val="2"/>
    </font>
    <font>
      <i/>
      <sz val="12"/>
      <color theme="1"/>
      <name val="Arial"/>
      <family val="2"/>
    </font>
    <font>
      <sz val="8"/>
      <color rgb="FFFF0000"/>
      <name val="Courier"/>
      <family val="1"/>
    </font>
    <font>
      <b/>
      <sz val="18"/>
      <color theme="1"/>
      <name val="Arial Narrow"/>
      <family val="2"/>
    </font>
    <font>
      <sz val="12"/>
      <color rgb="FFFF0000"/>
      <name val="Tahoma"/>
      <family val="2"/>
    </font>
    <font>
      <sz val="8"/>
      <color theme="1"/>
      <name val="Arial Narrow"/>
      <family val="2"/>
    </font>
    <font>
      <i/>
      <sz val="10"/>
      <color theme="1"/>
      <name val="Tahoma"/>
      <family val="2"/>
    </font>
    <font>
      <sz val="8"/>
      <color rgb="FFF79646"/>
      <name val="Tahoma"/>
      <family val="2"/>
    </font>
    <font>
      <sz val="14"/>
      <color theme="1"/>
      <name val="Arial Narrow"/>
      <family val="2"/>
    </font>
    <font>
      <b/>
      <i/>
      <sz val="10"/>
      <color theme="1"/>
      <name val="Arial"/>
      <family val="2"/>
    </font>
    <font>
      <b/>
      <sz val="10"/>
      <name val="Arial Narrow"/>
      <family val="2"/>
    </font>
    <font>
      <b/>
      <sz val="10"/>
      <color rgb="FF333399"/>
      <name val="Tahoma"/>
      <family val="2"/>
    </font>
    <font>
      <b/>
      <sz val="18"/>
      <color rgb="FF000000"/>
      <name val="Arial"/>
      <family val="2"/>
    </font>
    <font>
      <b/>
      <i/>
      <sz val="20"/>
      <color rgb="FF000000"/>
      <name val="Arial"/>
      <family val="2"/>
    </font>
    <font>
      <b/>
      <sz val="12"/>
      <color rgb="FF3366FF"/>
      <name val="Courier"/>
      <family val="1"/>
    </font>
    <font>
      <sz val="10"/>
      <color rgb="FFFF0000"/>
      <name val="Courier"/>
      <family val="1"/>
    </font>
    <font>
      <b/>
      <sz val="8"/>
      <color theme="1"/>
      <name val="Arial"/>
      <family val="2"/>
    </font>
    <font>
      <b/>
      <sz val="20"/>
      <color rgb="FF3366FF"/>
      <name val="Courier"/>
      <family val="1"/>
    </font>
    <font>
      <sz val="8"/>
      <color rgb="FFFF0000"/>
      <name val="Tahoma"/>
      <family val="2"/>
    </font>
    <font>
      <b/>
      <sz val="9"/>
      <color rgb="FF000080"/>
      <name val="Tahoma"/>
      <family val="2"/>
    </font>
    <font>
      <b/>
      <sz val="10"/>
      <color rgb="FF000080"/>
      <name val="Tahoma"/>
      <family val="2"/>
    </font>
    <font>
      <sz val="11"/>
      <color rgb="FFFF0000"/>
      <name val="Courier"/>
      <family val="1"/>
    </font>
    <font>
      <sz val="10"/>
      <color rgb="FFFF0000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b/>
      <sz val="12"/>
      <color rgb="FFFF0000"/>
      <name val="Arial"/>
      <family val="2"/>
    </font>
    <font>
      <sz val="8"/>
      <color rgb="FFFFFFFF"/>
      <name val="Arial Narrow"/>
      <family val="2"/>
    </font>
    <font>
      <sz val="8"/>
      <color rgb="FFFFFFFF"/>
      <name val="Courier"/>
      <family val="1"/>
    </font>
    <font>
      <sz val="8"/>
      <color theme="1"/>
      <name val="Aldhabi"/>
      <charset val="178"/>
    </font>
    <font>
      <b/>
      <sz val="11"/>
      <color theme="1"/>
      <name val="Tahoma"/>
      <family val="2"/>
    </font>
    <font>
      <b/>
      <sz val="14"/>
      <color rgb="FFFF0000"/>
      <name val="Arial"/>
      <family val="2"/>
    </font>
    <font>
      <b/>
      <sz val="8"/>
      <color theme="1"/>
      <name val="Arial Narrow"/>
      <family val="2"/>
    </font>
    <font>
      <b/>
      <sz val="16"/>
      <name val="Courier"/>
      <family val="1"/>
    </font>
    <font>
      <b/>
      <sz val="12"/>
      <name val="Courier"/>
      <family val="1"/>
    </font>
    <font>
      <b/>
      <i/>
      <sz val="2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5"/>
      <name val="Courier"/>
      <family val="1"/>
    </font>
    <font>
      <b/>
      <sz val="20"/>
      <name val="Courier"/>
      <family val="1"/>
    </font>
    <font>
      <b/>
      <sz val="14"/>
      <name val="Courier"/>
      <family val="1"/>
    </font>
    <font>
      <b/>
      <i/>
      <sz val="20"/>
      <name val="Arial"/>
      <family val="2"/>
    </font>
    <font>
      <b/>
      <sz val="24"/>
      <name val="Courier"/>
      <family val="1"/>
    </font>
    <font>
      <b/>
      <sz val="18"/>
      <name val="Courier"/>
      <family val="1"/>
    </font>
    <font>
      <b/>
      <u/>
      <sz val="18"/>
      <name val="Arial"/>
      <family val="2"/>
    </font>
    <font>
      <b/>
      <sz val="18"/>
      <name val="Arial"/>
      <family val="2"/>
    </font>
    <font>
      <b/>
      <sz val="8"/>
      <name val="Tahoma"/>
      <family val="2"/>
    </font>
    <font>
      <b/>
      <sz val="10"/>
      <name val="Courier"/>
      <family val="1"/>
    </font>
    <font>
      <sz val="13"/>
      <color theme="0"/>
      <name val="Tahoma"/>
      <family val="2"/>
    </font>
    <font>
      <sz val="10"/>
      <color rgb="FF000000"/>
      <name val="Courier"/>
      <family val="1"/>
    </font>
    <font>
      <sz val="8"/>
      <name val="Courier"/>
      <family val="1"/>
    </font>
  </fonts>
  <fills count="2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FFFF66"/>
        <bgColor rgb="FFFFFF66"/>
      </patternFill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DBE5F1"/>
        <bgColor rgb="FFDBE5F1"/>
      </patternFill>
    </fill>
    <fill>
      <patternFill patternType="solid">
        <fgColor rgb="FF99CCFF"/>
        <bgColor rgb="FF99CCFF"/>
      </patternFill>
    </fill>
    <fill>
      <patternFill patternType="solid">
        <fgColor rgb="FFF2F2F2"/>
        <bgColor rgb="FFF2F2F2"/>
      </patternFill>
    </fill>
    <fill>
      <patternFill patternType="solid">
        <fgColor rgb="FFB6DDE8"/>
        <bgColor rgb="FFB6DDE8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D6E3BC"/>
        <bgColor rgb="FFD6E3BC"/>
      </patternFill>
    </fill>
    <fill>
      <patternFill patternType="solid">
        <fgColor rgb="FFFFCCFF"/>
        <bgColor rgb="FFFFCCFF"/>
      </patternFill>
    </fill>
    <fill>
      <patternFill patternType="solid">
        <fgColor rgb="FFBFBFBF"/>
        <bgColor rgb="FFBFBFBF"/>
      </patternFill>
    </fill>
    <fill>
      <patternFill patternType="solid">
        <fgColor rgb="FFFF99FF"/>
        <bgColor rgb="FFFF99FF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rgb="FFFFFFFF"/>
      </patternFill>
    </fill>
    <fill>
      <patternFill patternType="solid">
        <fgColor rgb="FFFF0000"/>
        <bgColor rgb="FFFFFF00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rgb="FFFFFF99"/>
      </patternFill>
    </fill>
  </fills>
  <borders count="20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ck">
        <color rgb="FF333399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333399"/>
      </left>
      <right style="thick">
        <color rgb="FF333399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333399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ck">
        <color rgb="FF333399"/>
      </right>
      <top/>
      <bottom style="medium">
        <color rgb="FF000000"/>
      </bottom>
      <diagonal/>
    </border>
    <border>
      <left style="thick">
        <color rgb="FF333399"/>
      </left>
      <right style="thick">
        <color rgb="FF333399"/>
      </right>
      <top/>
      <bottom style="medium">
        <color rgb="FF000000"/>
      </bottom>
      <diagonal/>
    </border>
    <border>
      <left style="thick">
        <color rgb="FF333399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333399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ck">
        <color rgb="FF333399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333399"/>
      </left>
      <right/>
      <top style="thick">
        <color rgb="FF333399"/>
      </top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333399"/>
      </left>
      <right style="thick">
        <color rgb="FF333399"/>
      </right>
      <top style="thick">
        <color rgb="FF333399"/>
      </top>
      <bottom/>
      <diagonal/>
    </border>
    <border>
      <left style="thick">
        <color rgb="FF333399"/>
      </left>
      <right style="thick">
        <color rgb="FF333399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333399"/>
      </left>
      <right style="thick">
        <color rgb="FF333399"/>
      </right>
      <top style="thick">
        <color rgb="FF333399"/>
      </top>
      <bottom/>
      <diagonal/>
    </border>
    <border>
      <left style="medium">
        <color rgb="FF000000"/>
      </left>
      <right/>
      <top/>
      <bottom/>
      <diagonal/>
    </border>
    <border>
      <left style="thick">
        <color rgb="FF333399"/>
      </left>
      <right style="thick">
        <color rgb="FF333399"/>
      </right>
      <top/>
      <bottom style="thick">
        <color rgb="FF333399"/>
      </bottom>
      <diagonal/>
    </border>
    <border>
      <left style="thick">
        <color rgb="FF333399"/>
      </left>
      <right style="thick">
        <color rgb="FF333399"/>
      </right>
      <top/>
      <bottom style="thick">
        <color rgb="FF333399"/>
      </bottom>
      <diagonal/>
    </border>
    <border>
      <left/>
      <right style="thick">
        <color rgb="FF333399"/>
      </right>
      <top style="thick">
        <color rgb="FF333399"/>
      </top>
      <bottom/>
      <diagonal/>
    </border>
    <border>
      <left style="medium">
        <color rgb="FF000000"/>
      </left>
      <right/>
      <top/>
      <bottom style="thick">
        <color rgb="FF333399"/>
      </bottom>
      <diagonal/>
    </border>
    <border>
      <left/>
      <right style="thick">
        <color rgb="FF333399"/>
      </right>
      <top/>
      <bottom style="thick">
        <color rgb="FF333399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ck">
        <color rgb="FF333399"/>
      </right>
      <top/>
      <bottom style="thick">
        <color rgb="FF333399"/>
      </bottom>
      <diagonal/>
    </border>
    <border>
      <left style="thick">
        <color rgb="FF333399"/>
      </left>
      <right style="medium">
        <color rgb="FF000000"/>
      </right>
      <top/>
      <bottom style="thick">
        <color rgb="FF333399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ck">
        <color rgb="FF333399"/>
      </right>
      <top style="thick">
        <color rgb="FF333399"/>
      </top>
      <bottom/>
      <diagonal/>
    </border>
    <border>
      <left style="thick">
        <color rgb="FF333399"/>
      </left>
      <right style="medium">
        <color rgb="FF000000"/>
      </right>
      <top style="thick">
        <color rgb="FF333399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ck">
        <color rgb="FF333399"/>
      </right>
      <top style="thick">
        <color rgb="FF333399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ck">
        <color rgb="FF333399"/>
      </left>
      <right style="thick">
        <color rgb="FF333399"/>
      </right>
      <top/>
      <bottom/>
      <diagonal/>
    </border>
    <border>
      <left/>
      <right style="thick">
        <color rgb="FF333399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ck">
        <color rgb="FF333399"/>
      </left>
      <right style="thick">
        <color rgb="FF333399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50">
    <xf numFmtId="0" fontId="0" fillId="0" borderId="0" xfId="0" applyFont="1" applyAlignment="1"/>
    <xf numFmtId="168" fontId="1" fillId="0" borderId="1" xfId="0" applyNumberFormat="1" applyFont="1" applyBorder="1"/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/>
    <xf numFmtId="0" fontId="7" fillId="0" borderId="0" xfId="0" applyFont="1"/>
    <xf numFmtId="0" fontId="8" fillId="0" borderId="0" xfId="0" applyFont="1"/>
    <xf numFmtId="0" fontId="9" fillId="3" borderId="6" xfId="0" applyFont="1" applyFill="1" applyBorder="1"/>
    <xf numFmtId="0" fontId="10" fillId="3" borderId="7" xfId="0" applyFont="1" applyFill="1" applyBorder="1"/>
    <xf numFmtId="0" fontId="11" fillId="3" borderId="8" xfId="0" applyFont="1" applyFill="1" applyBorder="1" applyAlignment="1">
      <alignment horizontal="center"/>
    </xf>
    <xf numFmtId="0" fontId="12" fillId="3" borderId="9" xfId="0" applyFont="1" applyFill="1" applyBorder="1"/>
    <xf numFmtId="0" fontId="13" fillId="3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left"/>
    </xf>
    <xf numFmtId="0" fontId="14" fillId="3" borderId="10" xfId="0" applyFont="1" applyFill="1" applyBorder="1" applyAlignment="1">
      <alignment horizontal="center"/>
    </xf>
    <xf numFmtId="0" fontId="10" fillId="3" borderId="5" xfId="0" applyFont="1" applyFill="1" applyBorder="1"/>
    <xf numFmtId="169" fontId="15" fillId="5" borderId="12" xfId="0" applyNumberFormat="1" applyFont="1" applyFill="1" applyBorder="1" applyAlignment="1">
      <alignment horizontal="right"/>
    </xf>
    <xf numFmtId="0" fontId="12" fillId="3" borderId="13" xfId="0" applyFont="1" applyFill="1" applyBorder="1"/>
    <xf numFmtId="0" fontId="10" fillId="0" borderId="14" xfId="0" applyFont="1" applyBorder="1" applyAlignment="1">
      <alignment horizontal="left"/>
    </xf>
    <xf numFmtId="0" fontId="11" fillId="3" borderId="5" xfId="0" applyFont="1" applyFill="1" applyBorder="1"/>
    <xf numFmtId="0" fontId="5" fillId="3" borderId="14" xfId="0" applyFont="1" applyFill="1" applyBorder="1" applyAlignment="1">
      <alignment horizontal="center"/>
    </xf>
    <xf numFmtId="170" fontId="10" fillId="3" borderId="15" xfId="0" applyNumberFormat="1" applyFont="1" applyFill="1" applyBorder="1"/>
    <xf numFmtId="0" fontId="10" fillId="3" borderId="15" xfId="0" applyFont="1" applyFill="1" applyBorder="1"/>
    <xf numFmtId="9" fontId="13" fillId="5" borderId="18" xfId="0" applyNumberFormat="1" applyFont="1" applyFill="1" applyBorder="1" applyAlignment="1">
      <alignment horizontal="right"/>
    </xf>
    <xf numFmtId="0" fontId="11" fillId="3" borderId="14" xfId="0" applyFont="1" applyFill="1" applyBorder="1" applyAlignment="1">
      <alignment horizontal="center"/>
    </xf>
    <xf numFmtId="170" fontId="10" fillId="3" borderId="19" xfId="0" applyNumberFormat="1" applyFont="1" applyFill="1" applyBorder="1"/>
    <xf numFmtId="0" fontId="16" fillId="0" borderId="14" xfId="0" applyFont="1" applyBorder="1" applyAlignment="1">
      <alignment horizontal="right"/>
    </xf>
    <xf numFmtId="10" fontId="13" fillId="4" borderId="18" xfId="0" applyNumberFormat="1" applyFont="1" applyFill="1" applyBorder="1"/>
    <xf numFmtId="0" fontId="9" fillId="3" borderId="20" xfId="0" applyFont="1" applyFill="1" applyBorder="1"/>
    <xf numFmtId="171" fontId="11" fillId="3" borderId="5" xfId="0" applyNumberFormat="1" applyFont="1" applyFill="1" applyBorder="1"/>
    <xf numFmtId="172" fontId="11" fillId="3" borderId="5" xfId="0" applyNumberFormat="1" applyFont="1" applyFill="1" applyBorder="1"/>
    <xf numFmtId="170" fontId="9" fillId="3" borderId="15" xfId="0" applyNumberFormat="1" applyFont="1" applyFill="1" applyBorder="1"/>
    <xf numFmtId="4" fontId="12" fillId="3" borderId="13" xfId="0" applyNumberFormat="1" applyFont="1" applyFill="1" applyBorder="1"/>
    <xf numFmtId="172" fontId="13" fillId="3" borderId="5" xfId="0" applyNumberFormat="1" applyFont="1" applyFill="1" applyBorder="1" applyAlignment="1">
      <alignment horizontal="right"/>
    </xf>
    <xf numFmtId="0" fontId="10" fillId="0" borderId="21" xfId="0" applyFont="1" applyBorder="1"/>
    <xf numFmtId="0" fontId="11" fillId="3" borderId="5" xfId="0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173" fontId="10" fillId="3" borderId="15" xfId="0" applyNumberFormat="1" applyFont="1" applyFill="1" applyBorder="1"/>
    <xf numFmtId="164" fontId="13" fillId="4" borderId="18" xfId="0" applyNumberFormat="1" applyFont="1" applyFill="1" applyBorder="1"/>
    <xf numFmtId="0" fontId="8" fillId="0" borderId="22" xfId="0" applyFont="1" applyBorder="1"/>
    <xf numFmtId="172" fontId="11" fillId="3" borderId="22" xfId="0" applyNumberFormat="1" applyFont="1" applyFill="1" applyBorder="1"/>
    <xf numFmtId="0" fontId="10" fillId="0" borderId="14" xfId="0" applyFont="1" applyBorder="1"/>
    <xf numFmtId="0" fontId="11" fillId="3" borderId="24" xfId="0" applyFont="1" applyFill="1" applyBorder="1" applyAlignment="1">
      <alignment horizontal="center"/>
    </xf>
    <xf numFmtId="0" fontId="17" fillId="0" borderId="0" xfId="0" applyFont="1" applyAlignment="1">
      <alignment horizontal="right"/>
    </xf>
    <xf numFmtId="173" fontId="10" fillId="3" borderId="19" xfId="0" applyNumberFormat="1" applyFont="1" applyFill="1" applyBorder="1"/>
    <xf numFmtId="164" fontId="13" fillId="4" borderId="28" xfId="0" applyNumberFormat="1" applyFont="1" applyFill="1" applyBorder="1"/>
    <xf numFmtId="173" fontId="9" fillId="3" borderId="15" xfId="0" applyNumberFormat="1" applyFont="1" applyFill="1" applyBorder="1"/>
    <xf numFmtId="0" fontId="8" fillId="6" borderId="32" xfId="0" applyFont="1" applyFill="1" applyBorder="1"/>
    <xf numFmtId="0" fontId="19" fillId="0" borderId="21" xfId="0" applyFont="1" applyBorder="1" applyAlignment="1">
      <alignment horizontal="center"/>
    </xf>
    <xf numFmtId="0" fontId="9" fillId="3" borderId="5" xfId="0" applyFont="1" applyFill="1" applyBorder="1"/>
    <xf numFmtId="0" fontId="8" fillId="3" borderId="5" xfId="0" applyFont="1" applyFill="1" applyBorder="1"/>
    <xf numFmtId="173" fontId="9" fillId="3" borderId="5" xfId="0" applyNumberFormat="1" applyFont="1" applyFill="1" applyBorder="1"/>
    <xf numFmtId="0" fontId="8" fillId="6" borderId="33" xfId="0" applyFont="1" applyFill="1" applyBorder="1"/>
    <xf numFmtId="170" fontId="10" fillId="3" borderId="5" xfId="0" applyNumberFormat="1" applyFont="1" applyFill="1" applyBorder="1"/>
    <xf numFmtId="0" fontId="20" fillId="0" borderId="0" xfId="0" applyFont="1"/>
    <xf numFmtId="0" fontId="13" fillId="3" borderId="5" xfId="0" applyFont="1" applyFill="1" applyBorder="1" applyAlignment="1">
      <alignment horizontal="right"/>
    </xf>
    <xf numFmtId="0" fontId="21" fillId="0" borderId="21" xfId="0" applyFont="1" applyBorder="1" applyAlignment="1">
      <alignment horizontal="center"/>
    </xf>
    <xf numFmtId="0" fontId="22" fillId="0" borderId="0" xfId="0" applyFont="1" applyAlignment="1">
      <alignment horizontal="center"/>
    </xf>
    <xf numFmtId="164" fontId="13" fillId="3" borderId="5" xfId="0" applyNumberFormat="1" applyFont="1" applyFill="1" applyBorder="1"/>
    <xf numFmtId="0" fontId="22" fillId="0" borderId="34" xfId="0" applyFont="1" applyBorder="1" applyAlignment="1">
      <alignment horizontal="center"/>
    </xf>
    <xf numFmtId="170" fontId="10" fillId="3" borderId="20" xfId="0" applyNumberFormat="1" applyFont="1" applyFill="1" applyBorder="1"/>
    <xf numFmtId="173" fontId="13" fillId="3" borderId="5" xfId="0" applyNumberFormat="1" applyFont="1" applyFill="1" applyBorder="1"/>
    <xf numFmtId="0" fontId="17" fillId="7" borderId="35" xfId="0" applyFont="1" applyFill="1" applyBorder="1"/>
    <xf numFmtId="0" fontId="12" fillId="0" borderId="21" xfId="0" applyFont="1" applyBorder="1" applyAlignment="1">
      <alignment horizontal="left"/>
    </xf>
    <xf numFmtId="0" fontId="23" fillId="4" borderId="36" xfId="0" applyFont="1" applyFill="1" applyBorder="1"/>
    <xf numFmtId="0" fontId="12" fillId="3" borderId="5" xfId="0" applyFont="1" applyFill="1" applyBorder="1"/>
    <xf numFmtId="0" fontId="24" fillId="0" borderId="0" xfId="0" applyFont="1"/>
    <xf numFmtId="170" fontId="12" fillId="3" borderId="5" xfId="0" applyNumberFormat="1" applyFont="1" applyFill="1" applyBorder="1"/>
    <xf numFmtId="0" fontId="25" fillId="8" borderId="37" xfId="0" applyFont="1" applyFill="1" applyBorder="1" applyAlignment="1">
      <alignment horizontal="right"/>
    </xf>
    <xf numFmtId="0" fontId="9" fillId="8" borderId="32" xfId="0" applyFont="1" applyFill="1" applyBorder="1"/>
    <xf numFmtId="168" fontId="4" fillId="3" borderId="37" xfId="0" applyNumberFormat="1" applyFont="1" applyFill="1" applyBorder="1" applyAlignment="1">
      <alignment horizontal="center"/>
    </xf>
    <xf numFmtId="0" fontId="12" fillId="0" borderId="22" xfId="0" applyFont="1" applyBorder="1" applyAlignment="1">
      <alignment horizontal="center"/>
    </xf>
    <xf numFmtId="170" fontId="25" fillId="8" borderId="33" xfId="0" applyNumberFormat="1" applyFont="1" applyFill="1" applyBorder="1"/>
    <xf numFmtId="0" fontId="12" fillId="0" borderId="3" xfId="0" applyFont="1" applyBorder="1" applyAlignment="1">
      <alignment horizontal="center"/>
    </xf>
    <xf numFmtId="0" fontId="12" fillId="0" borderId="21" xfId="0" applyFont="1" applyBorder="1"/>
    <xf numFmtId="0" fontId="12" fillId="3" borderId="22" xfId="0" applyFont="1" applyFill="1" applyBorder="1" applyAlignment="1">
      <alignment horizontal="center"/>
    </xf>
    <xf numFmtId="168" fontId="4" fillId="3" borderId="32" xfId="0" applyNumberFormat="1" applyFont="1" applyFill="1" applyBorder="1" applyAlignment="1">
      <alignment horizontal="center"/>
    </xf>
    <xf numFmtId="0" fontId="9" fillId="3" borderId="11" xfId="0" applyFont="1" applyFill="1" applyBorder="1"/>
    <xf numFmtId="168" fontId="4" fillId="3" borderId="33" xfId="0" applyNumberFormat="1" applyFont="1" applyFill="1" applyBorder="1" applyAlignment="1">
      <alignment horizontal="center"/>
    </xf>
    <xf numFmtId="170" fontId="12" fillId="3" borderId="13" xfId="0" applyNumberFormat="1" applyFont="1" applyFill="1" applyBorder="1"/>
    <xf numFmtId="0" fontId="12" fillId="3" borderId="9" xfId="0" applyFont="1" applyFill="1" applyBorder="1" applyAlignment="1">
      <alignment horizontal="center"/>
    </xf>
    <xf numFmtId="172" fontId="12" fillId="3" borderId="5" xfId="0" applyNumberFormat="1" applyFont="1" applyFill="1" applyBorder="1"/>
    <xf numFmtId="0" fontId="25" fillId="0" borderId="14" xfId="0" applyFont="1" applyBorder="1" applyAlignment="1">
      <alignment horizontal="right"/>
    </xf>
    <xf numFmtId="0" fontId="12" fillId="0" borderId="2" xfId="0" applyFont="1" applyBorder="1"/>
    <xf numFmtId="0" fontId="10" fillId="3" borderId="20" xfId="0" applyFont="1" applyFill="1" applyBorder="1"/>
    <xf numFmtId="0" fontId="26" fillId="9" borderId="22" xfId="0" applyFont="1" applyFill="1" applyBorder="1" applyAlignment="1">
      <alignment horizontal="center"/>
    </xf>
    <xf numFmtId="0" fontId="5" fillId="0" borderId="21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left"/>
    </xf>
    <xf numFmtId="0" fontId="27" fillId="0" borderId="0" xfId="0" applyFont="1" applyAlignment="1">
      <alignment horizontal="center" vertical="top" wrapText="1"/>
    </xf>
    <xf numFmtId="0" fontId="26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26" fillId="2" borderId="37" xfId="0" applyFont="1" applyFill="1" applyBorder="1" applyAlignment="1">
      <alignment horizontal="center"/>
    </xf>
    <xf numFmtId="0" fontId="5" fillId="0" borderId="34" xfId="0" applyFont="1" applyBorder="1" applyAlignment="1">
      <alignment horizontal="center" vertical="top" wrapText="1"/>
    </xf>
    <xf numFmtId="0" fontId="26" fillId="2" borderId="22" xfId="0" applyFont="1" applyFill="1" applyBorder="1" applyAlignment="1">
      <alignment horizontal="center"/>
    </xf>
    <xf numFmtId="0" fontId="28" fillId="3" borderId="5" xfId="0" applyFont="1" applyFill="1" applyBorder="1"/>
    <xf numFmtId="4" fontId="10" fillId="3" borderId="5" xfId="0" applyNumberFormat="1" applyFont="1" applyFill="1" applyBorder="1"/>
    <xf numFmtId="0" fontId="9" fillId="4" borderId="11" xfId="0" applyFont="1" applyFill="1" applyBorder="1"/>
    <xf numFmtId="0" fontId="12" fillId="0" borderId="39" xfId="0" applyFont="1" applyBorder="1"/>
    <xf numFmtId="0" fontId="10" fillId="3" borderId="11" xfId="0" applyFont="1" applyFill="1" applyBorder="1"/>
    <xf numFmtId="0" fontId="13" fillId="0" borderId="21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34" xfId="0" applyFont="1" applyBorder="1" applyAlignment="1">
      <alignment horizontal="center"/>
    </xf>
    <xf numFmtId="4" fontId="12" fillId="0" borderId="41" xfId="0" applyNumberFormat="1" applyFont="1" applyBorder="1" applyAlignment="1">
      <alignment horizontal="center"/>
    </xf>
    <xf numFmtId="4" fontId="12" fillId="0" borderId="42" xfId="0" applyNumberFormat="1" applyFont="1" applyBorder="1" applyAlignment="1">
      <alignment horizontal="center"/>
    </xf>
    <xf numFmtId="174" fontId="8" fillId="0" borderId="0" xfId="0" applyNumberFormat="1" applyFont="1"/>
    <xf numFmtId="0" fontId="11" fillId="0" borderId="0" xfId="0" applyFont="1" applyAlignment="1">
      <alignment horizontal="center"/>
    </xf>
    <xf numFmtId="4" fontId="12" fillId="0" borderId="43" xfId="0" applyNumberFormat="1" applyFont="1" applyBorder="1" applyAlignment="1">
      <alignment horizontal="center"/>
    </xf>
    <xf numFmtId="0" fontId="10" fillId="8" borderId="32" xfId="0" applyFont="1" applyFill="1" applyBorder="1"/>
    <xf numFmtId="4" fontId="12" fillId="0" borderId="44" xfId="0" applyNumberFormat="1" applyFont="1" applyBorder="1" applyAlignment="1">
      <alignment horizontal="center"/>
    </xf>
    <xf numFmtId="0" fontId="13" fillId="0" borderId="21" xfId="0" applyFont="1" applyBorder="1" applyAlignment="1">
      <alignment horizontal="left" vertical="center" wrapText="1"/>
    </xf>
    <xf numFmtId="4" fontId="12" fillId="0" borderId="41" xfId="0" applyNumberFormat="1" applyFont="1" applyBorder="1"/>
    <xf numFmtId="0" fontId="11" fillId="0" borderId="0" xfId="0" applyFont="1" applyAlignment="1">
      <alignment horizontal="left"/>
    </xf>
    <xf numFmtId="166" fontId="12" fillId="0" borderId="41" xfId="0" applyNumberFormat="1" applyFont="1" applyBorder="1"/>
    <xf numFmtId="175" fontId="11" fillId="0" borderId="0" xfId="0" applyNumberFormat="1" applyFont="1"/>
    <xf numFmtId="0" fontId="12" fillId="0" borderId="14" xfId="0" applyFont="1" applyBorder="1" applyAlignment="1">
      <alignment horizontal="center"/>
    </xf>
    <xf numFmtId="0" fontId="11" fillId="6" borderId="46" xfId="0" applyFont="1" applyFill="1" applyBorder="1" applyAlignment="1">
      <alignment horizontal="left"/>
    </xf>
    <xf numFmtId="4" fontId="12" fillId="0" borderId="15" xfId="0" applyNumberFormat="1" applyFont="1" applyBorder="1" applyAlignment="1">
      <alignment horizontal="center"/>
    </xf>
    <xf numFmtId="0" fontId="11" fillId="6" borderId="47" xfId="0" applyFont="1" applyFill="1" applyBorder="1" applyAlignment="1">
      <alignment horizontal="center"/>
    </xf>
    <xf numFmtId="170" fontId="11" fillId="6" borderId="12" xfId="0" applyNumberFormat="1" applyFont="1" applyFill="1" applyBorder="1" applyAlignment="1">
      <alignment horizontal="right"/>
    </xf>
    <xf numFmtId="4" fontId="12" fillId="0" borderId="15" xfId="0" applyNumberFormat="1" applyFont="1" applyBorder="1"/>
    <xf numFmtId="0" fontId="12" fillId="0" borderId="15" xfId="0" applyFont="1" applyBorder="1"/>
    <xf numFmtId="170" fontId="11" fillId="4" borderId="43" xfId="0" applyNumberFormat="1" applyFont="1" applyFill="1" applyBorder="1" applyAlignment="1">
      <alignment horizontal="right"/>
    </xf>
    <xf numFmtId="3" fontId="11" fillId="0" borderId="0" xfId="0" applyNumberFormat="1" applyFont="1"/>
    <xf numFmtId="0" fontId="11" fillId="6" borderId="48" xfId="0" applyFont="1" applyFill="1" applyBorder="1" applyAlignment="1">
      <alignment horizontal="left"/>
    </xf>
    <xf numFmtId="0" fontId="11" fillId="6" borderId="14" xfId="0" applyFont="1" applyFill="1" applyBorder="1" applyAlignment="1">
      <alignment horizontal="center"/>
    </xf>
    <xf numFmtId="170" fontId="11" fillId="6" borderId="49" xfId="0" applyNumberFormat="1" applyFont="1" applyFill="1" applyBorder="1" applyAlignment="1">
      <alignment horizontal="right"/>
    </xf>
    <xf numFmtId="0" fontId="30" fillId="0" borderId="0" xfId="0" applyFont="1" applyAlignment="1">
      <alignment horizontal="center"/>
    </xf>
    <xf numFmtId="0" fontId="31" fillId="3" borderId="5" xfId="0" applyFont="1" applyFill="1" applyBorder="1" applyAlignment="1">
      <alignment horizontal="center"/>
    </xf>
    <xf numFmtId="0" fontId="12" fillId="0" borderId="52" xfId="0" applyFont="1" applyBorder="1"/>
    <xf numFmtId="0" fontId="11" fillId="6" borderId="14" xfId="0" applyFont="1" applyFill="1" applyBorder="1" applyAlignment="1">
      <alignment horizontal="center"/>
    </xf>
    <xf numFmtId="0" fontId="26" fillId="0" borderId="24" xfId="0" applyFont="1" applyBorder="1" applyAlignment="1">
      <alignment horizontal="center"/>
    </xf>
    <xf numFmtId="170" fontId="26" fillId="0" borderId="53" xfId="0" applyNumberFormat="1" applyFont="1" applyBorder="1"/>
    <xf numFmtId="0" fontId="32" fillId="0" borderId="0" xfId="0" applyFont="1"/>
    <xf numFmtId="0" fontId="12" fillId="0" borderId="54" xfId="0" applyFont="1" applyBorder="1"/>
    <xf numFmtId="0" fontId="12" fillId="0" borderId="8" xfId="0" applyFont="1" applyBorder="1" applyAlignment="1">
      <alignment horizontal="center"/>
    </xf>
    <xf numFmtId="0" fontId="8" fillId="6" borderId="15" xfId="0" applyFont="1" applyFill="1" applyBorder="1"/>
    <xf numFmtId="4" fontId="12" fillId="0" borderId="8" xfId="0" applyNumberFormat="1" applyFont="1" applyBorder="1"/>
    <xf numFmtId="0" fontId="20" fillId="0" borderId="15" xfId="0" applyFont="1" applyBorder="1"/>
    <xf numFmtId="0" fontId="12" fillId="0" borderId="12" xfId="0" applyFont="1" applyBorder="1"/>
    <xf numFmtId="0" fontId="8" fillId="0" borderId="15" xfId="0" applyFont="1" applyBorder="1"/>
    <xf numFmtId="0" fontId="23" fillId="4" borderId="15" xfId="0" applyFont="1" applyFill="1" applyBorder="1"/>
    <xf numFmtId="4" fontId="12" fillId="0" borderId="14" xfId="0" applyNumberFormat="1" applyFont="1" applyBorder="1"/>
    <xf numFmtId="0" fontId="24" fillId="0" borderId="15" xfId="0" applyFont="1" applyBorder="1"/>
    <xf numFmtId="0" fontId="12" fillId="0" borderId="18" xfId="0" applyFont="1" applyBorder="1"/>
    <xf numFmtId="0" fontId="32" fillId="0" borderId="55" xfId="0" applyFont="1" applyBorder="1" applyAlignment="1">
      <alignment horizontal="center" vertical="center" wrapText="1"/>
    </xf>
    <xf numFmtId="0" fontId="34" fillId="6" borderId="56" xfId="0" applyFont="1" applyFill="1" applyBorder="1"/>
    <xf numFmtId="0" fontId="35" fillId="0" borderId="43" xfId="0" applyFont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/>
    </xf>
    <xf numFmtId="170" fontId="11" fillId="6" borderId="57" xfId="0" applyNumberFormat="1" applyFont="1" applyFill="1" applyBorder="1" applyAlignment="1">
      <alignment horizontal="right"/>
    </xf>
    <xf numFmtId="0" fontId="35" fillId="0" borderId="58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170" fontId="17" fillId="7" borderId="22" xfId="0" applyNumberFormat="1" applyFont="1" applyFill="1" applyBorder="1"/>
    <xf numFmtId="0" fontId="6" fillId="3" borderId="9" xfId="0" applyFont="1" applyFill="1" applyBorder="1" applyAlignment="1">
      <alignment horizontal="center" wrapText="1"/>
    </xf>
    <xf numFmtId="170" fontId="6" fillId="3" borderId="5" xfId="0" applyNumberFormat="1" applyFont="1" applyFill="1" applyBorder="1" applyAlignment="1">
      <alignment horizontal="center"/>
    </xf>
    <xf numFmtId="0" fontId="11" fillId="0" borderId="21" xfId="0" applyFont="1" applyBorder="1" applyAlignment="1">
      <alignment horizontal="right"/>
    </xf>
    <xf numFmtId="0" fontId="11" fillId="0" borderId="41" xfId="0" applyFont="1" applyBorder="1" applyAlignment="1">
      <alignment horizontal="center"/>
    </xf>
    <xf numFmtId="0" fontId="26" fillId="6" borderId="59" xfId="0" applyFont="1" applyFill="1" applyBorder="1"/>
    <xf numFmtId="3" fontId="11" fillId="0" borderId="41" xfId="0" applyNumberFormat="1" applyFont="1" applyBorder="1"/>
    <xf numFmtId="0" fontId="8" fillId="6" borderId="50" xfId="0" applyFont="1" applyFill="1" applyBorder="1"/>
    <xf numFmtId="3" fontId="11" fillId="0" borderId="42" xfId="0" applyNumberFormat="1" applyFont="1" applyBorder="1"/>
    <xf numFmtId="170" fontId="35" fillId="6" borderId="60" xfId="0" applyNumberFormat="1" applyFont="1" applyFill="1" applyBorder="1"/>
    <xf numFmtId="1" fontId="6" fillId="4" borderId="49" xfId="0" applyNumberFormat="1" applyFont="1" applyFill="1" applyBorder="1" applyAlignment="1">
      <alignment horizontal="center"/>
    </xf>
    <xf numFmtId="170" fontId="11" fillId="3" borderId="61" xfId="0" applyNumberFormat="1" applyFont="1" applyFill="1" applyBorder="1"/>
    <xf numFmtId="0" fontId="13" fillId="0" borderId="21" xfId="0" applyFont="1" applyBorder="1" applyAlignment="1">
      <alignment horizontal="left"/>
    </xf>
    <xf numFmtId="0" fontId="11" fillId="0" borderId="62" xfId="0" applyFont="1" applyBorder="1" applyAlignment="1">
      <alignment horizontal="center"/>
    </xf>
    <xf numFmtId="3" fontId="11" fillId="0" borderId="62" xfId="0" applyNumberFormat="1" applyFont="1" applyBorder="1"/>
    <xf numFmtId="170" fontId="11" fillId="3" borderId="63" xfId="0" applyNumberFormat="1" applyFont="1" applyFill="1" applyBorder="1"/>
    <xf numFmtId="0" fontId="12" fillId="0" borderId="64" xfId="0" applyFont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70" fontId="26" fillId="0" borderId="10" xfId="0" applyNumberFormat="1" applyFont="1" applyBorder="1"/>
    <xf numFmtId="170" fontId="11" fillId="6" borderId="12" xfId="0" applyNumberFormat="1" applyFont="1" applyFill="1" applyBorder="1"/>
    <xf numFmtId="170" fontId="26" fillId="0" borderId="12" xfId="0" applyNumberFormat="1" applyFont="1" applyBorder="1"/>
    <xf numFmtId="0" fontId="26" fillId="0" borderId="65" xfId="0" applyFont="1" applyBorder="1" applyAlignment="1">
      <alignment horizontal="center"/>
    </xf>
    <xf numFmtId="170" fontId="11" fillId="4" borderId="66" xfId="0" applyNumberFormat="1" applyFont="1" applyFill="1" applyBorder="1"/>
    <xf numFmtId="170" fontId="26" fillId="0" borderId="15" xfId="0" applyNumberFormat="1" applyFont="1" applyBorder="1"/>
    <xf numFmtId="0" fontId="11" fillId="6" borderId="56" xfId="0" applyFont="1" applyFill="1" applyBorder="1" applyAlignment="1">
      <alignment horizontal="left"/>
    </xf>
    <xf numFmtId="170" fontId="26" fillId="0" borderId="18" xfId="0" applyNumberFormat="1" applyFont="1" applyBorder="1"/>
    <xf numFmtId="0" fontId="37" fillId="6" borderId="24" xfId="0" applyFont="1" applyFill="1" applyBorder="1" applyAlignment="1">
      <alignment horizontal="center"/>
    </xf>
    <xf numFmtId="0" fontId="12" fillId="0" borderId="67" xfId="0" applyFont="1" applyBorder="1" applyAlignment="1">
      <alignment horizontal="center"/>
    </xf>
    <xf numFmtId="170" fontId="11" fillId="6" borderId="28" xfId="0" applyNumberFormat="1" applyFont="1" applyFill="1" applyBorder="1"/>
    <xf numFmtId="170" fontId="11" fillId="4" borderId="57" xfId="0" applyNumberFormat="1" applyFont="1" applyFill="1" applyBorder="1"/>
    <xf numFmtId="0" fontId="0" fillId="0" borderId="0" xfId="0" applyFont="1"/>
    <xf numFmtId="175" fontId="38" fillId="0" borderId="0" xfId="0" applyNumberFormat="1" applyFont="1"/>
    <xf numFmtId="170" fontId="11" fillId="0" borderId="41" xfId="0" applyNumberFormat="1" applyFont="1" applyBorder="1"/>
    <xf numFmtId="0" fontId="10" fillId="7" borderId="68" xfId="0" applyFont="1" applyFill="1" applyBorder="1"/>
    <xf numFmtId="0" fontId="12" fillId="7" borderId="69" xfId="0" applyFont="1" applyFill="1" applyBorder="1"/>
    <xf numFmtId="170" fontId="9" fillId="7" borderId="70" xfId="0" applyNumberFormat="1" applyFont="1" applyFill="1" applyBorder="1"/>
    <xf numFmtId="0" fontId="11" fillId="0" borderId="21" xfId="0" applyFont="1" applyBorder="1" applyAlignment="1">
      <alignment horizontal="left"/>
    </xf>
    <xf numFmtId="0" fontId="11" fillId="0" borderId="15" xfId="0" applyFont="1" applyBorder="1" applyAlignment="1">
      <alignment horizontal="center"/>
    </xf>
    <xf numFmtId="170" fontId="11" fillId="0" borderId="15" xfId="0" applyNumberFormat="1" applyFont="1" applyBorder="1"/>
    <xf numFmtId="1" fontId="9" fillId="7" borderId="70" xfId="0" applyNumberFormat="1" applyFont="1" applyFill="1" applyBorder="1" applyAlignment="1">
      <alignment horizontal="center"/>
    </xf>
    <xf numFmtId="170" fontId="11" fillId="0" borderId="18" xfId="0" applyNumberFormat="1" applyFont="1" applyBorder="1"/>
    <xf numFmtId="0" fontId="11" fillId="0" borderId="53" xfId="0" applyFont="1" applyBorder="1" applyAlignment="1">
      <alignment horizontal="center"/>
    </xf>
    <xf numFmtId="170" fontId="11" fillId="0" borderId="53" xfId="0" applyNumberFormat="1" applyFont="1" applyBorder="1"/>
    <xf numFmtId="170" fontId="11" fillId="0" borderId="71" xfId="0" applyNumberFormat="1" applyFont="1" applyBorder="1"/>
    <xf numFmtId="170" fontId="11" fillId="6" borderId="18" xfId="0" applyNumberFormat="1" applyFont="1" applyFill="1" applyBorder="1"/>
    <xf numFmtId="170" fontId="26" fillId="0" borderId="19" xfId="0" applyNumberFormat="1" applyFont="1" applyBorder="1"/>
    <xf numFmtId="3" fontId="17" fillId="0" borderId="0" xfId="0" applyNumberFormat="1" applyFont="1"/>
    <xf numFmtId="170" fontId="26" fillId="0" borderId="28" xfId="0" applyNumberFormat="1" applyFont="1" applyBorder="1"/>
    <xf numFmtId="0" fontId="8" fillId="0" borderId="21" xfId="0" applyFont="1" applyBorder="1"/>
    <xf numFmtId="0" fontId="8" fillId="3" borderId="13" xfId="0" applyFont="1" applyFill="1" applyBorder="1"/>
    <xf numFmtId="0" fontId="11" fillId="6" borderId="73" xfId="0" applyFont="1" applyFill="1" applyBorder="1" applyAlignment="1">
      <alignment horizontal="left"/>
    </xf>
    <xf numFmtId="0" fontId="11" fillId="6" borderId="75" xfId="0" applyFont="1" applyFill="1" applyBorder="1" applyAlignment="1">
      <alignment horizontal="center"/>
    </xf>
    <xf numFmtId="170" fontId="11" fillId="6" borderId="77" xfId="0" applyNumberFormat="1" applyFont="1" applyFill="1" applyBorder="1"/>
    <xf numFmtId="170" fontId="17" fillId="7" borderId="5" xfId="0" applyNumberFormat="1" applyFont="1" applyFill="1" applyBorder="1"/>
    <xf numFmtId="175" fontId="11" fillId="0" borderId="0" xfId="0" applyNumberFormat="1" applyFont="1" applyAlignment="1">
      <alignment horizontal="left"/>
    </xf>
    <xf numFmtId="0" fontId="6" fillId="2" borderId="80" xfId="0" applyFont="1" applyFill="1" applyBorder="1" applyAlignment="1">
      <alignment horizontal="center" vertical="center" wrapText="1"/>
    </xf>
    <xf numFmtId="0" fontId="6" fillId="2" borderId="86" xfId="0" applyFont="1" applyFill="1" applyBorder="1" applyAlignment="1">
      <alignment horizontal="center" vertical="center" wrapText="1"/>
    </xf>
    <xf numFmtId="0" fontId="6" fillId="4" borderId="48" xfId="0" applyFont="1" applyFill="1" applyBorder="1"/>
    <xf numFmtId="0" fontId="8" fillId="4" borderId="87" xfId="0" applyFont="1" applyFill="1" applyBorder="1"/>
    <xf numFmtId="1" fontId="8" fillId="6" borderId="60" xfId="0" applyNumberFormat="1" applyFont="1" applyFill="1" applyBorder="1" applyAlignment="1"/>
    <xf numFmtId="1" fontId="6" fillId="4" borderId="60" xfId="0" applyNumberFormat="1" applyFont="1" applyFill="1" applyBorder="1"/>
    <xf numFmtId="1" fontId="6" fillId="4" borderId="18" xfId="0" applyNumberFormat="1" applyFont="1" applyFill="1" applyBorder="1" applyAlignment="1">
      <alignment horizontal="center"/>
    </xf>
    <xf numFmtId="9" fontId="8" fillId="3" borderId="5" xfId="0" applyNumberFormat="1" applyFont="1" applyFill="1" applyBorder="1"/>
    <xf numFmtId="170" fontId="11" fillId="3" borderId="18" xfId="0" applyNumberFormat="1" applyFont="1" applyFill="1" applyBorder="1"/>
    <xf numFmtId="0" fontId="8" fillId="4" borderId="50" xfId="0" applyFont="1" applyFill="1" applyBorder="1"/>
    <xf numFmtId="170" fontId="11" fillId="3" borderId="77" xfId="0" applyNumberFormat="1" applyFont="1" applyFill="1" applyBorder="1"/>
    <xf numFmtId="0" fontId="11" fillId="6" borderId="8" xfId="0" applyFont="1" applyFill="1" applyBorder="1" applyAlignment="1">
      <alignment horizontal="left"/>
    </xf>
    <xf numFmtId="0" fontId="37" fillId="6" borderId="10" xfId="0" applyFont="1" applyFill="1" applyBorder="1" applyAlignment="1">
      <alignment horizontal="center"/>
    </xf>
    <xf numFmtId="170" fontId="37" fillId="6" borderId="12" xfId="0" applyNumberFormat="1" applyFont="1" applyFill="1" applyBorder="1" applyAlignment="1"/>
    <xf numFmtId="170" fontId="11" fillId="4" borderId="43" xfId="0" applyNumberFormat="1" applyFont="1" applyFill="1" applyBorder="1"/>
    <xf numFmtId="0" fontId="11" fillId="6" borderId="24" xfId="0" applyFont="1" applyFill="1" applyBorder="1" applyAlignment="1">
      <alignment horizontal="left"/>
    </xf>
    <xf numFmtId="0" fontId="11" fillId="6" borderId="19" xfId="0" applyFont="1" applyFill="1" applyBorder="1" applyAlignment="1">
      <alignment horizontal="center"/>
    </xf>
    <xf numFmtId="170" fontId="11" fillId="4" borderId="86" xfId="0" applyNumberFormat="1" applyFont="1" applyFill="1" applyBorder="1"/>
    <xf numFmtId="170" fontId="17" fillId="0" borderId="18" xfId="0" applyNumberFormat="1" applyFont="1" applyBorder="1"/>
    <xf numFmtId="165" fontId="17" fillId="0" borderId="0" xfId="0" applyNumberFormat="1" applyFont="1"/>
    <xf numFmtId="0" fontId="12" fillId="0" borderId="29" xfId="0" applyFont="1" applyBorder="1"/>
    <xf numFmtId="0" fontId="11" fillId="6" borderId="43" xfId="0" applyFont="1" applyFill="1" applyBorder="1" applyAlignment="1">
      <alignment horizontal="left"/>
    </xf>
    <xf numFmtId="0" fontId="11" fillId="3" borderId="88" xfId="0" applyFont="1" applyFill="1" applyBorder="1" applyAlignment="1">
      <alignment horizontal="center"/>
    </xf>
    <xf numFmtId="170" fontId="37" fillId="6" borderId="89" xfId="0" applyNumberFormat="1" applyFont="1" applyFill="1" applyBorder="1" applyAlignment="1"/>
    <xf numFmtId="0" fontId="6" fillId="0" borderId="52" xfId="0" applyFont="1" applyBorder="1" applyAlignment="1">
      <alignment horizontal="center"/>
    </xf>
    <xf numFmtId="170" fontId="11" fillId="4" borderId="80" xfId="0" applyNumberFormat="1" applyFont="1" applyFill="1" applyBorder="1"/>
    <xf numFmtId="4" fontId="6" fillId="0" borderId="90" xfId="0" applyNumberFormat="1" applyFont="1" applyBorder="1" applyAlignment="1">
      <alignment horizontal="center"/>
    </xf>
    <xf numFmtId="0" fontId="11" fillId="6" borderId="50" xfId="0" applyFont="1" applyFill="1" applyBorder="1" applyAlignment="1">
      <alignment horizontal="left"/>
    </xf>
    <xf numFmtId="0" fontId="11" fillId="3" borderId="60" xfId="0" applyFont="1" applyFill="1" applyBorder="1" applyAlignment="1">
      <alignment horizontal="center"/>
    </xf>
    <xf numFmtId="170" fontId="37" fillId="6" borderId="59" xfId="0" applyNumberFormat="1" applyFont="1" applyFill="1" applyBorder="1" applyAlignment="1"/>
    <xf numFmtId="170" fontId="11" fillId="4" borderId="50" xfId="0" applyNumberFormat="1" applyFont="1" applyFill="1" applyBorder="1"/>
    <xf numFmtId="0" fontId="8" fillId="4" borderId="91" xfId="0" applyFont="1" applyFill="1" applyBorder="1"/>
    <xf numFmtId="1" fontId="8" fillId="4" borderId="92" xfId="0" applyNumberFormat="1" applyFont="1" applyFill="1" applyBorder="1"/>
    <xf numFmtId="1" fontId="8" fillId="4" borderId="93" xfId="0" applyNumberFormat="1" applyFont="1" applyFill="1" applyBorder="1"/>
    <xf numFmtId="0" fontId="11" fillId="6" borderId="69" xfId="0" applyFont="1" applyFill="1" applyBorder="1" applyAlignment="1">
      <alignment horizontal="left"/>
    </xf>
    <xf numFmtId="0" fontId="11" fillId="3" borderId="94" xfId="0" applyFont="1" applyFill="1" applyBorder="1" applyAlignment="1">
      <alignment horizontal="center"/>
    </xf>
    <xf numFmtId="1" fontId="8" fillId="4" borderId="77" xfId="0" applyNumberFormat="1" applyFont="1" applyFill="1" applyBorder="1"/>
    <xf numFmtId="170" fontId="37" fillId="6" borderId="95" xfId="0" applyNumberFormat="1" applyFont="1" applyFill="1" applyBorder="1" applyAlignment="1"/>
    <xf numFmtId="1" fontId="6" fillId="4" borderId="92" xfId="0" applyNumberFormat="1" applyFont="1" applyFill="1" applyBorder="1"/>
    <xf numFmtId="1" fontId="6" fillId="4" borderId="77" xfId="0" applyNumberFormat="1" applyFont="1" applyFill="1" applyBorder="1" applyAlignment="1">
      <alignment horizontal="center"/>
    </xf>
    <xf numFmtId="0" fontId="8" fillId="7" borderId="37" xfId="0" applyFont="1" applyFill="1" applyBorder="1"/>
    <xf numFmtId="0" fontId="8" fillId="7" borderId="22" xfId="0" applyFont="1" applyFill="1" applyBorder="1"/>
    <xf numFmtId="0" fontId="11" fillId="3" borderId="20" xfId="0" applyFont="1" applyFill="1" applyBorder="1" applyAlignment="1">
      <alignment horizontal="center"/>
    </xf>
    <xf numFmtId="1" fontId="6" fillId="7" borderId="96" xfId="0" applyNumberFormat="1" applyFont="1" applyFill="1" applyBorder="1"/>
    <xf numFmtId="1" fontId="6" fillId="7" borderId="97" xfId="0" applyNumberFormat="1" applyFont="1" applyFill="1" applyBorder="1"/>
    <xf numFmtId="0" fontId="13" fillId="0" borderId="21" xfId="0" applyFont="1" applyBorder="1" applyAlignment="1">
      <alignment horizontal="left"/>
    </xf>
    <xf numFmtId="0" fontId="11" fillId="3" borderId="93" xfId="0" applyFont="1" applyFill="1" applyBorder="1" applyAlignment="1">
      <alignment horizontal="center"/>
    </xf>
    <xf numFmtId="1" fontId="6" fillId="7" borderId="33" xfId="0" applyNumberFormat="1" applyFont="1" applyFill="1" applyBorder="1"/>
    <xf numFmtId="0" fontId="11" fillId="6" borderId="46" xfId="0" applyFont="1" applyFill="1" applyBorder="1" applyAlignment="1"/>
    <xf numFmtId="1" fontId="6" fillId="7" borderId="96" xfId="0" applyNumberFormat="1" applyFont="1" applyFill="1" applyBorder="1" applyAlignment="1">
      <alignment horizontal="center"/>
    </xf>
    <xf numFmtId="170" fontId="8" fillId="3" borderId="5" xfId="0" applyNumberFormat="1" applyFont="1" applyFill="1" applyBorder="1"/>
    <xf numFmtId="9" fontId="6" fillId="3" borderId="15" xfId="0" applyNumberFormat="1" applyFont="1" applyFill="1" applyBorder="1" applyAlignment="1">
      <alignment horizontal="center" vertical="center"/>
    </xf>
    <xf numFmtId="168" fontId="1" fillId="0" borderId="0" xfId="0" applyNumberFormat="1" applyFont="1" applyAlignment="1">
      <alignment horizontal="center"/>
    </xf>
    <xf numFmtId="170" fontId="11" fillId="6" borderId="66" xfId="0" applyNumberFormat="1" applyFont="1" applyFill="1" applyBorder="1"/>
    <xf numFmtId="2" fontId="6" fillId="3" borderId="5" xfId="0" applyNumberFormat="1" applyFont="1" applyFill="1" applyBorder="1"/>
    <xf numFmtId="0" fontId="11" fillId="6" borderId="48" xfId="0" applyFont="1" applyFill="1" applyBorder="1" applyAlignment="1"/>
    <xf numFmtId="0" fontId="8" fillId="0" borderId="34" xfId="0" applyFont="1" applyBorder="1"/>
    <xf numFmtId="170" fontId="11" fillId="6" borderId="49" xfId="0" applyNumberFormat="1" applyFont="1" applyFill="1" applyBorder="1"/>
    <xf numFmtId="0" fontId="6" fillId="11" borderId="37" xfId="0" applyFont="1" applyFill="1" applyBorder="1"/>
    <xf numFmtId="0" fontId="6" fillId="11" borderId="33" xfId="0" applyFont="1" applyFill="1" applyBorder="1"/>
    <xf numFmtId="0" fontId="6" fillId="2" borderId="98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 wrapText="1"/>
    </xf>
    <xf numFmtId="0" fontId="6" fillId="2" borderId="99" xfId="0" applyFont="1" applyFill="1" applyBorder="1" applyAlignment="1">
      <alignment horizontal="center" wrapText="1"/>
    </xf>
    <xf numFmtId="0" fontId="6" fillId="2" borderId="100" xfId="0" applyFont="1" applyFill="1" applyBorder="1" applyAlignment="1">
      <alignment horizontal="center" wrapText="1"/>
    </xf>
    <xf numFmtId="0" fontId="6" fillId="4" borderId="100" xfId="0" applyFont="1" applyFill="1" applyBorder="1" applyAlignment="1">
      <alignment horizontal="center" wrapText="1"/>
    </xf>
    <xf numFmtId="176" fontId="6" fillId="2" borderId="100" xfId="0" applyNumberFormat="1" applyFont="1" applyFill="1" applyBorder="1" applyAlignment="1">
      <alignment horizontal="center" wrapText="1"/>
    </xf>
    <xf numFmtId="0" fontId="35" fillId="4" borderId="101" xfId="0" applyFont="1" applyFill="1" applyBorder="1" applyAlignment="1">
      <alignment horizontal="center" wrapText="1"/>
    </xf>
    <xf numFmtId="0" fontId="6" fillId="12" borderId="102" xfId="0" applyFont="1" applyFill="1" applyBorder="1" applyAlignment="1">
      <alignment horizontal="center" wrapText="1"/>
    </xf>
    <xf numFmtId="0" fontId="6" fillId="12" borderId="103" xfId="0" applyFont="1" applyFill="1" applyBorder="1" applyAlignment="1">
      <alignment horizontal="center" wrapText="1"/>
    </xf>
    <xf numFmtId="0" fontId="11" fillId="6" borderId="56" xfId="0" applyFont="1" applyFill="1" applyBorder="1" applyAlignment="1"/>
    <xf numFmtId="0" fontId="6" fillId="4" borderId="104" xfId="0" applyFont="1" applyFill="1" applyBorder="1"/>
    <xf numFmtId="0" fontId="8" fillId="3" borderId="11" xfId="0" applyFont="1" applyFill="1" applyBorder="1"/>
    <xf numFmtId="0" fontId="6" fillId="4" borderId="43" xfId="0" applyFont="1" applyFill="1" applyBorder="1"/>
    <xf numFmtId="170" fontId="11" fillId="6" borderId="57" xfId="0" applyNumberFormat="1" applyFont="1" applyFill="1" applyBorder="1"/>
    <xf numFmtId="170" fontId="8" fillId="3" borderId="13" xfId="0" applyNumberFormat="1" applyFont="1" applyFill="1" applyBorder="1"/>
    <xf numFmtId="2" fontId="8" fillId="6" borderId="8" xfId="0" applyNumberFormat="1" applyFont="1" applyFill="1" applyBorder="1"/>
    <xf numFmtId="170" fontId="6" fillId="3" borderId="5" xfId="0" applyNumberFormat="1" applyFont="1" applyFill="1" applyBorder="1"/>
    <xf numFmtId="2" fontId="8" fillId="6" borderId="88" xfId="0" applyNumberFormat="1" applyFont="1" applyFill="1" applyBorder="1"/>
    <xf numFmtId="170" fontId="11" fillId="4" borderId="69" xfId="0" applyNumberFormat="1" applyFont="1" applyFill="1" applyBorder="1"/>
    <xf numFmtId="2" fontId="8" fillId="6" borderId="10" xfId="0" applyNumberFormat="1" applyFont="1" applyFill="1" applyBorder="1"/>
    <xf numFmtId="170" fontId="17" fillId="7" borderId="33" xfId="0" applyNumberFormat="1" applyFont="1" applyFill="1" applyBorder="1"/>
    <xf numFmtId="2" fontId="8" fillId="6" borderId="89" xfId="0" applyNumberFormat="1" applyFont="1" applyFill="1" applyBorder="1"/>
    <xf numFmtId="0" fontId="11" fillId="0" borderId="40" xfId="0" applyFont="1" applyBorder="1" applyAlignment="1">
      <alignment horizontal="right"/>
    </xf>
    <xf numFmtId="2" fontId="8" fillId="6" borderId="12" xfId="0" applyNumberFormat="1" applyFont="1" applyFill="1" applyBorder="1"/>
    <xf numFmtId="0" fontId="17" fillId="0" borderId="41" xfId="0" applyFont="1" applyBorder="1"/>
    <xf numFmtId="2" fontId="8" fillId="6" borderId="106" xfId="0" applyNumberFormat="1" applyFont="1" applyFill="1" applyBorder="1"/>
    <xf numFmtId="0" fontId="8" fillId="2" borderId="80" xfId="0" applyFont="1" applyFill="1" applyBorder="1" applyAlignment="1">
      <alignment horizontal="center" wrapText="1"/>
    </xf>
    <xf numFmtId="170" fontId="8" fillId="4" borderId="106" xfId="0" applyNumberFormat="1" applyFont="1" applyFill="1" applyBorder="1"/>
    <xf numFmtId="2" fontId="41" fillId="6" borderId="8" xfId="0" applyNumberFormat="1" applyFont="1" applyFill="1" applyBorder="1" applyAlignment="1">
      <alignment horizontal="right"/>
    </xf>
    <xf numFmtId="0" fontId="17" fillId="0" borderId="21" xfId="0" applyFont="1" applyBorder="1"/>
    <xf numFmtId="170" fontId="6" fillId="4" borderId="106" xfId="0" applyNumberFormat="1" applyFont="1" applyFill="1" applyBorder="1" applyAlignment="1">
      <alignment horizontal="right"/>
    </xf>
    <xf numFmtId="170" fontId="17" fillId="0" borderId="0" xfId="0" applyNumberFormat="1" applyFont="1"/>
    <xf numFmtId="0" fontId="8" fillId="2" borderId="86" xfId="0" applyFont="1" applyFill="1" applyBorder="1" applyAlignment="1">
      <alignment horizontal="center" wrapText="1"/>
    </xf>
    <xf numFmtId="170" fontId="6" fillId="12" borderId="46" xfId="0" applyNumberFormat="1" applyFont="1" applyFill="1" applyBorder="1" applyAlignment="1">
      <alignment horizontal="center"/>
    </xf>
    <xf numFmtId="0" fontId="6" fillId="4" borderId="14" xfId="0" applyFont="1" applyFill="1" applyBorder="1"/>
    <xf numFmtId="9" fontId="6" fillId="12" borderId="43" xfId="0" applyNumberFormat="1" applyFont="1" applyFill="1" applyBorder="1" applyAlignment="1">
      <alignment horizontal="center"/>
    </xf>
    <xf numFmtId="0" fontId="8" fillId="4" borderId="20" xfId="0" applyFont="1" applyFill="1" applyBorder="1"/>
    <xf numFmtId="170" fontId="8" fillId="4" borderId="15" xfId="0" applyNumberFormat="1" applyFont="1" applyFill="1" applyBorder="1"/>
    <xf numFmtId="0" fontId="6" fillId="4" borderId="87" xfId="0" applyFont="1" applyFill="1" applyBorder="1"/>
    <xf numFmtId="0" fontId="14" fillId="0" borderId="0" xfId="0" applyFont="1" applyAlignment="1">
      <alignment horizontal="left" vertical="top" wrapText="1"/>
    </xf>
    <xf numFmtId="2" fontId="8" fillId="6" borderId="104" xfId="0" applyNumberFormat="1" applyFont="1" applyFill="1" applyBorder="1"/>
    <xf numFmtId="173" fontId="14" fillId="0" borderId="0" xfId="0" applyNumberFormat="1" applyFont="1" applyAlignment="1">
      <alignment horizontal="center" vertical="top" wrapText="1"/>
    </xf>
    <xf numFmtId="2" fontId="8" fillId="6" borderId="108" xfId="0" applyNumberFormat="1" applyFont="1" applyFill="1" applyBorder="1"/>
    <xf numFmtId="173" fontId="42" fillId="0" borderId="0" xfId="0" applyNumberFormat="1" applyFont="1"/>
    <xf numFmtId="2" fontId="8" fillId="6" borderId="20" xfId="0" applyNumberFormat="1" applyFont="1" applyFill="1" applyBorder="1"/>
    <xf numFmtId="9" fontId="42" fillId="0" borderId="0" xfId="0" applyNumberFormat="1" applyFont="1" applyAlignment="1">
      <alignment horizontal="center"/>
    </xf>
    <xf numFmtId="2" fontId="8" fillId="6" borderId="109" xfId="0" applyNumberFormat="1" applyFont="1" applyFill="1" applyBorder="1"/>
    <xf numFmtId="0" fontId="17" fillId="3" borderId="5" xfId="0" applyFont="1" applyFill="1" applyBorder="1"/>
    <xf numFmtId="2" fontId="8" fillId="6" borderId="61" xfId="0" applyNumberFormat="1" applyFont="1" applyFill="1" applyBorder="1"/>
    <xf numFmtId="170" fontId="6" fillId="12" borderId="48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top" wrapText="1"/>
    </xf>
    <xf numFmtId="9" fontId="6" fillId="12" borderId="50" xfId="0" applyNumberFormat="1" applyFont="1" applyFill="1" applyBorder="1" applyAlignment="1">
      <alignment horizontal="center"/>
    </xf>
    <xf numFmtId="172" fontId="17" fillId="0" borderId="0" xfId="0" applyNumberFormat="1" applyFont="1" applyAlignment="1">
      <alignment horizontal="center" vertical="top" wrapText="1"/>
    </xf>
    <xf numFmtId="0" fontId="44" fillId="0" borderId="0" xfId="0" applyFont="1" applyAlignment="1">
      <alignment horizontal="center"/>
    </xf>
    <xf numFmtId="0" fontId="5" fillId="3" borderId="11" xfId="0" applyFont="1" applyFill="1" applyBorder="1" applyAlignment="1">
      <alignment horizontal="center" vertical="top" wrapText="1"/>
    </xf>
    <xf numFmtId="0" fontId="27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170" fontId="43" fillId="4" borderId="60" xfId="0" applyNumberFormat="1" applyFont="1" applyFill="1" applyBorder="1"/>
    <xf numFmtId="0" fontId="17" fillId="0" borderId="67" xfId="0" applyFont="1" applyBorder="1" applyAlignment="1">
      <alignment horizontal="left" vertical="top" wrapText="1"/>
    </xf>
    <xf numFmtId="170" fontId="45" fillId="4" borderId="18" xfId="0" applyNumberFormat="1" applyFont="1" applyFill="1" applyBorder="1"/>
    <xf numFmtId="0" fontId="8" fillId="4" borderId="15" xfId="0" applyFont="1" applyFill="1" applyBorder="1"/>
    <xf numFmtId="9" fontId="42" fillId="4" borderId="80" xfId="0" applyNumberFormat="1" applyFont="1" applyFill="1" applyBorder="1" applyAlignment="1">
      <alignment horizontal="center"/>
    </xf>
    <xf numFmtId="0" fontId="6" fillId="4" borderId="112" xfId="0" applyFont="1" applyFill="1" applyBorder="1"/>
    <xf numFmtId="0" fontId="6" fillId="4" borderId="86" xfId="0" applyFont="1" applyFill="1" applyBorder="1"/>
    <xf numFmtId="9" fontId="42" fillId="4" borderId="22" xfId="0" applyNumberFormat="1" applyFont="1" applyFill="1" applyBorder="1" applyAlignment="1">
      <alignment horizontal="center"/>
    </xf>
    <xf numFmtId="2" fontId="8" fillId="6" borderId="112" xfId="0" applyNumberFormat="1" applyFont="1" applyFill="1" applyBorder="1"/>
    <xf numFmtId="177" fontId="17" fillId="0" borderId="0" xfId="0" applyNumberFormat="1" applyFont="1"/>
    <xf numFmtId="2" fontId="8" fillId="6" borderId="113" xfId="0" applyNumberFormat="1" applyFont="1" applyFill="1" applyBorder="1"/>
    <xf numFmtId="2" fontId="8" fillId="6" borderId="114" xfId="0" applyNumberFormat="1" applyFont="1" applyFill="1" applyBorder="1"/>
    <xf numFmtId="0" fontId="44" fillId="7" borderId="68" xfId="0" applyFont="1" applyFill="1" applyBorder="1"/>
    <xf numFmtId="2" fontId="8" fillId="6" borderId="115" xfId="0" applyNumberFormat="1" applyFont="1" applyFill="1" applyBorder="1"/>
    <xf numFmtId="2" fontId="8" fillId="6" borderId="36" xfId="0" applyNumberFormat="1" applyFont="1" applyFill="1" applyBorder="1"/>
    <xf numFmtId="2" fontId="8" fillId="6" borderId="35" xfId="0" applyNumberFormat="1" applyFont="1" applyFill="1" applyBorder="1"/>
    <xf numFmtId="9" fontId="42" fillId="7" borderId="86" xfId="0" applyNumberFormat="1" applyFont="1" applyFill="1" applyBorder="1" applyAlignment="1">
      <alignment horizontal="center"/>
    </xf>
    <xf numFmtId="170" fontId="6" fillId="12" borderId="56" xfId="0" applyNumberFormat="1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9" fontId="6" fillId="12" borderId="69" xfId="0" applyNumberFormat="1" applyFont="1" applyFill="1" applyBorder="1" applyAlignment="1">
      <alignment horizontal="center"/>
    </xf>
    <xf numFmtId="173" fontId="44" fillId="3" borderId="5" xfId="0" applyNumberFormat="1" applyFont="1" applyFill="1" applyBorder="1"/>
    <xf numFmtId="0" fontId="11" fillId="0" borderId="0" xfId="0" applyFont="1"/>
    <xf numFmtId="0" fontId="46" fillId="0" borderId="0" xfId="0" applyFont="1"/>
    <xf numFmtId="0" fontId="46" fillId="4" borderId="5" xfId="0" applyFont="1" applyFill="1" applyBorder="1"/>
    <xf numFmtId="2" fontId="8" fillId="0" borderId="0" xfId="0" applyNumberFormat="1" applyFont="1"/>
    <xf numFmtId="0" fontId="11" fillId="0" borderId="100" xfId="0" applyFont="1" applyBorder="1" applyAlignment="1">
      <alignment horizontal="center" wrapText="1"/>
    </xf>
    <xf numFmtId="0" fontId="17" fillId="0" borderId="34" xfId="0" applyFont="1" applyBorder="1"/>
    <xf numFmtId="177" fontId="47" fillId="0" borderId="0" xfId="0" applyNumberFormat="1" applyFont="1"/>
    <xf numFmtId="0" fontId="47" fillId="0" borderId="0" xfId="0" applyFont="1"/>
    <xf numFmtId="0" fontId="17" fillId="13" borderId="8" xfId="0" applyFont="1" applyFill="1" applyBorder="1"/>
    <xf numFmtId="0" fontId="17" fillId="13" borderId="10" xfId="0" applyFont="1" applyFill="1" applyBorder="1" applyAlignment="1">
      <alignment horizontal="center"/>
    </xf>
    <xf numFmtId="9" fontId="11" fillId="6" borderId="100" xfId="0" applyNumberFormat="1" applyFont="1" applyFill="1" applyBorder="1" applyAlignment="1">
      <alignment horizontal="center" wrapText="1"/>
    </xf>
    <xf numFmtId="170" fontId="17" fillId="4" borderId="12" xfId="0" applyNumberFormat="1" applyFont="1" applyFill="1" applyBorder="1"/>
    <xf numFmtId="0" fontId="17" fillId="13" borderId="93" xfId="0" applyFont="1" applyFill="1" applyBorder="1" applyAlignment="1">
      <alignment horizontal="center"/>
    </xf>
    <xf numFmtId="9" fontId="48" fillId="3" borderId="5" xfId="0" applyNumberFormat="1" applyFont="1" applyFill="1" applyBorder="1" applyAlignment="1">
      <alignment horizontal="center"/>
    </xf>
    <xf numFmtId="0" fontId="17" fillId="13" borderId="37" xfId="0" applyFont="1" applyFill="1" applyBorder="1"/>
    <xf numFmtId="0" fontId="49" fillId="4" borderId="98" xfId="0" applyFont="1" applyFill="1" applyBorder="1" applyAlignment="1">
      <alignment horizontal="center"/>
    </xf>
    <xf numFmtId="9" fontId="17" fillId="4" borderId="96" xfId="0" applyNumberFormat="1" applyFont="1" applyFill="1" applyBorder="1" applyAlignment="1">
      <alignment horizontal="center"/>
    </xf>
    <xf numFmtId="170" fontId="17" fillId="4" borderId="96" xfId="0" applyNumberFormat="1" applyFont="1" applyFill="1" applyBorder="1"/>
    <xf numFmtId="170" fontId="17" fillId="3" borderId="5" xfId="0" applyNumberFormat="1" applyFont="1" applyFill="1" applyBorder="1"/>
    <xf numFmtId="170" fontId="45" fillId="4" borderId="77" xfId="0" applyNumberFormat="1" applyFont="1" applyFill="1" applyBorder="1"/>
    <xf numFmtId="0" fontId="8" fillId="7" borderId="98" xfId="0" applyFont="1" applyFill="1" applyBorder="1"/>
    <xf numFmtId="0" fontId="8" fillId="7" borderId="100" xfId="0" applyFont="1" applyFill="1" applyBorder="1"/>
    <xf numFmtId="170" fontId="50" fillId="7" borderId="100" xfId="0" applyNumberFormat="1" applyFont="1" applyFill="1" applyBorder="1" applyAlignment="1">
      <alignment wrapText="1"/>
    </xf>
    <xf numFmtId="170" fontId="50" fillId="7" borderId="96" xfId="0" applyNumberFormat="1" applyFont="1" applyFill="1" applyBorder="1" applyAlignment="1">
      <alignment wrapText="1"/>
    </xf>
    <xf numFmtId="170" fontId="50" fillId="7" borderId="99" xfId="0" applyNumberFormat="1" applyFont="1" applyFill="1" applyBorder="1" applyAlignment="1">
      <alignment wrapText="1"/>
    </xf>
    <xf numFmtId="0" fontId="8" fillId="0" borderId="2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4" xfId="0" applyFont="1" applyBorder="1" applyAlignment="1">
      <alignment horizontal="center"/>
    </xf>
    <xf numFmtId="0" fontId="6" fillId="3" borderId="14" xfId="0" applyFont="1" applyFill="1" applyBorder="1" applyAlignment="1">
      <alignment horizontal="center" wrapText="1"/>
    </xf>
    <xf numFmtId="0" fontId="8" fillId="3" borderId="15" xfId="0" applyFont="1" applyFill="1" applyBorder="1"/>
    <xf numFmtId="9" fontId="51" fillId="6" borderId="15" xfId="0" applyNumberFormat="1" applyFont="1" applyFill="1" applyBorder="1" applyAlignment="1">
      <alignment horizontal="center"/>
    </xf>
    <xf numFmtId="178" fontId="51" fillId="6" borderId="15" xfId="0" applyNumberFormat="1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8" fillId="4" borderId="14" xfId="0" applyFont="1" applyFill="1" applyBorder="1"/>
    <xf numFmtId="3" fontId="8" fillId="4" borderId="15" xfId="0" applyNumberFormat="1" applyFont="1" applyFill="1" applyBorder="1" applyAlignment="1">
      <alignment horizontal="right"/>
    </xf>
    <xf numFmtId="0" fontId="2" fillId="4" borderId="68" xfId="0" applyFont="1" applyFill="1" applyBorder="1" applyAlignment="1">
      <alignment horizontal="center"/>
    </xf>
    <xf numFmtId="0" fontId="2" fillId="4" borderId="22" xfId="0" applyFont="1" applyFill="1" applyBorder="1"/>
    <xf numFmtId="1" fontId="2" fillId="4" borderId="113" xfId="0" applyNumberFormat="1" applyFont="1" applyFill="1" applyBorder="1"/>
    <xf numFmtId="0" fontId="8" fillId="3" borderId="5" xfId="0" applyFont="1" applyFill="1" applyBorder="1" applyAlignment="1">
      <alignment horizontal="right"/>
    </xf>
    <xf numFmtId="10" fontId="51" fillId="6" borderId="15" xfId="0" applyNumberFormat="1" applyFont="1" applyFill="1" applyBorder="1" applyAlignment="1">
      <alignment horizontal="center"/>
    </xf>
    <xf numFmtId="0" fontId="8" fillId="0" borderId="14" xfId="0" applyFont="1" applyBorder="1"/>
    <xf numFmtId="0" fontId="8" fillId="0" borderId="18" xfId="0" applyFont="1" applyBorder="1"/>
    <xf numFmtId="0" fontId="8" fillId="4" borderId="104" xfId="0" applyFont="1" applyFill="1" applyBorder="1" applyAlignment="1">
      <alignment horizontal="left"/>
    </xf>
    <xf numFmtId="170" fontId="8" fillId="4" borderId="20" xfId="0" applyNumberFormat="1" applyFont="1" applyFill="1" applyBorder="1"/>
    <xf numFmtId="0" fontId="8" fillId="4" borderId="121" xfId="0" applyFont="1" applyFill="1" applyBorder="1" applyAlignment="1">
      <alignment horizontal="left"/>
    </xf>
    <xf numFmtId="0" fontId="8" fillId="3" borderId="7" xfId="0" applyFont="1" applyFill="1" applyBorder="1"/>
    <xf numFmtId="0" fontId="8" fillId="3" borderId="35" xfId="0" applyFont="1" applyFill="1" applyBorder="1"/>
    <xf numFmtId="0" fontId="8" fillId="3" borderId="1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9" fontId="8" fillId="3" borderId="5" xfId="0" applyNumberFormat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4" borderId="123" xfId="0" applyFont="1" applyFill="1" applyBorder="1"/>
    <xf numFmtId="0" fontId="8" fillId="4" borderId="5" xfId="0" applyFont="1" applyFill="1" applyBorder="1"/>
    <xf numFmtId="0" fontId="8" fillId="4" borderId="124" xfId="0" applyFont="1" applyFill="1" applyBorder="1"/>
    <xf numFmtId="0" fontId="2" fillId="7" borderId="98" xfId="0" applyFont="1" applyFill="1" applyBorder="1" applyAlignment="1">
      <alignment horizontal="center"/>
    </xf>
    <xf numFmtId="0" fontId="32" fillId="7" borderId="100" xfId="0" applyFont="1" applyFill="1" applyBorder="1"/>
    <xf numFmtId="170" fontId="32" fillId="7" borderId="100" xfId="0" applyNumberFormat="1" applyFont="1" applyFill="1" applyBorder="1"/>
    <xf numFmtId="170" fontId="32" fillId="7" borderId="96" xfId="0" applyNumberFormat="1" applyFont="1" applyFill="1" applyBorder="1"/>
    <xf numFmtId="164" fontId="14" fillId="3" borderId="5" xfId="0" applyNumberFormat="1" applyFont="1" applyFill="1" applyBorder="1" applyAlignment="1">
      <alignment horizontal="right" vertical="top" wrapText="1"/>
    </xf>
    <xf numFmtId="0" fontId="54" fillId="2" borderId="37" xfId="0" applyFont="1" applyFill="1" applyBorder="1"/>
    <xf numFmtId="0" fontId="54" fillId="2" borderId="32" xfId="0" applyFont="1" applyFill="1" applyBorder="1"/>
    <xf numFmtId="0" fontId="55" fillId="2" borderId="32" xfId="0" applyFont="1" applyFill="1" applyBorder="1"/>
    <xf numFmtId="0" fontId="54" fillId="2" borderId="33" xfId="0" applyFont="1" applyFill="1" applyBorder="1"/>
    <xf numFmtId="168" fontId="13" fillId="12" borderId="80" xfId="0" applyNumberFormat="1" applyFont="1" applyFill="1" applyBorder="1" applyAlignment="1">
      <alignment horizontal="center" vertical="center" shrinkToFit="1"/>
    </xf>
    <xf numFmtId="168" fontId="13" fillId="12" borderId="6" xfId="0" applyNumberFormat="1" applyFont="1" applyFill="1" applyBorder="1" applyAlignment="1">
      <alignment horizontal="center" vertical="center" shrinkToFit="1"/>
    </xf>
    <xf numFmtId="168" fontId="13" fillId="12" borderId="22" xfId="0" applyNumberFormat="1" applyFont="1" applyFill="1" applyBorder="1" applyAlignment="1">
      <alignment horizontal="center" vertical="center" shrinkToFit="1"/>
    </xf>
    <xf numFmtId="0" fontId="8" fillId="3" borderId="80" xfId="0" applyFont="1" applyFill="1" applyBorder="1" applyAlignment="1">
      <alignment horizontal="center" wrapText="1"/>
    </xf>
    <xf numFmtId="0" fontId="13" fillId="3" borderId="5" xfId="0" applyFont="1" applyFill="1" applyBorder="1"/>
    <xf numFmtId="0" fontId="56" fillId="0" borderId="23" xfId="0" applyFont="1" applyBorder="1" applyAlignment="1">
      <alignment horizontal="center"/>
    </xf>
    <xf numFmtId="1" fontId="11" fillId="4" borderId="43" xfId="0" applyNumberFormat="1" applyFont="1" applyFill="1" applyBorder="1"/>
    <xf numFmtId="0" fontId="8" fillId="3" borderId="86" xfId="0" applyFont="1" applyFill="1" applyBorder="1" applyAlignment="1">
      <alignment horizontal="center" wrapText="1"/>
    </xf>
    <xf numFmtId="168" fontId="11" fillId="4" borderId="9" xfId="0" applyNumberFormat="1" applyFont="1" applyFill="1" applyBorder="1" applyAlignment="1">
      <alignment horizontal="right"/>
    </xf>
    <xf numFmtId="0" fontId="35" fillId="3" borderId="5" xfId="0" applyFont="1" applyFill="1" applyBorder="1"/>
    <xf numFmtId="173" fontId="11" fillId="4" borderId="7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173" fontId="11" fillId="4" borderId="80" xfId="0" applyNumberFormat="1" applyFont="1" applyFill="1" applyBorder="1"/>
    <xf numFmtId="0" fontId="39" fillId="2" borderId="133" xfId="0" applyFont="1" applyFill="1" applyBorder="1" applyAlignment="1">
      <alignment horizontal="center" vertical="center" wrapText="1"/>
    </xf>
    <xf numFmtId="173" fontId="11" fillId="4" borderId="7" xfId="0" applyNumberFormat="1" applyFont="1" applyFill="1" applyBorder="1"/>
    <xf numFmtId="4" fontId="11" fillId="4" borderId="80" xfId="0" applyNumberFormat="1" applyFont="1" applyFill="1" applyBorder="1"/>
    <xf numFmtId="0" fontId="39" fillId="2" borderId="137" xfId="0" applyFont="1" applyFill="1" applyBorder="1" applyAlignment="1">
      <alignment horizontal="center" vertical="center" wrapText="1"/>
    </xf>
    <xf numFmtId="1" fontId="11" fillId="4" borderId="9" xfId="0" applyNumberFormat="1" applyFont="1" applyFill="1" applyBorder="1"/>
    <xf numFmtId="0" fontId="39" fillId="2" borderId="140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48" fillId="2" borderId="140" xfId="0" applyFont="1" applyFill="1" applyBorder="1" applyAlignment="1">
      <alignment horizontal="center" vertical="center" wrapText="1"/>
    </xf>
    <xf numFmtId="0" fontId="11" fillId="4" borderId="103" xfId="0" applyFont="1" applyFill="1" applyBorder="1"/>
    <xf numFmtId="1" fontId="8" fillId="0" borderId="0" xfId="0" applyNumberFormat="1" applyFont="1"/>
    <xf numFmtId="170" fontId="11" fillId="4" borderId="49" xfId="0" applyNumberFormat="1" applyFont="1" applyFill="1" applyBorder="1" applyAlignment="1">
      <alignment horizontal="right"/>
    </xf>
    <xf numFmtId="170" fontId="11" fillId="4" borderId="5" xfId="0" applyNumberFormat="1" applyFont="1" applyFill="1" applyBorder="1"/>
    <xf numFmtId="1" fontId="8" fillId="0" borderId="15" xfId="0" applyNumberFormat="1" applyFont="1" applyBorder="1"/>
    <xf numFmtId="173" fontId="11" fillId="4" borderId="5" xfId="0" applyNumberFormat="1" applyFont="1" applyFill="1" applyBorder="1"/>
    <xf numFmtId="4" fontId="11" fillId="4" borderId="50" xfId="0" applyNumberFormat="1" applyFont="1" applyFill="1" applyBorder="1"/>
    <xf numFmtId="0" fontId="39" fillId="2" borderId="80" xfId="0" applyFont="1" applyFill="1" applyBorder="1" applyAlignment="1">
      <alignment horizontal="center" vertical="center" wrapText="1"/>
    </xf>
    <xf numFmtId="0" fontId="11" fillId="4" borderId="13" xfId="0" applyFont="1" applyFill="1" applyBorder="1"/>
    <xf numFmtId="170" fontId="11" fillId="3" borderId="5" xfId="0" applyNumberFormat="1" applyFont="1" applyFill="1" applyBorder="1"/>
    <xf numFmtId="4" fontId="11" fillId="4" borderId="49" xfId="0" applyNumberFormat="1" applyFont="1" applyFill="1" applyBorder="1" applyAlignment="1">
      <alignment horizontal="right"/>
    </xf>
    <xf numFmtId="0" fontId="39" fillId="2" borderId="86" xfId="0" applyFont="1" applyFill="1" applyBorder="1" applyAlignment="1">
      <alignment horizontal="center" vertical="center" wrapText="1"/>
    </xf>
    <xf numFmtId="173" fontId="13" fillId="4" borderId="5" xfId="0" applyNumberFormat="1" applyFont="1" applyFill="1" applyBorder="1"/>
    <xf numFmtId="0" fontId="58" fillId="0" borderId="0" xfId="0" applyFont="1" applyAlignment="1">
      <alignment horizontal="center"/>
    </xf>
    <xf numFmtId="0" fontId="48" fillId="0" borderId="21" xfId="0" applyFont="1" applyBorder="1"/>
    <xf numFmtId="0" fontId="8" fillId="3" borderId="93" xfId="0" applyFont="1" applyFill="1" applyBorder="1"/>
    <xf numFmtId="170" fontId="11" fillId="4" borderId="13" xfId="0" applyNumberFormat="1" applyFont="1" applyFill="1" applyBorder="1" applyAlignment="1">
      <alignment horizontal="right"/>
    </xf>
    <xf numFmtId="0" fontId="8" fillId="6" borderId="48" xfId="0" applyFont="1" applyFill="1" applyBorder="1"/>
    <xf numFmtId="0" fontId="11" fillId="7" borderId="68" xfId="0" applyFont="1" applyFill="1" applyBorder="1"/>
    <xf numFmtId="170" fontId="59" fillId="6" borderId="87" xfId="0" applyNumberFormat="1" applyFont="1" applyFill="1" applyBorder="1" applyAlignment="1"/>
    <xf numFmtId="0" fontId="11" fillId="7" borderId="86" xfId="0" applyFont="1" applyFill="1" applyBorder="1"/>
    <xf numFmtId="168" fontId="11" fillId="7" borderId="70" xfId="0" applyNumberFormat="1" applyFont="1" applyFill="1" applyBorder="1" applyAlignment="1">
      <alignment horizontal="right"/>
    </xf>
    <xf numFmtId="170" fontId="8" fillId="10" borderId="43" xfId="0" applyNumberFormat="1" applyFont="1" applyFill="1" applyBorder="1"/>
    <xf numFmtId="170" fontId="13" fillId="7" borderId="123" xfId="0" applyNumberFormat="1" applyFont="1" applyFill="1" applyBorder="1" applyAlignment="1">
      <alignment horizontal="center"/>
    </xf>
    <xf numFmtId="170" fontId="8" fillId="4" borderId="60" xfId="0" applyNumberFormat="1" applyFont="1" applyFill="1" applyBorder="1"/>
    <xf numFmtId="170" fontId="13" fillId="7" borderId="69" xfId="0" applyNumberFormat="1" applyFont="1" applyFill="1" applyBorder="1"/>
    <xf numFmtId="170" fontId="13" fillId="7" borderId="123" xfId="0" applyNumberFormat="1" applyFont="1" applyFill="1" applyBorder="1"/>
    <xf numFmtId="4" fontId="13" fillId="7" borderId="69" xfId="0" applyNumberFormat="1" applyFont="1" applyFill="1" applyBorder="1"/>
    <xf numFmtId="0" fontId="11" fillId="4" borderId="70" xfId="0" applyFont="1" applyFill="1" applyBorder="1"/>
    <xf numFmtId="168" fontId="11" fillId="3" borderId="5" xfId="0" applyNumberFormat="1" applyFont="1" applyFill="1" applyBorder="1" applyAlignment="1">
      <alignment horizontal="right"/>
    </xf>
    <xf numFmtId="170" fontId="8" fillId="6" borderId="87" xfId="0" applyNumberFormat="1" applyFont="1" applyFill="1" applyBorder="1" applyAlignment="1"/>
    <xf numFmtId="4" fontId="13" fillId="3" borderId="5" xfId="0" applyNumberFormat="1" applyFont="1" applyFill="1" applyBorder="1"/>
    <xf numFmtId="0" fontId="11" fillId="3" borderId="5" xfId="0" applyFont="1" applyFill="1" applyBorder="1" applyAlignment="1">
      <alignment horizontal="left" vertical="top" wrapText="1"/>
    </xf>
    <xf numFmtId="0" fontId="55" fillId="2" borderId="37" xfId="0" applyFont="1" applyFill="1" applyBorder="1"/>
    <xf numFmtId="0" fontId="11" fillId="4" borderId="9" xfId="0" applyFont="1" applyFill="1" applyBorder="1"/>
    <xf numFmtId="0" fontId="55" fillId="2" borderId="33" xfId="0" applyFont="1" applyFill="1" applyBorder="1"/>
    <xf numFmtId="0" fontId="60" fillId="0" borderId="23" xfId="0" applyFont="1" applyBorder="1" applyAlignment="1">
      <alignment horizontal="left"/>
    </xf>
    <xf numFmtId="0" fontId="14" fillId="4" borderId="15" xfId="0" applyFont="1" applyFill="1" applyBorder="1" applyAlignment="1">
      <alignment horizontal="left" vertical="top" wrapText="1"/>
    </xf>
    <xf numFmtId="4" fontId="11" fillId="4" borderId="15" xfId="0" applyNumberFormat="1" applyFont="1" applyFill="1" applyBorder="1" applyAlignment="1">
      <alignment horizontal="right" vertical="top" wrapText="1"/>
    </xf>
    <xf numFmtId="0" fontId="8" fillId="6" borderId="73" xfId="0" applyFont="1" applyFill="1" applyBorder="1"/>
    <xf numFmtId="170" fontId="8" fillId="0" borderId="15" xfId="0" applyNumberFormat="1" applyFont="1" applyBorder="1"/>
    <xf numFmtId="0" fontId="35" fillId="8" borderId="37" xfId="0" applyFont="1" applyFill="1" applyBorder="1"/>
    <xf numFmtId="0" fontId="35" fillId="8" borderId="32" xfId="0" applyFont="1" applyFill="1" applyBorder="1"/>
    <xf numFmtId="0" fontId="35" fillId="8" borderId="100" xfId="0" applyFont="1" applyFill="1" applyBorder="1"/>
    <xf numFmtId="170" fontId="35" fillId="8" borderId="99" xfId="0" applyNumberFormat="1" applyFont="1" applyFill="1" applyBorder="1"/>
    <xf numFmtId="0" fontId="8" fillId="3" borderId="20" xfId="0" applyFont="1" applyFill="1" applyBorder="1"/>
    <xf numFmtId="0" fontId="8" fillId="13" borderId="46" xfId="0" applyFont="1" applyFill="1" applyBorder="1"/>
    <xf numFmtId="9" fontId="8" fillId="6" borderId="43" xfId="0" applyNumberFormat="1" applyFont="1" applyFill="1" applyBorder="1" applyAlignment="1">
      <alignment horizontal="center"/>
    </xf>
    <xf numFmtId="0" fontId="6" fillId="7" borderId="22" xfId="0" applyFont="1" applyFill="1" applyBorder="1" applyAlignment="1">
      <alignment horizontal="center" wrapText="1"/>
    </xf>
    <xf numFmtId="0" fontId="51" fillId="7" borderId="60" xfId="0" applyFont="1" applyFill="1" applyBorder="1"/>
    <xf numFmtId="170" fontId="6" fillId="7" borderId="15" xfId="0" applyNumberFormat="1" applyFont="1" applyFill="1" applyBorder="1"/>
    <xf numFmtId="0" fontId="8" fillId="13" borderId="48" xfId="0" applyFont="1" applyFill="1" applyBorder="1"/>
    <xf numFmtId="9" fontId="8" fillId="6" borderId="50" xfId="0" applyNumberFormat="1" applyFont="1" applyFill="1" applyBorder="1" applyAlignment="1">
      <alignment horizontal="center"/>
    </xf>
    <xf numFmtId="1" fontId="11" fillId="4" borderId="80" xfId="0" applyNumberFormat="1" applyFont="1" applyFill="1" applyBorder="1"/>
    <xf numFmtId="0" fontId="8" fillId="13" borderId="73" xfId="0" applyFont="1" applyFill="1" applyBorder="1"/>
    <xf numFmtId="9" fontId="8" fillId="6" borderId="91" xfId="0" applyNumberFormat="1" applyFont="1" applyFill="1" applyBorder="1" applyAlignment="1">
      <alignment horizontal="center"/>
    </xf>
    <xf numFmtId="0" fontId="6" fillId="8" borderId="98" xfId="0" applyFont="1" applyFill="1" applyBorder="1"/>
    <xf numFmtId="0" fontId="6" fillId="8" borderId="100" xfId="0" applyFont="1" applyFill="1" applyBorder="1"/>
    <xf numFmtId="170" fontId="13" fillId="7" borderId="145" xfId="0" applyNumberFormat="1" applyFont="1" applyFill="1" applyBorder="1" applyAlignment="1">
      <alignment horizontal="center"/>
    </xf>
    <xf numFmtId="170" fontId="6" fillId="8" borderId="99" xfId="0" applyNumberFormat="1" applyFont="1" applyFill="1" applyBorder="1"/>
    <xf numFmtId="170" fontId="13" fillId="7" borderId="145" xfId="0" applyNumberFormat="1" applyFont="1" applyFill="1" applyBorder="1"/>
    <xf numFmtId="4" fontId="11" fillId="3" borderId="5" xfId="0" applyNumberFormat="1" applyFont="1" applyFill="1" applyBorder="1"/>
    <xf numFmtId="173" fontId="11" fillId="3" borderId="5" xfId="0" applyNumberFormat="1" applyFont="1" applyFill="1" applyBorder="1"/>
    <xf numFmtId="0" fontId="6" fillId="3" borderId="5" xfId="0" applyFont="1" applyFill="1" applyBorder="1"/>
    <xf numFmtId="170" fontId="13" fillId="3" borderId="5" xfId="0" applyNumberFormat="1" applyFont="1" applyFill="1" applyBorder="1" applyAlignment="1">
      <alignment horizontal="center"/>
    </xf>
    <xf numFmtId="170" fontId="13" fillId="3" borderId="5" xfId="0" applyNumberFormat="1" applyFont="1" applyFill="1" applyBorder="1"/>
    <xf numFmtId="170" fontId="35" fillId="7" borderId="15" xfId="0" applyNumberFormat="1" applyFont="1" applyFill="1" applyBorder="1" applyAlignment="1">
      <alignment horizontal="center" wrapText="1"/>
    </xf>
    <xf numFmtId="170" fontId="35" fillId="7" borderId="15" xfId="0" applyNumberFormat="1" applyFont="1" applyFill="1" applyBorder="1"/>
    <xf numFmtId="168" fontId="13" fillId="12" borderId="37" xfId="0" applyNumberFormat="1" applyFont="1" applyFill="1" applyBorder="1" applyAlignment="1">
      <alignment horizontal="center" vertical="center" shrinkToFit="1"/>
    </xf>
    <xf numFmtId="0" fontId="55" fillId="3" borderId="5" xfId="0" applyFont="1" applyFill="1" applyBorder="1" applyAlignment="1">
      <alignment horizontal="center"/>
    </xf>
    <xf numFmtId="0" fontId="39" fillId="10" borderId="137" xfId="0" applyFont="1" applyFill="1" applyBorder="1" applyAlignment="1">
      <alignment horizontal="center" vertical="center" wrapText="1"/>
    </xf>
    <xf numFmtId="0" fontId="48" fillId="10" borderId="140" xfId="0" applyFont="1" applyFill="1" applyBorder="1" applyAlignment="1">
      <alignment horizontal="center" vertical="center" wrapText="1"/>
    </xf>
    <xf numFmtId="0" fontId="11" fillId="15" borderId="15" xfId="0" applyFont="1" applyFill="1" applyBorder="1"/>
    <xf numFmtId="170" fontId="11" fillId="4" borderId="15" xfId="0" applyNumberFormat="1" applyFont="1" applyFill="1" applyBorder="1"/>
    <xf numFmtId="170" fontId="12" fillId="4" borderId="15" xfId="0" applyNumberFormat="1" applyFont="1" applyFill="1" applyBorder="1"/>
    <xf numFmtId="0" fontId="61" fillId="6" borderId="14" xfId="0" applyFont="1" applyFill="1" applyBorder="1"/>
    <xf numFmtId="170" fontId="12" fillId="6" borderId="15" xfId="0" applyNumberFormat="1" applyFont="1" applyFill="1" applyBorder="1" applyAlignment="1"/>
    <xf numFmtId="0" fontId="46" fillId="3" borderId="5" xfId="0" applyFont="1" applyFill="1" applyBorder="1"/>
    <xf numFmtId="170" fontId="12" fillId="6" borderId="15" xfId="0" applyNumberFormat="1" applyFont="1" applyFill="1" applyBorder="1"/>
    <xf numFmtId="3" fontId="11" fillId="3" borderId="5" xfId="0" applyNumberFormat="1" applyFont="1" applyFill="1" applyBorder="1"/>
    <xf numFmtId="170" fontId="13" fillId="7" borderId="80" xfId="0" applyNumberFormat="1" applyFont="1" applyFill="1" applyBorder="1" applyAlignment="1">
      <alignment horizontal="center"/>
    </xf>
    <xf numFmtId="170" fontId="13" fillId="7" borderId="80" xfId="0" applyNumberFormat="1" applyFont="1" applyFill="1" applyBorder="1"/>
    <xf numFmtId="173" fontId="11" fillId="7" borderId="86" xfId="0" applyNumberFormat="1" applyFont="1" applyFill="1" applyBorder="1"/>
    <xf numFmtId="4" fontId="11" fillId="7" borderId="86" xfId="0" applyNumberFormat="1" applyFont="1" applyFill="1" applyBorder="1"/>
    <xf numFmtId="0" fontId="13" fillId="3" borderId="5" xfId="0" applyFont="1" applyFill="1" applyBorder="1" applyAlignment="1">
      <alignment horizontal="center" vertical="center"/>
    </xf>
    <xf numFmtId="0" fontId="61" fillId="6" borderId="75" xfId="0" applyFont="1" applyFill="1" applyBorder="1"/>
    <xf numFmtId="170" fontId="33" fillId="6" borderId="15" xfId="0" applyNumberFormat="1" applyFont="1" applyFill="1" applyBorder="1" applyAlignment="1"/>
    <xf numFmtId="0" fontId="48" fillId="3" borderId="5" xfId="0" applyFont="1" applyFill="1" applyBorder="1" applyAlignment="1">
      <alignment horizontal="left"/>
    </xf>
    <xf numFmtId="0" fontId="48" fillId="3" borderId="37" xfId="0" applyFont="1" applyFill="1" applyBorder="1" applyAlignment="1">
      <alignment horizontal="left"/>
    </xf>
    <xf numFmtId="170" fontId="11" fillId="3" borderId="33" xfId="0" applyNumberFormat="1" applyFont="1" applyFill="1" applyBorder="1"/>
    <xf numFmtId="170" fontId="12" fillId="6" borderId="93" xfId="0" applyNumberFormat="1" applyFont="1" applyFill="1" applyBorder="1"/>
    <xf numFmtId="0" fontId="48" fillId="0" borderId="38" xfId="0" applyFont="1" applyBorder="1" applyAlignment="1">
      <alignment horizontal="left"/>
    </xf>
    <xf numFmtId="0" fontId="63" fillId="7" borderId="98" xfId="0" applyFont="1" applyFill="1" applyBorder="1"/>
    <xf numFmtId="0" fontId="48" fillId="0" borderId="23" xfId="0" applyFont="1" applyBorder="1" applyAlignment="1">
      <alignment horizontal="left"/>
    </xf>
    <xf numFmtId="0" fontId="63" fillId="7" borderId="99" xfId="0" applyFont="1" applyFill="1" applyBorder="1"/>
    <xf numFmtId="170" fontId="64" fillId="7" borderId="100" xfId="0" applyNumberFormat="1" applyFont="1" applyFill="1" applyBorder="1"/>
    <xf numFmtId="0" fontId="39" fillId="0" borderId="15" xfId="0" applyFont="1" applyBorder="1" applyAlignment="1">
      <alignment horizontal="left"/>
    </xf>
    <xf numFmtId="0" fontId="39" fillId="2" borderId="15" xfId="0" applyFont="1" applyFill="1" applyBorder="1" applyAlignment="1">
      <alignment horizontal="left"/>
    </xf>
    <xf numFmtId="3" fontId="13" fillId="2" borderId="15" xfId="0" applyNumberFormat="1" applyFont="1" applyFill="1" applyBorder="1" applyAlignment="1">
      <alignment horizontal="center"/>
    </xf>
    <xf numFmtId="0" fontId="65" fillId="3" borderId="5" xfId="0" applyFont="1" applyFill="1" applyBorder="1"/>
    <xf numFmtId="0" fontId="48" fillId="4" borderId="15" xfId="0" applyFont="1" applyFill="1" applyBorder="1" applyAlignment="1">
      <alignment horizontal="left"/>
    </xf>
    <xf numFmtId="0" fontId="58" fillId="3" borderId="5" xfId="0" applyFont="1" applyFill="1" applyBorder="1"/>
    <xf numFmtId="4" fontId="11" fillId="10" borderId="15" xfId="0" applyNumberFormat="1" applyFont="1" applyFill="1" applyBorder="1"/>
    <xf numFmtId="173" fontId="46" fillId="3" borderId="5" xfId="0" applyNumberFormat="1" applyFont="1" applyFill="1" applyBorder="1"/>
    <xf numFmtId="173" fontId="58" fillId="3" borderId="5" xfId="0" applyNumberFormat="1" applyFont="1" applyFill="1" applyBorder="1"/>
    <xf numFmtId="173" fontId="66" fillId="3" borderId="5" xfId="0" applyNumberFormat="1" applyFont="1" applyFill="1" applyBorder="1"/>
    <xf numFmtId="170" fontId="11" fillId="10" borderId="15" xfId="0" applyNumberFormat="1" applyFont="1" applyFill="1" applyBorder="1"/>
    <xf numFmtId="168" fontId="46" fillId="3" borderId="5" xfId="0" applyNumberFormat="1" applyFont="1" applyFill="1" applyBorder="1" applyAlignment="1">
      <alignment horizontal="center"/>
    </xf>
    <xf numFmtId="173" fontId="46" fillId="0" borderId="0" xfId="0" applyNumberFormat="1" applyFont="1"/>
    <xf numFmtId="168" fontId="46" fillId="0" borderId="0" xfId="0" applyNumberFormat="1" applyFont="1" applyAlignment="1">
      <alignment horizontal="center"/>
    </xf>
    <xf numFmtId="0" fontId="39" fillId="4" borderId="15" xfId="0" applyFont="1" applyFill="1" applyBorder="1" applyAlignment="1">
      <alignment horizontal="left" wrapText="1"/>
    </xf>
    <xf numFmtId="170" fontId="13" fillId="10" borderId="15" xfId="0" applyNumberFormat="1" applyFont="1" applyFill="1" applyBorder="1"/>
    <xf numFmtId="4" fontId="13" fillId="10" borderId="15" xfId="0" applyNumberFormat="1" applyFont="1" applyFill="1" applyBorder="1"/>
    <xf numFmtId="0" fontId="39" fillId="3" borderId="5" xfId="0" applyFont="1" applyFill="1" applyBorder="1" applyAlignment="1">
      <alignment horizontal="left" wrapText="1"/>
    </xf>
    <xf numFmtId="9" fontId="11" fillId="3" borderId="5" xfId="0" applyNumberFormat="1" applyFont="1" applyFill="1" applyBorder="1"/>
    <xf numFmtId="0" fontId="48" fillId="0" borderId="15" xfId="0" applyFont="1" applyBorder="1" applyAlignment="1">
      <alignment horizontal="left"/>
    </xf>
    <xf numFmtId="170" fontId="67" fillId="4" borderId="14" xfId="0" applyNumberFormat="1" applyFont="1" applyFill="1" applyBorder="1" applyAlignment="1">
      <alignment horizontal="center"/>
    </xf>
    <xf numFmtId="3" fontId="11" fillId="4" borderId="15" xfId="0" applyNumberFormat="1" applyFont="1" applyFill="1" applyBorder="1" applyAlignment="1">
      <alignment horizontal="center"/>
    </xf>
    <xf numFmtId="175" fontId="11" fillId="4" borderId="15" xfId="0" applyNumberFormat="1" applyFont="1" applyFill="1" applyBorder="1" applyAlignment="1">
      <alignment horizontal="center"/>
    </xf>
    <xf numFmtId="0" fontId="11" fillId="6" borderId="80" xfId="0" applyFont="1" applyFill="1" applyBorder="1"/>
    <xf numFmtId="179" fontId="11" fillId="4" borderId="18" xfId="0" applyNumberFormat="1" applyFont="1" applyFill="1" applyBorder="1"/>
    <xf numFmtId="0" fontId="35" fillId="2" borderId="15" xfId="0" applyFont="1" applyFill="1" applyBorder="1" applyAlignment="1">
      <alignment horizontal="center"/>
    </xf>
    <xf numFmtId="0" fontId="13" fillId="7" borderId="24" xfId="0" applyFont="1" applyFill="1" applyBorder="1"/>
    <xf numFmtId="170" fontId="13" fillId="7" borderId="19" xfId="0" applyNumberFormat="1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170" fontId="13" fillId="13" borderId="15" xfId="0" applyNumberFormat="1" applyFont="1" applyFill="1" applyBorder="1"/>
    <xf numFmtId="0" fontId="68" fillId="4" borderId="14" xfId="0" applyFont="1" applyFill="1" applyBorder="1" applyAlignment="1">
      <alignment horizontal="center"/>
    </xf>
    <xf numFmtId="4" fontId="13" fillId="13" borderId="15" xfId="0" applyNumberFormat="1" applyFont="1" applyFill="1" applyBorder="1"/>
    <xf numFmtId="170" fontId="11" fillId="4" borderId="15" xfId="0" applyNumberFormat="1" applyFont="1" applyFill="1" applyBorder="1" applyAlignment="1">
      <alignment horizontal="center"/>
    </xf>
    <xf numFmtId="170" fontId="11" fillId="4" borderId="18" xfId="0" applyNumberFormat="1" applyFont="1" applyFill="1" applyBorder="1" applyAlignment="1">
      <alignment horizontal="center"/>
    </xf>
    <xf numFmtId="0" fontId="13" fillId="7" borderId="68" xfId="0" applyFont="1" applyFill="1" applyBorder="1"/>
    <xf numFmtId="170" fontId="13" fillId="7" borderId="19" xfId="0" applyNumberFormat="1" applyFont="1" applyFill="1" applyBorder="1"/>
    <xf numFmtId="2" fontId="13" fillId="7" borderId="19" xfId="0" applyNumberFormat="1" applyFont="1" applyFill="1" applyBorder="1" applyAlignment="1">
      <alignment horizontal="center"/>
    </xf>
    <xf numFmtId="170" fontId="5" fillId="7" borderId="19" xfId="0" applyNumberFormat="1" applyFont="1" applyFill="1" applyBorder="1"/>
    <xf numFmtId="170" fontId="8" fillId="0" borderId="0" xfId="0" applyNumberFormat="1" applyFont="1"/>
    <xf numFmtId="3" fontId="11" fillId="3" borderId="5" xfId="0" applyNumberFormat="1" applyFont="1" applyFill="1" applyBorder="1" applyAlignment="1">
      <alignment horizontal="center"/>
    </xf>
    <xf numFmtId="180" fontId="11" fillId="3" borderId="5" xfId="0" applyNumberFormat="1" applyFont="1" applyFill="1" applyBorder="1" applyAlignment="1">
      <alignment horizontal="center"/>
    </xf>
    <xf numFmtId="0" fontId="13" fillId="2" borderId="14" xfId="0" applyFont="1" applyFill="1" applyBorder="1"/>
    <xf numFmtId="0" fontId="11" fillId="2" borderId="15" xfId="0" applyFont="1" applyFill="1" applyBorder="1"/>
    <xf numFmtId="0" fontId="13" fillId="2" borderId="15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/>
    </xf>
    <xf numFmtId="0" fontId="61" fillId="0" borderId="14" xfId="0" applyFont="1" applyBorder="1"/>
    <xf numFmtId="0" fontId="4" fillId="3" borderId="5" xfId="0" applyFont="1" applyFill="1" applyBorder="1" applyAlignment="1">
      <alignment horizontal="center"/>
    </xf>
    <xf numFmtId="0" fontId="11" fillId="0" borderId="15" xfId="0" applyFont="1" applyBorder="1"/>
    <xf numFmtId="170" fontId="11" fillId="4" borderId="18" xfId="0" applyNumberFormat="1" applyFont="1" applyFill="1" applyBorder="1"/>
    <xf numFmtId="0" fontId="13" fillId="0" borderId="23" xfId="0" applyFont="1" applyBorder="1" applyAlignment="1">
      <alignment horizontal="center"/>
    </xf>
    <xf numFmtId="0" fontId="69" fillId="3" borderId="5" xfId="0" applyFont="1" applyFill="1" applyBorder="1"/>
    <xf numFmtId="3" fontId="13" fillId="0" borderId="98" xfId="0" applyNumberFormat="1" applyFont="1" applyBorder="1" applyAlignment="1">
      <alignment horizontal="center"/>
    </xf>
    <xf numFmtId="181" fontId="11" fillId="0" borderId="0" xfId="0" applyNumberFormat="1" applyFont="1"/>
    <xf numFmtId="3" fontId="13" fillId="0" borderId="100" xfId="0" applyNumberFormat="1" applyFont="1" applyBorder="1" applyAlignment="1">
      <alignment horizontal="center"/>
    </xf>
    <xf numFmtId="0" fontId="13" fillId="0" borderId="100" xfId="0" applyFont="1" applyBorder="1" applyAlignment="1">
      <alignment horizontal="center"/>
    </xf>
    <xf numFmtId="0" fontId="13" fillId="0" borderId="96" xfId="0" applyFont="1" applyBorder="1" applyAlignment="1">
      <alignment horizontal="center"/>
    </xf>
    <xf numFmtId="0" fontId="11" fillId="0" borderId="14" xfId="0" applyFont="1" applyBorder="1" applyAlignment="1">
      <alignment horizontal="left"/>
    </xf>
    <xf numFmtId="3" fontId="13" fillId="0" borderId="41" xfId="0" applyNumberFormat="1" applyFont="1" applyBorder="1" applyAlignment="1">
      <alignment horizontal="center"/>
    </xf>
    <xf numFmtId="9" fontId="11" fillId="0" borderId="15" xfId="0" applyNumberFormat="1" applyFont="1" applyBorder="1" applyAlignment="1">
      <alignment horizontal="center"/>
    </xf>
    <xf numFmtId="181" fontId="11" fillId="3" borderId="15" xfId="0" applyNumberFormat="1" applyFont="1" applyFill="1" applyBorder="1"/>
    <xf numFmtId="0" fontId="11" fillId="0" borderId="24" xfId="0" applyFont="1" applyBorder="1" applyAlignment="1">
      <alignment horizontal="left"/>
    </xf>
    <xf numFmtId="0" fontId="5" fillId="7" borderId="24" xfId="0" applyFont="1" applyFill="1" applyBorder="1"/>
    <xf numFmtId="9" fontId="11" fillId="0" borderId="19" xfId="0" applyNumberFormat="1" applyFont="1" applyBorder="1" applyAlignment="1">
      <alignment horizontal="center"/>
    </xf>
    <xf numFmtId="0" fontId="5" fillId="7" borderId="19" xfId="0" applyFont="1" applyFill="1" applyBorder="1"/>
    <xf numFmtId="170" fontId="5" fillId="7" borderId="28" xfId="0" applyNumberFormat="1" applyFont="1" applyFill="1" applyBorder="1"/>
    <xf numFmtId="0" fontId="13" fillId="0" borderId="15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4" xfId="0" applyFont="1" applyBorder="1"/>
    <xf numFmtId="0" fontId="5" fillId="3" borderId="6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4" fontId="11" fillId="0" borderId="15" xfId="0" applyNumberFormat="1" applyFont="1" applyBorder="1"/>
    <xf numFmtId="0" fontId="5" fillId="2" borderId="8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9" fillId="0" borderId="14" xfId="0" applyFont="1" applyBorder="1"/>
    <xf numFmtId="4" fontId="11" fillId="0" borderId="18" xfId="0" applyNumberFormat="1" applyFont="1" applyBorder="1"/>
    <xf numFmtId="0" fontId="10" fillId="0" borderId="18" xfId="0" applyFont="1" applyBorder="1"/>
    <xf numFmtId="170" fontId="70" fillId="4" borderId="50" xfId="0" applyNumberFormat="1" applyFont="1" applyFill="1" applyBorder="1"/>
    <xf numFmtId="170" fontId="70" fillId="4" borderId="49" xfId="0" applyNumberFormat="1" applyFont="1" applyFill="1" applyBorder="1"/>
    <xf numFmtId="0" fontId="9" fillId="3" borderId="75" xfId="0" applyFont="1" applyFill="1" applyBorder="1"/>
    <xf numFmtId="0" fontId="10" fillId="3" borderId="77" xfId="0" applyFont="1" applyFill="1" applyBorder="1"/>
    <xf numFmtId="0" fontId="9" fillId="7" borderId="68" xfId="0" applyFont="1" applyFill="1" applyBorder="1"/>
    <xf numFmtId="0" fontId="51" fillId="7" borderId="70" xfId="0" applyFont="1" applyFill="1" applyBorder="1"/>
    <xf numFmtId="4" fontId="13" fillId="0" borderId="15" xfId="0" applyNumberFormat="1" applyFont="1" applyBorder="1"/>
    <xf numFmtId="170" fontId="55" fillId="7" borderId="69" xfId="0" applyNumberFormat="1" applyFont="1" applyFill="1" applyBorder="1"/>
    <xf numFmtId="4" fontId="13" fillId="0" borderId="18" xfId="0" applyNumberFormat="1" applyFont="1" applyBorder="1"/>
    <xf numFmtId="170" fontId="55" fillId="7" borderId="57" xfId="0" applyNumberFormat="1" applyFont="1" applyFill="1" applyBorder="1"/>
    <xf numFmtId="0" fontId="26" fillId="3" borderId="5" xfId="0" applyFont="1" applyFill="1" applyBorder="1"/>
    <xf numFmtId="0" fontId="11" fillId="0" borderId="29" xfId="0" applyFont="1" applyBorder="1"/>
    <xf numFmtId="170" fontId="9" fillId="3" borderId="5" xfId="0" applyNumberFormat="1" applyFont="1" applyFill="1" applyBorder="1"/>
    <xf numFmtId="0" fontId="13" fillId="0" borderId="18" xfId="0" applyFont="1" applyBorder="1" applyAlignment="1">
      <alignment horizontal="center"/>
    </xf>
    <xf numFmtId="0" fontId="11" fillId="0" borderId="23" xfId="0" applyFont="1" applyBorder="1"/>
    <xf numFmtId="0" fontId="13" fillId="2" borderId="20" xfId="0" applyFont="1" applyFill="1" applyBorder="1" applyAlignment="1">
      <alignment horizontal="center" vertical="center" wrapText="1"/>
    </xf>
    <xf numFmtId="0" fontId="12" fillId="2" borderId="20" xfId="0" applyFont="1" applyFill="1" applyBorder="1"/>
    <xf numFmtId="170" fontId="67" fillId="4" borderId="15" xfId="0" applyNumberFormat="1" applyFont="1" applyFill="1" applyBorder="1" applyAlignment="1">
      <alignment horizontal="center"/>
    </xf>
    <xf numFmtId="9" fontId="8" fillId="4" borderId="15" xfId="0" applyNumberFormat="1" applyFont="1" applyFill="1" applyBorder="1" applyAlignment="1">
      <alignment horizontal="center"/>
    </xf>
    <xf numFmtId="0" fontId="13" fillId="0" borderId="21" xfId="0" applyFont="1" applyBorder="1" applyAlignment="1">
      <alignment horizontal="right"/>
    </xf>
    <xf numFmtId="0" fontId="11" fillId="0" borderId="18" xfId="0" applyFont="1" applyBorder="1"/>
    <xf numFmtId="0" fontId="13" fillId="0" borderId="2" xfId="0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7" borderId="70" xfId="0" applyFont="1" applyFill="1" applyBorder="1" applyAlignment="1">
      <alignment horizontal="center" vertical="center" wrapText="1"/>
    </xf>
    <xf numFmtId="0" fontId="8" fillId="7" borderId="32" xfId="0" applyFont="1" applyFill="1" applyBorder="1"/>
    <xf numFmtId="0" fontId="8" fillId="7" borderId="33" xfId="0" applyFont="1" applyFill="1" applyBorder="1"/>
    <xf numFmtId="170" fontId="6" fillId="7" borderId="22" xfId="0" applyNumberFormat="1" applyFont="1" applyFill="1" applyBorder="1"/>
    <xf numFmtId="0" fontId="71" fillId="7" borderId="37" xfId="0" applyFont="1" applyFill="1" applyBorder="1"/>
    <xf numFmtId="4" fontId="72" fillId="7" borderId="33" xfId="0" applyNumberFormat="1" applyFont="1" applyFill="1" applyBorder="1"/>
    <xf numFmtId="0" fontId="13" fillId="0" borderId="98" xfId="0" applyFont="1" applyBorder="1"/>
    <xf numFmtId="4" fontId="11" fillId="0" borderId="100" xfId="0" applyNumberFormat="1" applyFont="1" applyBorder="1"/>
    <xf numFmtId="4" fontId="11" fillId="0" borderId="96" xfId="0" applyNumberFormat="1" applyFont="1" applyBorder="1"/>
    <xf numFmtId="0" fontId="2" fillId="0" borderId="2" xfId="0" applyFont="1" applyBorder="1"/>
    <xf numFmtId="0" fontId="70" fillId="0" borderId="3" xfId="0" applyFont="1" applyBorder="1"/>
    <xf numFmtId="0" fontId="8" fillId="9" borderId="5" xfId="0" applyFont="1" applyFill="1" applyBorder="1"/>
    <xf numFmtId="4" fontId="2" fillId="0" borderId="22" xfId="0" applyNumberFormat="1" applyFont="1" applyBorder="1"/>
    <xf numFmtId="0" fontId="26" fillId="2" borderId="20" xfId="0" applyFont="1" applyFill="1" applyBorder="1" applyAlignment="1">
      <alignment horizontal="center" vertical="center" wrapText="1"/>
    </xf>
    <xf numFmtId="0" fontId="41" fillId="2" borderId="20" xfId="0" applyFont="1" applyFill="1" applyBorder="1"/>
    <xf numFmtId="0" fontId="12" fillId="0" borderId="155" xfId="0" applyFont="1" applyBorder="1"/>
    <xf numFmtId="0" fontId="73" fillId="4" borderId="15" xfId="0" applyFont="1" applyFill="1" applyBorder="1" applyAlignment="1">
      <alignment horizontal="center"/>
    </xf>
    <xf numFmtId="0" fontId="13" fillId="7" borderId="8" xfId="0" applyFont="1" applyFill="1" applyBorder="1"/>
    <xf numFmtId="4" fontId="11" fillId="7" borderId="12" xfId="0" applyNumberFormat="1" applyFont="1" applyFill="1" applyBorder="1"/>
    <xf numFmtId="0" fontId="8" fillId="7" borderId="60" xfId="0" applyFont="1" applyFill="1" applyBorder="1"/>
    <xf numFmtId="0" fontId="8" fillId="7" borderId="15" xfId="0" applyFont="1" applyFill="1" applyBorder="1"/>
    <xf numFmtId="0" fontId="43" fillId="0" borderId="0" xfId="0" applyFont="1"/>
    <xf numFmtId="0" fontId="71" fillId="7" borderId="14" xfId="0" applyFont="1" applyFill="1" applyBorder="1"/>
    <xf numFmtId="170" fontId="12" fillId="7" borderId="18" xfId="0" applyNumberFormat="1" applyFont="1" applyFill="1" applyBorder="1"/>
    <xf numFmtId="4" fontId="74" fillId="7" borderId="61" xfId="0" applyNumberFormat="1" applyFont="1" applyFill="1" applyBorder="1"/>
    <xf numFmtId="0" fontId="43" fillId="3" borderId="5" xfId="0" applyFont="1" applyFill="1" applyBorder="1"/>
    <xf numFmtId="0" fontId="75" fillId="7" borderId="24" xfId="0" applyFont="1" applyFill="1" applyBorder="1"/>
    <xf numFmtId="4" fontId="76" fillId="7" borderId="28" xfId="0" applyNumberFormat="1" applyFont="1" applyFill="1" applyBorder="1"/>
    <xf numFmtId="0" fontId="71" fillId="3" borderId="5" xfId="0" applyFont="1" applyFill="1" applyBorder="1"/>
    <xf numFmtId="4" fontId="72" fillId="3" borderId="5" xfId="0" applyNumberFormat="1" applyFont="1" applyFill="1" applyBorder="1"/>
    <xf numFmtId="170" fontId="13" fillId="4" borderId="15" xfId="0" applyNumberFormat="1" applyFont="1" applyFill="1" applyBorder="1" applyAlignment="1">
      <alignment horizontal="left"/>
    </xf>
    <xf numFmtId="0" fontId="77" fillId="3" borderId="5" xfId="0" applyFont="1" applyFill="1" applyBorder="1"/>
    <xf numFmtId="0" fontId="39" fillId="0" borderId="40" xfId="0" applyFont="1" applyBorder="1" applyAlignment="1">
      <alignment wrapText="1"/>
    </xf>
    <xf numFmtId="4" fontId="48" fillId="0" borderId="41" xfId="0" applyNumberFormat="1" applyFont="1" applyBorder="1" applyAlignment="1">
      <alignment wrapText="1"/>
    </xf>
    <xf numFmtId="4" fontId="48" fillId="0" borderId="151" xfId="0" applyNumberFormat="1" applyFont="1" applyBorder="1" applyAlignment="1">
      <alignment wrapText="1"/>
    </xf>
    <xf numFmtId="0" fontId="48" fillId="0" borderId="14" xfId="0" applyFont="1" applyBorder="1" applyAlignment="1">
      <alignment vertical="center" wrapText="1"/>
    </xf>
    <xf numFmtId="4" fontId="48" fillId="0" borderId="15" xfId="0" applyNumberFormat="1" applyFont="1" applyBorder="1" applyAlignment="1">
      <alignment wrapText="1"/>
    </xf>
    <xf numFmtId="4" fontId="48" fillId="0" borderId="18" xfId="0" applyNumberFormat="1" applyFont="1" applyBorder="1" applyAlignment="1">
      <alignment wrapText="1"/>
    </xf>
    <xf numFmtId="0" fontId="13" fillId="7" borderId="37" xfId="0" applyFont="1" applyFill="1" applyBorder="1"/>
    <xf numFmtId="4" fontId="11" fillId="7" borderId="33" xfId="0" applyNumberFormat="1" applyFont="1" applyFill="1" applyBorder="1"/>
    <xf numFmtId="0" fontId="71" fillId="6" borderId="37" xfId="0" applyFont="1" applyFill="1" applyBorder="1"/>
    <xf numFmtId="4" fontId="72" fillId="6" borderId="22" xfId="0" applyNumberFormat="1" applyFont="1" applyFill="1" applyBorder="1"/>
    <xf numFmtId="0" fontId="39" fillId="4" borderId="14" xfId="0" applyFont="1" applyFill="1" applyBorder="1" applyAlignment="1">
      <alignment vertical="center" wrapText="1"/>
    </xf>
    <xf numFmtId="170" fontId="39" fillId="4" borderId="15" xfId="0" applyNumberFormat="1" applyFont="1" applyFill="1" applyBorder="1" applyAlignment="1">
      <alignment wrapText="1"/>
    </xf>
    <xf numFmtId="170" fontId="39" fillId="4" borderId="18" xfId="0" applyNumberFormat="1" applyFont="1" applyFill="1" applyBorder="1" applyAlignment="1">
      <alignment wrapText="1"/>
    </xf>
    <xf numFmtId="0" fontId="39" fillId="0" borderId="14" xfId="0" applyFont="1" applyBorder="1" applyAlignment="1">
      <alignment vertical="center" wrapText="1"/>
    </xf>
    <xf numFmtId="0" fontId="58" fillId="0" borderId="0" xfId="0" applyFont="1" applyAlignment="1">
      <alignment horizontal="center" vertical="center"/>
    </xf>
    <xf numFmtId="0" fontId="78" fillId="3" borderId="5" xfId="0" applyFont="1" applyFill="1" applyBorder="1" applyAlignment="1">
      <alignment horizontal="center" vertical="center"/>
    </xf>
    <xf numFmtId="0" fontId="11" fillId="0" borderId="40" xfId="0" applyFont="1" applyBorder="1" applyAlignment="1">
      <alignment wrapText="1"/>
    </xf>
    <xf numFmtId="4" fontId="11" fillId="0" borderId="41" xfId="0" applyNumberFormat="1" applyFont="1" applyBorder="1"/>
    <xf numFmtId="168" fontId="79" fillId="0" borderId="0" xfId="0" applyNumberFormat="1" applyFont="1" applyAlignment="1">
      <alignment horizontal="center"/>
    </xf>
    <xf numFmtId="4" fontId="11" fillId="0" borderId="151" xfId="0" applyNumberFormat="1" applyFont="1" applyBorder="1"/>
    <xf numFmtId="0" fontId="11" fillId="3" borderId="104" xfId="0" applyFont="1" applyFill="1" applyBorder="1" applyAlignment="1">
      <alignment wrapText="1"/>
    </xf>
    <xf numFmtId="4" fontId="13" fillId="2" borderId="98" xfId="0" applyNumberFormat="1" applyFont="1" applyFill="1" applyBorder="1" applyAlignment="1">
      <alignment horizontal="center"/>
    </xf>
    <xf numFmtId="10" fontId="46" fillId="0" borderId="40" xfId="0" applyNumberFormat="1" applyFont="1" applyBorder="1"/>
    <xf numFmtId="170" fontId="13" fillId="2" borderId="100" xfId="0" applyNumberFormat="1" applyFont="1" applyFill="1" applyBorder="1" applyAlignment="1">
      <alignment horizontal="center"/>
    </xf>
    <xf numFmtId="10" fontId="46" fillId="0" borderId="41" xfId="0" applyNumberFormat="1" applyFont="1" applyBorder="1"/>
    <xf numFmtId="170" fontId="13" fillId="2" borderId="96" xfId="0" applyNumberFormat="1" applyFont="1" applyFill="1" applyBorder="1" applyAlignment="1">
      <alignment horizontal="center"/>
    </xf>
    <xf numFmtId="10" fontId="46" fillId="0" borderId="151" xfId="0" applyNumberFormat="1" applyFont="1" applyBorder="1"/>
    <xf numFmtId="0" fontId="11" fillId="0" borderId="14" xfId="0" applyFont="1" applyBorder="1" applyAlignment="1">
      <alignment wrapText="1"/>
    </xf>
    <xf numFmtId="4" fontId="11" fillId="0" borderId="21" xfId="0" applyNumberFormat="1" applyFont="1" applyBorder="1"/>
    <xf numFmtId="170" fontId="11" fillId="0" borderId="0" xfId="0" applyNumberFormat="1" applyFont="1"/>
    <xf numFmtId="0" fontId="11" fillId="0" borderId="34" xfId="0" applyFont="1" applyBorder="1"/>
    <xf numFmtId="0" fontId="11" fillId="0" borderId="1" xfId="0" applyFont="1" applyBorder="1"/>
    <xf numFmtId="0" fontId="11" fillId="3" borderId="104" xfId="0" applyFont="1" applyFill="1" applyBorder="1" applyAlignment="1">
      <alignment vertical="center"/>
    </xf>
    <xf numFmtId="0" fontId="11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wrapText="1"/>
    </xf>
    <xf numFmtId="0" fontId="13" fillId="3" borderId="20" xfId="0" applyFont="1" applyFill="1" applyBorder="1" applyAlignment="1">
      <alignment vertical="center"/>
    </xf>
    <xf numFmtId="10" fontId="46" fillId="0" borderId="14" xfId="0" applyNumberFormat="1" applyFont="1" applyBorder="1"/>
    <xf numFmtId="0" fontId="11" fillId="3" borderId="15" xfId="0" applyFont="1" applyFill="1" applyBorder="1" applyAlignment="1">
      <alignment horizontal="center" vertical="center"/>
    </xf>
    <xf numFmtId="10" fontId="46" fillId="0" borderId="15" xfId="0" applyNumberFormat="1" applyFont="1" applyBorder="1"/>
    <xf numFmtId="0" fontId="13" fillId="3" borderId="61" xfId="0" applyFont="1" applyFill="1" applyBorder="1" applyAlignment="1">
      <alignment horizontal="center" vertical="center"/>
    </xf>
    <xf numFmtId="0" fontId="39" fillId="17" borderId="14" xfId="0" applyFont="1" applyFill="1" applyBorder="1" applyAlignment="1">
      <alignment vertical="center" wrapText="1"/>
    </xf>
    <xf numFmtId="0" fontId="13" fillId="0" borderId="23" xfId="0" applyFont="1" applyBorder="1" applyAlignment="1">
      <alignment horizontal="left"/>
    </xf>
    <xf numFmtId="170" fontId="39" fillId="17" borderId="15" xfId="0" applyNumberFormat="1" applyFont="1" applyFill="1" applyBorder="1" applyAlignment="1">
      <alignment wrapText="1"/>
    </xf>
    <xf numFmtId="170" fontId="11" fillId="0" borderId="34" xfId="0" applyNumberFormat="1" applyFont="1" applyBorder="1"/>
    <xf numFmtId="10" fontId="46" fillId="0" borderId="18" xfId="0" applyNumberFormat="1" applyFont="1" applyBorder="1"/>
    <xf numFmtId="0" fontId="13" fillId="4" borderId="14" xfId="0" applyFont="1" applyFill="1" applyBorder="1" applyAlignment="1">
      <alignment wrapText="1"/>
    </xf>
    <xf numFmtId="170" fontId="11" fillId="0" borderId="17" xfId="0" applyNumberFormat="1" applyFont="1" applyBorder="1"/>
    <xf numFmtId="170" fontId="13" fillId="4" borderId="15" xfId="0" applyNumberFormat="1" applyFont="1" applyFill="1" applyBorder="1"/>
    <xf numFmtId="170" fontId="67" fillId="4" borderId="15" xfId="0" applyNumberFormat="1" applyFont="1" applyFill="1" applyBorder="1"/>
    <xf numFmtId="170" fontId="39" fillId="17" borderId="18" xfId="0" applyNumberFormat="1" applyFont="1" applyFill="1" applyBorder="1" applyAlignment="1">
      <alignment wrapText="1"/>
    </xf>
    <xf numFmtId="178" fontId="11" fillId="3" borderId="60" xfId="0" applyNumberFormat="1" applyFont="1" applyFill="1" applyBorder="1" applyAlignment="1">
      <alignment horizontal="center"/>
    </xf>
    <xf numFmtId="182" fontId="80" fillId="3" borderId="5" xfId="0" applyNumberFormat="1" applyFont="1" applyFill="1" applyBorder="1" applyAlignment="1">
      <alignment horizontal="right"/>
    </xf>
    <xf numFmtId="178" fontId="11" fillId="3" borderId="14" xfId="0" applyNumberFormat="1" applyFont="1" applyFill="1" applyBorder="1" applyAlignment="1">
      <alignment horizontal="center"/>
    </xf>
    <xf numFmtId="182" fontId="80" fillId="0" borderId="0" xfId="0" applyNumberFormat="1" applyFont="1" applyAlignment="1">
      <alignment horizontal="right"/>
    </xf>
    <xf numFmtId="170" fontId="67" fillId="4" borderId="18" xfId="0" applyNumberFormat="1" applyFont="1" applyFill="1" applyBorder="1"/>
    <xf numFmtId="170" fontId="67" fillId="3" borderId="5" xfId="0" applyNumberFormat="1" applyFont="1" applyFill="1" applyBorder="1"/>
    <xf numFmtId="10" fontId="58" fillId="4" borderId="14" xfId="0" applyNumberFormat="1" applyFont="1" applyFill="1" applyBorder="1"/>
    <xf numFmtId="10" fontId="58" fillId="4" borderId="15" xfId="0" applyNumberFormat="1" applyFont="1" applyFill="1" applyBorder="1"/>
    <xf numFmtId="4" fontId="38" fillId="0" borderId="0" xfId="0" applyNumberFormat="1" applyFont="1"/>
    <xf numFmtId="10" fontId="58" fillId="4" borderId="18" xfId="0" applyNumberFormat="1" applyFont="1" applyFill="1" applyBorder="1"/>
    <xf numFmtId="0" fontId="11" fillId="0" borderId="14" xfId="0" applyFont="1" applyBorder="1" applyAlignment="1">
      <alignment horizontal="right" wrapText="1"/>
    </xf>
    <xf numFmtId="0" fontId="11" fillId="0" borderId="53" xfId="0" applyFont="1" applyBorder="1"/>
    <xf numFmtId="170" fontId="11" fillId="0" borderId="161" xfId="0" applyNumberFormat="1" applyFont="1" applyBorder="1"/>
    <xf numFmtId="4" fontId="11" fillId="0" borderId="0" xfId="0" applyNumberFormat="1" applyFont="1"/>
    <xf numFmtId="178" fontId="11" fillId="3" borderId="92" xfId="0" applyNumberFormat="1" applyFont="1" applyFill="1" applyBorder="1" applyAlignment="1">
      <alignment horizontal="center"/>
    </xf>
    <xf numFmtId="178" fontId="11" fillId="3" borderId="75" xfId="0" applyNumberFormat="1" applyFont="1" applyFill="1" applyBorder="1" applyAlignment="1">
      <alignment horizontal="center"/>
    </xf>
    <xf numFmtId="0" fontId="81" fillId="0" borderId="21" xfId="0" applyFont="1" applyBorder="1" applyAlignment="1">
      <alignment horizontal="center"/>
    </xf>
    <xf numFmtId="0" fontId="71" fillId="4" borderId="22" xfId="0" applyFont="1" applyFill="1" applyBorder="1" applyAlignment="1">
      <alignment horizontal="center"/>
    </xf>
    <xf numFmtId="170" fontId="13" fillId="4" borderId="33" xfId="0" applyNumberFormat="1" applyFont="1" applyFill="1" applyBorder="1"/>
    <xf numFmtId="170" fontId="13" fillId="4" borderId="22" xfId="0" applyNumberFormat="1" applyFont="1" applyFill="1" applyBorder="1"/>
    <xf numFmtId="4" fontId="13" fillId="0" borderId="0" xfId="0" applyNumberFormat="1" applyFont="1"/>
    <xf numFmtId="0" fontId="71" fillId="4" borderId="15" xfId="0" applyFont="1" applyFill="1" applyBorder="1" applyAlignment="1">
      <alignment horizontal="center"/>
    </xf>
    <xf numFmtId="178" fontId="13" fillId="4" borderId="99" xfId="0" applyNumberFormat="1" applyFont="1" applyFill="1" applyBorder="1" applyAlignment="1">
      <alignment horizontal="center"/>
    </xf>
    <xf numFmtId="178" fontId="13" fillId="4" borderId="98" xfId="0" applyNumberFormat="1" applyFont="1" applyFill="1" applyBorder="1" applyAlignment="1">
      <alignment horizontal="center"/>
    </xf>
    <xf numFmtId="178" fontId="13" fillId="4" borderId="22" xfId="0" applyNumberFormat="1" applyFont="1" applyFill="1" applyBorder="1" applyAlignment="1">
      <alignment horizontal="center"/>
    </xf>
    <xf numFmtId="178" fontId="11" fillId="3" borderId="108" xfId="0" applyNumberFormat="1" applyFont="1" applyFill="1" applyBorder="1" applyAlignment="1">
      <alignment horizontal="center"/>
    </xf>
    <xf numFmtId="170" fontId="13" fillId="4" borderId="18" xfId="0" applyNumberFormat="1" applyFont="1" applyFill="1" applyBorder="1"/>
    <xf numFmtId="178" fontId="11" fillId="3" borderId="104" xfId="0" applyNumberFormat="1" applyFont="1" applyFill="1" applyBorder="1" applyAlignment="1">
      <alignment horizontal="center"/>
    </xf>
    <xf numFmtId="170" fontId="12" fillId="0" borderId="16" xfId="0" applyNumberFormat="1" applyFont="1" applyBorder="1"/>
    <xf numFmtId="0" fontId="13" fillId="0" borderId="14" xfId="0" applyFont="1" applyBorder="1" applyAlignment="1">
      <alignment wrapText="1"/>
    </xf>
    <xf numFmtId="4" fontId="61" fillId="0" borderId="15" xfId="0" applyNumberFormat="1" applyFont="1" applyBorder="1"/>
    <xf numFmtId="4" fontId="61" fillId="0" borderId="18" xfId="0" applyNumberFormat="1" applyFont="1" applyBorder="1"/>
    <xf numFmtId="4" fontId="61" fillId="2" borderId="60" xfId="0" applyNumberFormat="1" applyFont="1" applyFill="1" applyBorder="1" applyAlignment="1">
      <alignment horizontal="center"/>
    </xf>
    <xf numFmtId="0" fontId="39" fillId="3" borderId="14" xfId="0" applyFont="1" applyFill="1" applyBorder="1" applyAlignment="1">
      <alignment vertical="center" wrapText="1"/>
    </xf>
    <xf numFmtId="4" fontId="61" fillId="3" borderId="5" xfId="0" applyNumberFormat="1" applyFont="1" applyFill="1" applyBorder="1" applyAlignment="1">
      <alignment horizontal="center"/>
    </xf>
    <xf numFmtId="0" fontId="12" fillId="0" borderId="15" xfId="0" applyFont="1" applyBorder="1" applyAlignment="1">
      <alignment horizontal="left"/>
    </xf>
    <xf numFmtId="9" fontId="11" fillId="6" borderId="60" xfId="0" applyNumberFormat="1" applyFont="1" applyFill="1" applyBorder="1" applyAlignment="1">
      <alignment horizontal="center"/>
    </xf>
    <xf numFmtId="9" fontId="11" fillId="3" borderId="5" xfId="0" applyNumberFormat="1" applyFont="1" applyFill="1" applyBorder="1" applyAlignment="1">
      <alignment horizontal="center"/>
    </xf>
    <xf numFmtId="4" fontId="43" fillId="3" borderId="5" xfId="0" applyNumberFormat="1" applyFont="1" applyFill="1" applyBorder="1"/>
    <xf numFmtId="0" fontId="11" fillId="0" borderId="24" xfId="0" applyFont="1" applyBorder="1" applyAlignment="1">
      <alignment wrapText="1"/>
    </xf>
    <xf numFmtId="4" fontId="11" fillId="0" borderId="19" xfId="0" applyNumberFormat="1" applyFont="1" applyBorder="1"/>
    <xf numFmtId="0" fontId="13" fillId="7" borderId="24" xfId="0" applyFont="1" applyFill="1" applyBorder="1" applyAlignment="1">
      <alignment vertical="center" wrapText="1"/>
    </xf>
    <xf numFmtId="170" fontId="13" fillId="7" borderId="19" xfId="0" applyNumberFormat="1" applyFont="1" applyFill="1" applyBorder="1" applyAlignment="1">
      <alignment wrapText="1"/>
    </xf>
    <xf numFmtId="4" fontId="11" fillId="0" borderId="28" xfId="0" applyNumberFormat="1" applyFont="1" applyBorder="1"/>
    <xf numFmtId="9" fontId="11" fillId="6" borderId="60" xfId="0" applyNumberFormat="1" applyFont="1" applyFill="1" applyBorder="1" applyAlignment="1">
      <alignment horizontal="center"/>
    </xf>
    <xf numFmtId="0" fontId="42" fillId="7" borderId="112" xfId="0" applyFont="1" applyFill="1" applyBorder="1" applyAlignment="1">
      <alignment wrapText="1"/>
    </xf>
    <xf numFmtId="170" fontId="13" fillId="7" borderId="28" xfId="0" applyNumberFormat="1" applyFont="1" applyFill="1" applyBorder="1" applyAlignment="1">
      <alignment wrapText="1"/>
    </xf>
    <xf numFmtId="183" fontId="42" fillId="7" borderId="114" xfId="0" applyNumberFormat="1" applyFont="1" applyFill="1" applyBorder="1"/>
    <xf numFmtId="170" fontId="43" fillId="3" borderId="5" xfId="0" applyNumberFormat="1" applyFont="1" applyFill="1" applyBorder="1"/>
    <xf numFmtId="183" fontId="42" fillId="7" borderId="36" xfId="0" applyNumberFormat="1" applyFont="1" applyFill="1" applyBorder="1"/>
    <xf numFmtId="0" fontId="48" fillId="0" borderId="0" xfId="0" applyFont="1"/>
    <xf numFmtId="183" fontId="67" fillId="3" borderId="5" xfId="0" applyNumberFormat="1" applyFont="1" applyFill="1" applyBorder="1"/>
    <xf numFmtId="0" fontId="71" fillId="3" borderId="20" xfId="0" applyFont="1" applyFill="1" applyBorder="1" applyAlignment="1">
      <alignment horizontal="center"/>
    </xf>
    <xf numFmtId="0" fontId="13" fillId="7" borderId="24" xfId="0" applyFont="1" applyFill="1" applyBorder="1" applyAlignment="1">
      <alignment wrapText="1"/>
    </xf>
    <xf numFmtId="170" fontId="11" fillId="3" borderId="106" xfId="0" applyNumberFormat="1" applyFont="1" applyFill="1" applyBorder="1"/>
    <xf numFmtId="10" fontId="58" fillId="7" borderId="24" xfId="0" applyNumberFormat="1" applyFont="1" applyFill="1" applyBorder="1"/>
    <xf numFmtId="170" fontId="11" fillId="3" borderId="15" xfId="0" applyNumberFormat="1" applyFont="1" applyFill="1" applyBorder="1"/>
    <xf numFmtId="10" fontId="58" fillId="7" borderId="19" xfId="0" applyNumberFormat="1" applyFont="1" applyFill="1" applyBorder="1"/>
    <xf numFmtId="0" fontId="71" fillId="0" borderId="15" xfId="0" applyFont="1" applyBorder="1" applyAlignment="1">
      <alignment horizontal="center"/>
    </xf>
    <xf numFmtId="10" fontId="58" fillId="7" borderId="28" xfId="0" applyNumberFormat="1" applyFont="1" applyFill="1" applyBorder="1"/>
    <xf numFmtId="0" fontId="58" fillId="3" borderId="122" xfId="0" applyFont="1" applyFill="1" applyBorder="1" applyAlignment="1">
      <alignment wrapText="1"/>
    </xf>
    <xf numFmtId="170" fontId="46" fillId="3" borderId="122" xfId="0" applyNumberFormat="1" applyFont="1" applyFill="1" applyBorder="1"/>
    <xf numFmtId="170" fontId="11" fillId="0" borderId="162" xfId="0" applyNumberFormat="1" applyFont="1" applyBorder="1"/>
    <xf numFmtId="9" fontId="46" fillId="3" borderId="5" xfId="0" applyNumberFormat="1" applyFont="1" applyFill="1" applyBorder="1" applyAlignment="1">
      <alignment horizontal="center"/>
    </xf>
    <xf numFmtId="0" fontId="82" fillId="0" borderId="0" xfId="0" applyFont="1"/>
    <xf numFmtId="10" fontId="46" fillId="0" borderId="0" xfId="0" applyNumberFormat="1" applyFont="1"/>
    <xf numFmtId="10" fontId="46" fillId="3" borderId="5" xfId="0" applyNumberFormat="1" applyFont="1" applyFill="1" applyBorder="1"/>
    <xf numFmtId="0" fontId="26" fillId="3" borderId="8" xfId="0" applyFont="1" applyFill="1" applyBorder="1" applyAlignment="1">
      <alignment horizontal="center" wrapText="1"/>
    </xf>
    <xf numFmtId="184" fontId="26" fillId="3" borderId="10" xfId="0" applyNumberFormat="1" applyFont="1" applyFill="1" applyBorder="1"/>
    <xf numFmtId="170" fontId="11" fillId="0" borderId="163" xfId="0" applyNumberFormat="1" applyFont="1" applyBorder="1"/>
    <xf numFmtId="184" fontId="26" fillId="3" borderId="12" xfId="0" applyNumberFormat="1" applyFont="1" applyFill="1" applyBorder="1"/>
    <xf numFmtId="184" fontId="46" fillId="3" borderId="5" xfId="0" applyNumberFormat="1" applyFont="1" applyFill="1" applyBorder="1"/>
    <xf numFmtId="0" fontId="83" fillId="4" borderId="14" xfId="0" applyFont="1" applyFill="1" applyBorder="1" applyAlignment="1">
      <alignment wrapText="1"/>
    </xf>
    <xf numFmtId="184" fontId="58" fillId="15" borderId="15" xfId="0" applyNumberFormat="1" applyFont="1" applyFill="1" applyBorder="1" applyAlignment="1">
      <alignment horizontal="center"/>
    </xf>
    <xf numFmtId="184" fontId="58" fillId="15" borderId="18" xfId="0" applyNumberFormat="1" applyFont="1" applyFill="1" applyBorder="1" applyAlignment="1">
      <alignment horizontal="center"/>
    </xf>
    <xf numFmtId="0" fontId="11" fillId="3" borderId="43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58" fillId="3" borderId="14" xfId="0" applyFont="1" applyFill="1" applyBorder="1" applyAlignment="1">
      <alignment wrapText="1"/>
    </xf>
    <xf numFmtId="0" fontId="71" fillId="0" borderId="0" xfId="0" applyFont="1"/>
    <xf numFmtId="170" fontId="26" fillId="3" borderId="15" xfId="0" applyNumberFormat="1" applyFont="1" applyFill="1" applyBorder="1"/>
    <xf numFmtId="4" fontId="13" fillId="0" borderId="41" xfId="0" applyNumberFormat="1" applyFont="1" applyBorder="1"/>
    <xf numFmtId="4" fontId="13" fillId="0" borderId="151" xfId="0" applyNumberFormat="1" applyFont="1" applyBorder="1"/>
    <xf numFmtId="170" fontId="26" fillId="3" borderId="18" xfId="0" applyNumberFormat="1" applyFont="1" applyFill="1" applyBorder="1"/>
    <xf numFmtId="0" fontId="71" fillId="0" borderId="15" xfId="0" applyFont="1" applyBorder="1"/>
    <xf numFmtId="9" fontId="58" fillId="3" borderId="50" xfId="0" applyNumberFormat="1" applyFont="1" applyFill="1" applyBorder="1" applyAlignment="1">
      <alignment horizontal="center"/>
    </xf>
    <xf numFmtId="9" fontId="58" fillId="3" borderId="5" xfId="0" applyNumberFormat="1" applyFont="1" applyFill="1" applyBorder="1" applyAlignment="1">
      <alignment horizontal="center"/>
    </xf>
    <xf numFmtId="184" fontId="58" fillId="3" borderId="5" xfId="0" applyNumberFormat="1" applyFont="1" applyFill="1" applyBorder="1"/>
    <xf numFmtId="184" fontId="58" fillId="0" borderId="0" xfId="0" applyNumberFormat="1" applyFont="1"/>
    <xf numFmtId="0" fontId="81" fillId="0" borderId="15" xfId="0" applyFont="1" applyBorder="1" applyAlignment="1">
      <alignment horizontal="left"/>
    </xf>
    <xf numFmtId="184" fontId="26" fillId="0" borderId="0" xfId="0" applyNumberFormat="1" applyFont="1"/>
    <xf numFmtId="170" fontId="11" fillId="0" borderId="0" xfId="0" applyNumberFormat="1" applyFont="1" applyAlignment="1">
      <alignment horizontal="right"/>
    </xf>
    <xf numFmtId="10" fontId="8" fillId="0" borderId="0" xfId="0" applyNumberFormat="1" applyFont="1"/>
    <xf numFmtId="0" fontId="58" fillId="3" borderId="75" xfId="0" applyFont="1" applyFill="1" applyBorder="1" applyAlignment="1">
      <alignment wrapText="1"/>
    </xf>
    <xf numFmtId="170" fontId="11" fillId="0" borderId="27" xfId="0" applyNumberFormat="1" applyFont="1" applyBorder="1"/>
    <xf numFmtId="9" fontId="58" fillId="3" borderId="69" xfId="0" applyNumberFormat="1" applyFont="1" applyFill="1" applyBorder="1" applyAlignment="1">
      <alignment horizontal="center"/>
    </xf>
    <xf numFmtId="170" fontId="11" fillId="0" borderId="19" xfId="0" applyNumberFormat="1" applyFont="1" applyBorder="1"/>
    <xf numFmtId="0" fontId="58" fillId="3" borderId="98" xfId="0" applyFont="1" applyFill="1" applyBorder="1" applyAlignment="1">
      <alignment wrapText="1"/>
    </xf>
    <xf numFmtId="170" fontId="11" fillId="0" borderId="28" xfId="0" applyNumberFormat="1" applyFont="1" applyBorder="1"/>
    <xf numFmtId="183" fontId="26" fillId="0" borderId="100" xfId="0" applyNumberFormat="1" applyFont="1" applyBorder="1"/>
    <xf numFmtId="183" fontId="26" fillId="0" borderId="96" xfId="0" applyNumberFormat="1" applyFont="1" applyBorder="1"/>
    <xf numFmtId="183" fontId="58" fillId="3" borderId="5" xfId="0" applyNumberFormat="1" applyFont="1" applyFill="1" applyBorder="1" applyAlignment="1">
      <alignment horizontal="center"/>
    </xf>
    <xf numFmtId="0" fontId="58" fillId="4" borderId="8" xfId="0" applyFont="1" applyFill="1" applyBorder="1" applyAlignment="1">
      <alignment horizontal="center" wrapText="1"/>
    </xf>
    <xf numFmtId="0" fontId="84" fillId="4" borderId="93" xfId="0" applyFont="1" applyFill="1" applyBorder="1" applyAlignment="1">
      <alignment horizontal="center"/>
    </xf>
    <xf numFmtId="184" fontId="58" fillId="15" borderId="10" xfId="0" applyNumberFormat="1" applyFont="1" applyFill="1" applyBorder="1" applyAlignment="1">
      <alignment horizontal="center"/>
    </xf>
    <xf numFmtId="170" fontId="13" fillId="4" borderId="99" xfId="0" applyNumberFormat="1" applyFont="1" applyFill="1" applyBorder="1"/>
    <xf numFmtId="170" fontId="13" fillId="4" borderId="100" xfId="0" applyNumberFormat="1" applyFont="1" applyFill="1" applyBorder="1"/>
    <xf numFmtId="184" fontId="58" fillId="15" borderId="12" xfId="0" applyNumberFormat="1" applyFont="1" applyFill="1" applyBorder="1" applyAlignment="1">
      <alignment horizontal="center"/>
    </xf>
    <xf numFmtId="170" fontId="13" fillId="4" borderId="96" xfId="0" applyNumberFormat="1" applyFont="1" applyFill="1" applyBorder="1"/>
    <xf numFmtId="9" fontId="26" fillId="3" borderId="15" xfId="0" applyNumberFormat="1" applyFont="1" applyFill="1" applyBorder="1"/>
    <xf numFmtId="178" fontId="13" fillId="4" borderId="166" xfId="0" applyNumberFormat="1" applyFont="1" applyFill="1" applyBorder="1" applyAlignment="1">
      <alignment horizontal="center"/>
    </xf>
    <xf numFmtId="178" fontId="13" fillId="4" borderId="47" xfId="0" applyNumberFormat="1" applyFont="1" applyFill="1" applyBorder="1" applyAlignment="1">
      <alignment horizontal="center"/>
    </xf>
    <xf numFmtId="9" fontId="26" fillId="3" borderId="18" xfId="0" applyNumberFormat="1" applyFont="1" applyFill="1" applyBorder="1"/>
    <xf numFmtId="178" fontId="13" fillId="4" borderId="80" xfId="0" applyNumberFormat="1" applyFont="1" applyFill="1" applyBorder="1" applyAlignment="1">
      <alignment horizontal="center"/>
    </xf>
    <xf numFmtId="0" fontId="85" fillId="3" borderId="14" xfId="0" applyFont="1" applyFill="1" applyBorder="1" applyAlignment="1">
      <alignment wrapText="1"/>
    </xf>
    <xf numFmtId="9" fontId="36" fillId="3" borderId="15" xfId="0" applyNumberFormat="1" applyFont="1" applyFill="1" applyBorder="1"/>
    <xf numFmtId="170" fontId="20" fillId="11" borderId="167" xfId="0" applyNumberFormat="1" applyFont="1" applyFill="1" applyBorder="1"/>
    <xf numFmtId="9" fontId="36" fillId="3" borderId="18" xfId="0" applyNumberFormat="1" applyFont="1" applyFill="1" applyBorder="1"/>
    <xf numFmtId="170" fontId="20" fillId="11" borderId="168" xfId="0" applyNumberFormat="1" applyFont="1" applyFill="1" applyBorder="1"/>
    <xf numFmtId="9" fontId="26" fillId="3" borderId="24" xfId="0" applyNumberFormat="1" applyFont="1" applyFill="1" applyBorder="1"/>
    <xf numFmtId="9" fontId="26" fillId="3" borderId="19" xfId="0" applyNumberFormat="1" applyFont="1" applyFill="1" applyBorder="1"/>
    <xf numFmtId="170" fontId="20" fillId="11" borderId="169" xfId="0" applyNumberFormat="1" applyFont="1" applyFill="1" applyBorder="1"/>
    <xf numFmtId="9" fontId="26" fillId="3" borderId="28" xfId="0" applyNumberFormat="1" applyFont="1" applyFill="1" applyBorder="1"/>
    <xf numFmtId="0" fontId="58" fillId="0" borderId="0" xfId="0" applyFont="1"/>
    <xf numFmtId="9" fontId="13" fillId="11" borderId="98" xfId="0" applyNumberFormat="1" applyFont="1" applyFill="1" applyBorder="1" applyAlignment="1">
      <alignment horizontal="center"/>
    </xf>
    <xf numFmtId="0" fontId="6" fillId="0" borderId="0" xfId="0" applyFont="1"/>
    <xf numFmtId="9" fontId="13" fillId="11" borderId="22" xfId="0" applyNumberFormat="1" applyFont="1" applyFill="1" applyBorder="1" applyAlignment="1">
      <alignment horizontal="center"/>
    </xf>
    <xf numFmtId="0" fontId="11" fillId="0" borderId="41" xfId="0" applyFont="1" applyBorder="1"/>
    <xf numFmtId="0" fontId="11" fillId="0" borderId="151" xfId="0" applyFont="1" applyBorder="1"/>
    <xf numFmtId="9" fontId="13" fillId="3" borderId="112" xfId="0" applyNumberFormat="1" applyFont="1" applyFill="1" applyBorder="1" applyAlignment="1">
      <alignment horizontal="center"/>
    </xf>
    <xf numFmtId="9" fontId="11" fillId="3" borderId="114" xfId="0" applyNumberFormat="1" applyFont="1" applyFill="1" applyBorder="1" applyAlignment="1">
      <alignment horizontal="center"/>
    </xf>
    <xf numFmtId="9" fontId="13" fillId="3" borderId="36" xfId="0" applyNumberFormat="1" applyFont="1" applyFill="1" applyBorder="1" applyAlignment="1">
      <alignment horizontal="center"/>
    </xf>
    <xf numFmtId="4" fontId="13" fillId="0" borderId="21" xfId="0" applyNumberFormat="1" applyFont="1" applyBorder="1"/>
    <xf numFmtId="9" fontId="13" fillId="3" borderId="98" xfId="0" applyNumberFormat="1" applyFont="1" applyFill="1" applyBorder="1" applyAlignment="1">
      <alignment horizontal="center"/>
    </xf>
    <xf numFmtId="9" fontId="11" fillId="3" borderId="100" xfId="0" applyNumberFormat="1" applyFont="1" applyFill="1" applyBorder="1" applyAlignment="1">
      <alignment horizontal="center"/>
    </xf>
    <xf numFmtId="9" fontId="11" fillId="3" borderId="96" xfId="0" applyNumberFormat="1" applyFont="1" applyFill="1" applyBorder="1" applyAlignment="1">
      <alignment horizontal="center"/>
    </xf>
    <xf numFmtId="9" fontId="11" fillId="3" borderId="99" xfId="0" applyNumberFormat="1" applyFont="1" applyFill="1" applyBorder="1" applyAlignment="1">
      <alignment horizontal="center"/>
    </xf>
    <xf numFmtId="0" fontId="87" fillId="3" borderId="5" xfId="0" applyFont="1" applyFill="1" applyBorder="1" applyAlignment="1">
      <alignment horizontal="center"/>
    </xf>
    <xf numFmtId="9" fontId="11" fillId="3" borderId="98" xfId="0" applyNumberFormat="1" applyFont="1" applyFill="1" applyBorder="1" applyAlignment="1">
      <alignment horizontal="center"/>
    </xf>
    <xf numFmtId="0" fontId="11" fillId="0" borderId="15" xfId="0" applyFont="1" applyBorder="1" applyAlignment="1">
      <alignment horizontal="left"/>
    </xf>
    <xf numFmtId="0" fontId="8" fillId="0" borderId="1" xfId="0" applyFont="1" applyBorder="1"/>
    <xf numFmtId="0" fontId="8" fillId="0" borderId="25" xfId="0" applyFont="1" applyBorder="1"/>
    <xf numFmtId="0" fontId="6" fillId="0" borderId="2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6" fillId="4" borderId="15" xfId="0" applyFont="1" applyFill="1" applyBorder="1" applyAlignment="1">
      <alignment horizontal="right"/>
    </xf>
    <xf numFmtId="0" fontId="8" fillId="0" borderId="18" xfId="0" applyFont="1" applyBorder="1" applyAlignment="1">
      <alignment horizontal="center"/>
    </xf>
    <xf numFmtId="0" fontId="8" fillId="0" borderId="29" xfId="0" applyFont="1" applyBorder="1"/>
    <xf numFmtId="2" fontId="6" fillId="6" borderId="19" xfId="0" applyNumberFormat="1" applyFont="1" applyFill="1" applyBorder="1" applyAlignment="1">
      <alignment horizontal="center"/>
    </xf>
    <xf numFmtId="0" fontId="86" fillId="4" borderId="15" xfId="0" applyFont="1" applyFill="1" applyBorder="1" applyAlignment="1">
      <alignment horizontal="right"/>
    </xf>
    <xf numFmtId="9" fontId="13" fillId="4" borderId="99" xfId="0" applyNumberFormat="1" applyFont="1" applyFill="1" applyBorder="1" applyAlignment="1">
      <alignment horizontal="center"/>
    </xf>
    <xf numFmtId="2" fontId="6" fillId="6" borderId="28" xfId="0" applyNumberFormat="1" applyFont="1" applyFill="1" applyBorder="1" applyAlignment="1">
      <alignment horizontal="center"/>
    </xf>
    <xf numFmtId="9" fontId="13" fillId="4" borderId="100" xfId="0" applyNumberFormat="1" applyFont="1" applyFill="1" applyBorder="1" applyAlignment="1">
      <alignment horizontal="center"/>
    </xf>
    <xf numFmtId="0" fontId="90" fillId="0" borderId="0" xfId="0" applyFont="1"/>
    <xf numFmtId="0" fontId="89" fillId="0" borderId="23" xfId="0" applyFont="1" applyBorder="1"/>
    <xf numFmtId="0" fontId="89" fillId="0" borderId="1" xfId="0" applyFont="1" applyBorder="1"/>
    <xf numFmtId="9" fontId="13" fillId="4" borderId="96" xfId="0" applyNumberFormat="1" applyFont="1" applyFill="1" applyBorder="1" applyAlignment="1">
      <alignment horizontal="center"/>
    </xf>
    <xf numFmtId="0" fontId="89" fillId="0" borderId="21" xfId="0" applyFont="1" applyBorder="1"/>
    <xf numFmtId="0" fontId="89" fillId="0" borderId="0" xfId="0" applyFont="1"/>
    <xf numFmtId="0" fontId="6" fillId="0" borderId="29" xfId="0" applyFont="1" applyBorder="1" applyAlignment="1">
      <alignment horizontal="center"/>
    </xf>
    <xf numFmtId="0" fontId="6" fillId="0" borderId="30" xfId="0" applyFont="1" applyBorder="1"/>
    <xf numFmtId="9" fontId="13" fillId="3" borderId="96" xfId="0" applyNumberFormat="1" applyFont="1" applyFill="1" applyBorder="1" applyAlignment="1">
      <alignment horizontal="center"/>
    </xf>
    <xf numFmtId="9" fontId="6" fillId="6" borderId="19" xfId="0" applyNumberFormat="1" applyFont="1" applyFill="1" applyBorder="1" applyAlignment="1">
      <alignment horizontal="center"/>
    </xf>
    <xf numFmtId="2" fontId="8" fillId="0" borderId="15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/>
    <xf numFmtId="9" fontId="13" fillId="3" borderId="99" xfId="0" applyNumberFormat="1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1" fillId="3" borderId="14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left"/>
    </xf>
    <xf numFmtId="4" fontId="39" fillId="0" borderId="15" xfId="0" applyNumberFormat="1" applyFont="1" applyBorder="1" applyAlignment="1">
      <alignment wrapText="1"/>
    </xf>
    <xf numFmtId="170" fontId="13" fillId="4" borderId="70" xfId="0" applyNumberFormat="1" applyFont="1" applyFill="1" applyBorder="1"/>
    <xf numFmtId="0" fontId="30" fillId="0" borderId="1" xfId="0" applyFont="1" applyBorder="1"/>
    <xf numFmtId="0" fontId="30" fillId="0" borderId="25" xfId="0" applyFont="1" applyBorder="1"/>
    <xf numFmtId="0" fontId="30" fillId="0" borderId="0" xfId="0" applyFont="1"/>
    <xf numFmtId="0" fontId="30" fillId="0" borderId="34" xfId="0" applyFont="1" applyBorder="1"/>
    <xf numFmtId="0" fontId="30" fillId="0" borderId="21" xfId="0" applyFont="1" applyBorder="1"/>
    <xf numFmtId="0" fontId="30" fillId="0" borderId="21" xfId="0" applyFont="1" applyBorder="1" applyAlignment="1">
      <alignment horizontal="center"/>
    </xf>
    <xf numFmtId="0" fontId="30" fillId="0" borderId="0" xfId="0" applyFont="1" applyAlignment="1">
      <alignment horizontal="right"/>
    </xf>
    <xf numFmtId="9" fontId="13" fillId="3" borderId="121" xfId="0" applyNumberFormat="1" applyFont="1" applyFill="1" applyBorder="1" applyAlignment="1">
      <alignment horizontal="center"/>
    </xf>
    <xf numFmtId="9" fontId="11" fillId="3" borderId="122" xfId="0" applyNumberFormat="1" applyFont="1" applyFill="1" applyBorder="1" applyAlignment="1">
      <alignment horizontal="center"/>
    </xf>
    <xf numFmtId="0" fontId="30" fillId="0" borderId="15" xfId="0" applyFont="1" applyBorder="1" applyAlignment="1">
      <alignment horizontal="center"/>
    </xf>
    <xf numFmtId="9" fontId="13" fillId="3" borderId="63" xfId="0" applyNumberFormat="1" applyFont="1" applyFill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30" fillId="0" borderId="30" xfId="0" applyFont="1" applyBorder="1"/>
    <xf numFmtId="170" fontId="67" fillId="11" borderId="173" xfId="0" applyNumberFormat="1" applyFont="1" applyFill="1" applyBorder="1"/>
    <xf numFmtId="4" fontId="93" fillId="0" borderId="0" xfId="0" applyNumberFormat="1" applyFont="1"/>
    <xf numFmtId="170" fontId="94" fillId="3" borderId="174" xfId="0" applyNumberFormat="1" applyFont="1" applyFill="1" applyBorder="1"/>
    <xf numFmtId="4" fontId="48" fillId="0" borderId="0" xfId="0" applyNumberFormat="1" applyFont="1"/>
    <xf numFmtId="9" fontId="13" fillId="11" borderId="37" xfId="0" applyNumberFormat="1" applyFont="1" applyFill="1" applyBorder="1" applyAlignment="1">
      <alignment horizontal="center"/>
    </xf>
    <xf numFmtId="0" fontId="96" fillId="0" borderId="0" xfId="0" applyFont="1"/>
    <xf numFmtId="0" fontId="63" fillId="0" borderId="0" xfId="0" applyFont="1"/>
    <xf numFmtId="9" fontId="30" fillId="0" borderId="0" xfId="0" applyNumberFormat="1" applyFont="1"/>
    <xf numFmtId="9" fontId="8" fillId="0" borderId="0" xfId="0" applyNumberFormat="1" applyFont="1"/>
    <xf numFmtId="9" fontId="8" fillId="0" borderId="1" xfId="0" applyNumberFormat="1" applyFont="1" applyBorder="1"/>
    <xf numFmtId="174" fontId="48" fillId="0" borderId="0" xfId="0" applyNumberFormat="1" applyFont="1"/>
    <xf numFmtId="9" fontId="8" fillId="0" borderId="15" xfId="0" applyNumberFormat="1" applyFont="1" applyBorder="1"/>
    <xf numFmtId="3" fontId="13" fillId="0" borderId="0" xfId="0" applyNumberFormat="1" applyFont="1" applyAlignment="1">
      <alignment horizontal="center"/>
    </xf>
    <xf numFmtId="0" fontId="11" fillId="0" borderId="98" xfId="0" applyFont="1" applyBorder="1" applyAlignment="1">
      <alignment horizontal="center"/>
    </xf>
    <xf numFmtId="3" fontId="13" fillId="0" borderId="96" xfId="0" applyNumberFormat="1" applyFont="1" applyBorder="1" applyAlignment="1">
      <alignment horizontal="center"/>
    </xf>
    <xf numFmtId="9" fontId="13" fillId="3" borderId="5" xfId="0" applyNumberFormat="1" applyFont="1" applyFill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9" fontId="90" fillId="0" borderId="0" xfId="0" applyNumberFormat="1" applyFont="1"/>
    <xf numFmtId="9" fontId="11" fillId="0" borderId="151" xfId="0" applyNumberFormat="1" applyFont="1" applyBorder="1" applyAlignment="1">
      <alignment horizontal="center"/>
    </xf>
    <xf numFmtId="9" fontId="11" fillId="0" borderId="0" xfId="0" applyNumberFormat="1" applyFont="1"/>
    <xf numFmtId="0" fontId="13" fillId="0" borderId="14" xfId="0" applyFont="1" applyBorder="1" applyAlignment="1">
      <alignment horizontal="center"/>
    </xf>
    <xf numFmtId="9" fontId="11" fillId="0" borderId="18" xfId="0" applyNumberFormat="1" applyFont="1" applyBorder="1"/>
    <xf numFmtId="0" fontId="8" fillId="0" borderId="0" xfId="0" applyFont="1" applyAlignment="1">
      <alignment horizontal="right"/>
    </xf>
    <xf numFmtId="0" fontId="11" fillId="0" borderId="14" xfId="0" quotePrefix="1" applyFont="1" applyBorder="1" applyAlignment="1">
      <alignment horizontal="center"/>
    </xf>
    <xf numFmtId="9" fontId="13" fillId="0" borderId="0" xfId="0" applyNumberFormat="1" applyFont="1"/>
    <xf numFmtId="0" fontId="11" fillId="0" borderId="24" xfId="0" quotePrefix="1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9" fontId="11" fillId="0" borderId="28" xfId="0" applyNumberFormat="1" applyFont="1" applyBorder="1"/>
    <xf numFmtId="0" fontId="13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9" fontId="11" fillId="3" borderId="12" xfId="0" applyNumberFormat="1" applyFont="1" applyFill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84" fontId="43" fillId="3" borderId="5" xfId="0" applyNumberFormat="1" applyFont="1" applyFill="1" applyBorder="1"/>
    <xf numFmtId="0" fontId="8" fillId="0" borderId="14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13" fillId="0" borderId="0" xfId="0" applyFont="1"/>
    <xf numFmtId="184" fontId="80" fillId="3" borderId="5" xfId="0" applyNumberFormat="1" applyFont="1" applyFill="1" applyBorder="1" applyAlignment="1">
      <alignment wrapText="1"/>
    </xf>
    <xf numFmtId="0" fontId="23" fillId="3" borderId="5" xfId="0" applyFont="1" applyFill="1" applyBorder="1"/>
    <xf numFmtId="0" fontId="13" fillId="2" borderId="175" xfId="0" applyFont="1" applyFill="1" applyBorder="1" applyAlignment="1">
      <alignment horizontal="center"/>
    </xf>
    <xf numFmtId="0" fontId="13" fillId="2" borderId="137" xfId="0" applyFont="1" applyFill="1" applyBorder="1" applyAlignment="1">
      <alignment horizontal="center"/>
    </xf>
    <xf numFmtId="3" fontId="43" fillId="3" borderId="5" xfId="0" applyNumberFormat="1" applyFont="1" applyFill="1" applyBorder="1"/>
    <xf numFmtId="0" fontId="13" fillId="2" borderId="178" xfId="0" applyFont="1" applyFill="1" applyBorder="1" applyAlignment="1">
      <alignment horizontal="center"/>
    </xf>
    <xf numFmtId="0" fontId="13" fillId="2" borderId="133" xfId="0" applyFont="1" applyFill="1" applyBorder="1" applyAlignment="1">
      <alignment horizontal="center"/>
    </xf>
    <xf numFmtId="0" fontId="13" fillId="13" borderId="47" xfId="0" applyFont="1" applyFill="1" applyBorder="1" applyAlignment="1">
      <alignment horizontal="center"/>
    </xf>
    <xf numFmtId="0" fontId="13" fillId="13" borderId="179" xfId="0" applyFont="1" applyFill="1" applyBorder="1" applyAlignment="1">
      <alignment horizontal="center"/>
    </xf>
    <xf numFmtId="183" fontId="43" fillId="3" borderId="5" xfId="0" applyNumberFormat="1" applyFont="1" applyFill="1" applyBorder="1"/>
    <xf numFmtId="0" fontId="13" fillId="13" borderId="12" xfId="0" applyFont="1" applyFill="1" applyBorder="1" applyAlignment="1">
      <alignment horizontal="center"/>
    </xf>
    <xf numFmtId="0" fontId="13" fillId="2" borderId="93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0" fontId="97" fillId="0" borderId="0" xfId="0" applyFont="1" applyAlignment="1">
      <alignment horizontal="center"/>
    </xf>
    <xf numFmtId="4" fontId="11" fillId="0" borderId="12" xfId="0" applyNumberFormat="1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84" fontId="11" fillId="0" borderId="0" xfId="0" applyNumberFormat="1" applyFont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98" fillId="3" borderId="73" xfId="0" applyFont="1" applyFill="1" applyBorder="1" applyAlignment="1">
      <alignment horizontal="center"/>
    </xf>
    <xf numFmtId="4" fontId="11" fillId="0" borderId="15" xfId="0" applyNumberFormat="1" applyFont="1" applyBorder="1" applyAlignment="1">
      <alignment vertical="center" wrapText="1"/>
    </xf>
    <xf numFmtId="0" fontId="98" fillId="3" borderId="124" xfId="0" applyFont="1" applyFill="1" applyBorder="1" applyAlignment="1">
      <alignment horizontal="center"/>
    </xf>
    <xf numFmtId="4" fontId="11" fillId="0" borderId="18" xfId="0" applyNumberFormat="1" applyFont="1" applyBorder="1" applyAlignment="1">
      <alignment vertical="center" wrapText="1"/>
    </xf>
    <xf numFmtId="0" fontId="98" fillId="3" borderId="92" xfId="0" applyFont="1" applyFill="1" applyBorder="1" applyAlignment="1">
      <alignment horizontal="center"/>
    </xf>
    <xf numFmtId="0" fontId="11" fillId="0" borderId="0" xfId="0" applyFont="1" applyAlignment="1">
      <alignment vertical="center" wrapText="1"/>
    </xf>
    <xf numFmtId="0" fontId="98" fillId="3" borderId="188" xfId="0" applyFont="1" applyFill="1" applyBorder="1" applyAlignment="1">
      <alignment horizontal="center"/>
    </xf>
    <xf numFmtId="0" fontId="11" fillId="13" borderId="14" xfId="0" applyFont="1" applyFill="1" applyBorder="1" applyAlignment="1">
      <alignment horizontal="center"/>
    </xf>
    <xf numFmtId="172" fontId="11" fillId="4" borderId="15" xfId="0" applyNumberFormat="1" applyFont="1" applyFill="1" applyBorder="1"/>
    <xf numFmtId="172" fontId="11" fillId="4" borderId="20" xfId="0" applyNumberFormat="1" applyFont="1" applyFill="1" applyBorder="1"/>
    <xf numFmtId="0" fontId="99" fillId="3" borderId="14" xfId="0" applyFont="1" applyFill="1" applyBorder="1" applyAlignment="1">
      <alignment vertical="center" wrapText="1"/>
    </xf>
    <xf numFmtId="0" fontId="98" fillId="3" borderId="189" xfId="0" applyFont="1" applyFill="1" applyBorder="1" applyAlignment="1">
      <alignment horizontal="center"/>
    </xf>
    <xf numFmtId="0" fontId="11" fillId="0" borderId="14" xfId="0" applyFont="1" applyBorder="1" applyAlignment="1">
      <alignment vertical="center" wrapText="1"/>
    </xf>
    <xf numFmtId="0" fontId="98" fillId="3" borderId="6" xfId="0" applyFont="1" applyFill="1" applyBorder="1" applyAlignment="1">
      <alignment horizontal="center"/>
    </xf>
    <xf numFmtId="0" fontId="98" fillId="3" borderId="7" xfId="0" applyFont="1" applyFill="1" applyBorder="1" applyAlignment="1">
      <alignment horizontal="center"/>
    </xf>
    <xf numFmtId="0" fontId="98" fillId="3" borderId="32" xfId="0" applyFont="1" applyFill="1" applyBorder="1" applyAlignment="1">
      <alignment horizontal="center"/>
    </xf>
    <xf numFmtId="172" fontId="11" fillId="4" borderId="15" xfId="0" applyNumberFormat="1" applyFont="1" applyFill="1" applyBorder="1" applyAlignment="1">
      <alignment horizontal="center"/>
    </xf>
    <xf numFmtId="0" fontId="98" fillId="3" borderId="9" xfId="0" applyFont="1" applyFill="1" applyBorder="1" applyAlignment="1">
      <alignment horizontal="center"/>
    </xf>
    <xf numFmtId="172" fontId="8" fillId="0" borderId="0" xfId="0" applyNumberFormat="1" applyFont="1"/>
    <xf numFmtId="0" fontId="98" fillId="3" borderId="11" xfId="0" applyFont="1" applyFill="1" applyBorder="1" applyAlignment="1">
      <alignment horizontal="center"/>
    </xf>
    <xf numFmtId="0" fontId="98" fillId="3" borderId="5" xfId="0" applyFont="1" applyFill="1" applyBorder="1" applyAlignment="1">
      <alignment horizontal="center"/>
    </xf>
    <xf numFmtId="0" fontId="98" fillId="3" borderId="13" xfId="0" applyFont="1" applyFill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0" xfId="0" applyFont="1" applyBorder="1"/>
    <xf numFmtId="0" fontId="13" fillId="4" borderId="14" xfId="0" applyFont="1" applyFill="1" applyBorder="1" applyAlignment="1">
      <alignment vertical="center" wrapText="1"/>
    </xf>
    <xf numFmtId="0" fontId="12" fillId="0" borderId="31" xfId="0" applyFont="1" applyBorder="1"/>
    <xf numFmtId="184" fontId="13" fillId="4" borderId="15" xfId="0" applyNumberFormat="1" applyFont="1" applyFill="1" applyBorder="1" applyAlignment="1">
      <alignment vertical="center" wrapText="1"/>
    </xf>
    <xf numFmtId="0" fontId="12" fillId="0" borderId="21" xfId="0" applyFont="1" applyBorder="1" applyAlignment="1">
      <alignment horizontal="center"/>
    </xf>
    <xf numFmtId="0" fontId="12" fillId="0" borderId="34" xfId="0" applyFont="1" applyBorder="1"/>
    <xf numFmtId="184" fontId="13" fillId="4" borderId="18" xfId="0" applyNumberFormat="1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0" xfId="0" applyFont="1" applyFill="1" applyBorder="1"/>
    <xf numFmtId="0" fontId="99" fillId="2" borderId="7" xfId="0" applyFont="1" applyFill="1" applyBorder="1" applyAlignment="1">
      <alignment horizontal="center"/>
    </xf>
    <xf numFmtId="0" fontId="10" fillId="2" borderId="12" xfId="0" applyFont="1" applyFill="1" applyBorder="1"/>
    <xf numFmtId="0" fontId="10" fillId="0" borderId="0" xfId="0" applyFont="1"/>
    <xf numFmtId="0" fontId="99" fillId="0" borderId="0" xfId="0" applyFont="1"/>
    <xf numFmtId="0" fontId="10" fillId="2" borderId="24" xfId="0" applyFont="1" applyFill="1" applyBorder="1" applyAlignment="1">
      <alignment horizontal="center"/>
    </xf>
    <xf numFmtId="0" fontId="11" fillId="13" borderId="24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172" fontId="11" fillId="4" borderId="19" xfId="0" applyNumberFormat="1" applyFont="1" applyFill="1" applyBorder="1"/>
    <xf numFmtId="0" fontId="10" fillId="2" borderId="19" xfId="0" applyFont="1" applyFill="1" applyBorder="1"/>
    <xf numFmtId="172" fontId="11" fillId="4" borderId="19" xfId="0" applyNumberFormat="1" applyFont="1" applyFill="1" applyBorder="1" applyAlignment="1">
      <alignment horizontal="center"/>
    </xf>
    <xf numFmtId="0" fontId="10" fillId="2" borderId="28" xfId="0" applyFont="1" applyFill="1" applyBorder="1"/>
    <xf numFmtId="0" fontId="10" fillId="0" borderId="40" xfId="0" applyFont="1" applyBorder="1" applyAlignment="1">
      <alignment horizontal="center"/>
    </xf>
    <xf numFmtId="170" fontId="13" fillId="4" borderId="28" xfId="0" applyNumberFormat="1" applyFont="1" applyFill="1" applyBorder="1"/>
    <xf numFmtId="3" fontId="10" fillId="4" borderId="20" xfId="0" applyNumberFormat="1" applyFont="1" applyFill="1" applyBorder="1" applyAlignment="1">
      <alignment horizontal="center"/>
    </xf>
    <xf numFmtId="170" fontId="10" fillId="4" borderId="20" xfId="0" applyNumberFormat="1" applyFont="1" applyFill="1" applyBorder="1"/>
    <xf numFmtId="170" fontId="10" fillId="4" borderId="20" xfId="0" applyNumberFormat="1" applyFont="1" applyFill="1" applyBorder="1" applyAlignment="1">
      <alignment horizontal="center"/>
    </xf>
    <xf numFmtId="170" fontId="13" fillId="0" borderId="0" xfId="0" applyNumberFormat="1" applyFont="1"/>
    <xf numFmtId="170" fontId="52" fillId="4" borderId="20" xfId="0" applyNumberFormat="1" applyFont="1" applyFill="1" applyBorder="1" applyAlignment="1">
      <alignment horizontal="center"/>
    </xf>
    <xf numFmtId="9" fontId="64" fillId="4" borderId="20" xfId="0" applyNumberFormat="1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" fontId="52" fillId="4" borderId="20" xfId="0" applyNumberFormat="1" applyFont="1" applyFill="1" applyBorder="1" applyAlignment="1">
      <alignment horizontal="center"/>
    </xf>
    <xf numFmtId="2" fontId="10" fillId="4" borderId="61" xfId="0" applyNumberFormat="1" applyFont="1" applyFill="1" applyBorder="1" applyAlignment="1">
      <alignment horizontal="center"/>
    </xf>
    <xf numFmtId="0" fontId="41" fillId="0" borderId="0" xfId="0" applyFont="1"/>
    <xf numFmtId="0" fontId="10" fillId="0" borderId="14" xfId="0" applyFont="1" applyBorder="1" applyAlignment="1">
      <alignment horizontal="center"/>
    </xf>
    <xf numFmtId="3" fontId="10" fillId="4" borderId="15" xfId="0" applyNumberFormat="1" applyFont="1" applyFill="1" applyBorder="1" applyAlignment="1">
      <alignment horizontal="center"/>
    </xf>
    <xf numFmtId="170" fontId="10" fillId="4" borderId="15" xfId="0" applyNumberFormat="1" applyFont="1" applyFill="1" applyBorder="1"/>
    <xf numFmtId="170" fontId="10" fillId="4" borderId="15" xfId="0" applyNumberFormat="1" applyFont="1" applyFill="1" applyBorder="1" applyAlignment="1">
      <alignment horizontal="center"/>
    </xf>
    <xf numFmtId="184" fontId="13" fillId="2" borderId="14" xfId="0" applyNumberFormat="1" applyFont="1" applyFill="1" applyBorder="1" applyAlignment="1">
      <alignment vertical="center" wrapText="1"/>
    </xf>
    <xf numFmtId="170" fontId="52" fillId="4" borderId="15" xfId="0" applyNumberFormat="1" applyFont="1" applyFill="1" applyBorder="1" applyAlignment="1">
      <alignment horizontal="center"/>
    </xf>
    <xf numFmtId="184" fontId="13" fillId="2" borderId="15" xfId="0" applyNumberFormat="1" applyFont="1" applyFill="1" applyBorder="1" applyAlignment="1">
      <alignment vertical="center" wrapText="1"/>
    </xf>
    <xf numFmtId="9" fontId="64" fillId="4" borderId="15" xfId="0" applyNumberFormat="1" applyFont="1" applyFill="1" applyBorder="1" applyAlignment="1">
      <alignment horizontal="center"/>
    </xf>
    <xf numFmtId="184" fontId="13" fillId="2" borderId="18" xfId="0" applyNumberFormat="1" applyFont="1" applyFill="1" applyBorder="1" applyAlignment="1">
      <alignment vertical="center" wrapText="1"/>
    </xf>
    <xf numFmtId="1" fontId="52" fillId="4" borderId="15" xfId="0" applyNumberFormat="1" applyFont="1" applyFill="1" applyBorder="1" applyAlignment="1">
      <alignment horizontal="center"/>
    </xf>
    <xf numFmtId="2" fontId="10" fillId="4" borderId="18" xfId="0" applyNumberFormat="1" applyFont="1" applyFill="1" applyBorder="1" applyAlignment="1">
      <alignment horizontal="center"/>
    </xf>
    <xf numFmtId="0" fontId="10" fillId="0" borderId="24" xfId="0" applyFont="1" applyBorder="1" applyAlignment="1">
      <alignment horizontal="center"/>
    </xf>
    <xf numFmtId="170" fontId="10" fillId="4" borderId="19" xfId="0" applyNumberFormat="1" applyFont="1" applyFill="1" applyBorder="1"/>
    <xf numFmtId="166" fontId="13" fillId="7" borderId="10" xfId="0" applyNumberFormat="1" applyFont="1" applyFill="1" applyBorder="1"/>
    <xf numFmtId="170" fontId="10" fillId="4" borderId="19" xfId="0" applyNumberFormat="1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9" fontId="64" fillId="4" borderId="19" xfId="0" applyNumberFormat="1" applyFont="1" applyFill="1" applyBorder="1" applyAlignment="1">
      <alignment horizontal="center"/>
    </xf>
    <xf numFmtId="4" fontId="11" fillId="0" borderId="14" xfId="0" applyNumberFormat="1" applyFont="1" applyBorder="1" applyAlignment="1">
      <alignment vertical="center" wrapText="1"/>
    </xf>
    <xf numFmtId="1" fontId="52" fillId="4" borderId="19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4" borderId="5" xfId="0" applyFont="1" applyFill="1" applyBorder="1" applyAlignment="1">
      <alignment horizontal="center"/>
    </xf>
    <xf numFmtId="2" fontId="10" fillId="4" borderId="5" xfId="0" applyNumberFormat="1" applyFont="1" applyFill="1" applyBorder="1"/>
    <xf numFmtId="2" fontId="10" fillId="4" borderId="5" xfId="0" applyNumberFormat="1" applyFont="1" applyFill="1" applyBorder="1" applyAlignment="1">
      <alignment horizontal="center"/>
    </xf>
    <xf numFmtId="0" fontId="13" fillId="0" borderId="34" xfId="0" applyFont="1" applyBorder="1"/>
    <xf numFmtId="170" fontId="52" fillId="4" borderId="5" xfId="0" applyNumberFormat="1" applyFont="1" applyFill="1" applyBorder="1" applyAlignment="1">
      <alignment horizontal="center"/>
    </xf>
    <xf numFmtId="9" fontId="64" fillId="4" borderId="5" xfId="0" applyNumberFormat="1" applyFont="1" applyFill="1" applyBorder="1" applyAlignment="1">
      <alignment horizontal="center"/>
    </xf>
    <xf numFmtId="1" fontId="52" fillId="4" borderId="5" xfId="0" applyNumberFormat="1" applyFont="1" applyFill="1" applyBorder="1" applyAlignment="1">
      <alignment horizontal="center"/>
    </xf>
    <xf numFmtId="0" fontId="100" fillId="0" borderId="0" xfId="0" applyFont="1" applyAlignment="1">
      <alignment horizontal="center"/>
    </xf>
    <xf numFmtId="2" fontId="13" fillId="7" borderId="15" xfId="0" applyNumberFormat="1" applyFont="1" applyFill="1" applyBorder="1" applyAlignment="1">
      <alignment horizontal="center"/>
    </xf>
    <xf numFmtId="1" fontId="10" fillId="0" borderId="0" xfId="0" applyNumberFormat="1" applyFont="1"/>
    <xf numFmtId="0" fontId="9" fillId="2" borderId="6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80" xfId="0" applyFont="1" applyFill="1" applyBorder="1"/>
    <xf numFmtId="9" fontId="13" fillId="7" borderId="15" xfId="0" applyNumberFormat="1" applyFont="1" applyFill="1" applyBorder="1" applyAlignment="1">
      <alignment horizontal="center"/>
    </xf>
    <xf numFmtId="184" fontId="101" fillId="3" borderId="5" xfId="0" applyNumberFormat="1" applyFont="1" applyFill="1" applyBorder="1" applyAlignment="1">
      <alignment wrapText="1"/>
    </xf>
    <xf numFmtId="173" fontId="9" fillId="4" borderId="61" xfId="0" applyNumberFormat="1" applyFont="1" applyFill="1" applyBorder="1" applyAlignment="1">
      <alignment horizontal="right"/>
    </xf>
    <xf numFmtId="0" fontId="11" fillId="2" borderId="14" xfId="0" applyFont="1" applyFill="1" applyBorder="1" applyAlignment="1">
      <alignment vertical="center" wrapText="1"/>
    </xf>
    <xf numFmtId="0" fontId="10" fillId="19" borderId="22" xfId="0" applyFont="1" applyFill="1" applyBorder="1" applyAlignment="1">
      <alignment horizontal="center"/>
    </xf>
    <xf numFmtId="4" fontId="13" fillId="2" borderId="15" xfId="0" applyNumberFormat="1" applyFont="1" applyFill="1" applyBorder="1" applyAlignment="1">
      <alignment vertical="center" wrapText="1"/>
    </xf>
    <xf numFmtId="170" fontId="10" fillId="19" borderId="113" xfId="0" applyNumberFormat="1" applyFont="1" applyFill="1" applyBorder="1" applyAlignment="1">
      <alignment horizontal="center"/>
    </xf>
    <xf numFmtId="170" fontId="10" fillId="19" borderId="114" xfId="0" applyNumberFormat="1" applyFont="1" applyFill="1" applyBorder="1" applyAlignment="1">
      <alignment horizontal="center"/>
    </xf>
    <xf numFmtId="4" fontId="13" fillId="2" borderId="18" xfId="0" applyNumberFormat="1" applyFont="1" applyFill="1" applyBorder="1" applyAlignment="1">
      <alignment vertical="center" wrapText="1"/>
    </xf>
    <xf numFmtId="184" fontId="102" fillId="3" borderId="5" xfId="0" applyNumberFormat="1" applyFont="1" applyFill="1" applyBorder="1"/>
    <xf numFmtId="170" fontId="9" fillId="19" borderId="101" xfId="0" applyNumberFormat="1" applyFont="1" applyFill="1" applyBorder="1" applyAlignment="1">
      <alignment horizontal="center"/>
    </xf>
    <xf numFmtId="0" fontId="13" fillId="11" borderId="43" xfId="0" applyFont="1" applyFill="1" applyBorder="1" applyAlignment="1">
      <alignment horizontal="center"/>
    </xf>
    <xf numFmtId="0" fontId="10" fillId="19" borderId="80" xfId="0" applyFont="1" applyFill="1" applyBorder="1" applyAlignment="1">
      <alignment horizontal="center"/>
    </xf>
    <xf numFmtId="2" fontId="13" fillId="11" borderId="43" xfId="0" applyNumberFormat="1" applyFont="1" applyFill="1" applyBorder="1" applyAlignment="1">
      <alignment horizontal="center"/>
    </xf>
    <xf numFmtId="4" fontId="48" fillId="0" borderId="15" xfId="0" applyNumberFormat="1" applyFont="1" applyBorder="1" applyAlignment="1">
      <alignment horizontal="right" wrapText="1"/>
    </xf>
    <xf numFmtId="1" fontId="10" fillId="0" borderId="18" xfId="0" applyNumberFormat="1" applyFont="1" applyBorder="1"/>
    <xf numFmtId="184" fontId="13" fillId="0" borderId="0" xfId="0" applyNumberFormat="1" applyFont="1" applyAlignment="1">
      <alignment vertical="center" wrapText="1"/>
    </xf>
    <xf numFmtId="1" fontId="10" fillId="13" borderId="80" xfId="0" applyNumberFormat="1" applyFont="1" applyFill="1" applyBorder="1" applyAlignment="1">
      <alignment horizontal="center"/>
    </xf>
    <xf numFmtId="181" fontId="103" fillId="13" borderId="91" xfId="0" applyNumberFormat="1" applyFont="1" applyFill="1" applyBorder="1" applyAlignment="1">
      <alignment horizontal="center"/>
    </xf>
    <xf numFmtId="170" fontId="10" fillId="4" borderId="108" xfId="0" applyNumberFormat="1" applyFont="1" applyFill="1" applyBorder="1" applyAlignment="1">
      <alignment horizontal="center"/>
    </xf>
    <xf numFmtId="2" fontId="103" fillId="13" borderId="91" xfId="0" applyNumberFormat="1" applyFont="1" applyFill="1" applyBorder="1" applyAlignment="1">
      <alignment horizontal="center"/>
    </xf>
    <xf numFmtId="185" fontId="103" fillId="13" borderId="91" xfId="0" applyNumberFormat="1" applyFont="1" applyFill="1" applyBorder="1" applyAlignment="1">
      <alignment horizontal="center"/>
    </xf>
    <xf numFmtId="170" fontId="10" fillId="4" borderId="114" xfId="0" applyNumberFormat="1" applyFont="1" applyFill="1" applyBorder="1" applyAlignment="1">
      <alignment horizontal="center"/>
    </xf>
    <xf numFmtId="0" fontId="13" fillId="3" borderId="14" xfId="0" applyFont="1" applyFill="1" applyBorder="1" applyAlignment="1">
      <alignment vertical="center" wrapText="1"/>
    </xf>
    <xf numFmtId="170" fontId="9" fillId="4" borderId="109" xfId="0" applyNumberFormat="1" applyFont="1" applyFill="1" applyBorder="1" applyAlignment="1">
      <alignment horizontal="center"/>
    </xf>
    <xf numFmtId="0" fontId="10" fillId="0" borderId="38" xfId="0" applyFont="1" applyBorder="1" applyAlignment="1">
      <alignment horizontal="center"/>
    </xf>
    <xf numFmtId="184" fontId="11" fillId="3" borderId="15" xfId="0" applyNumberFormat="1" applyFont="1" applyFill="1" applyBorder="1" applyAlignment="1">
      <alignment vertical="center" wrapText="1"/>
    </xf>
    <xf numFmtId="184" fontId="11" fillId="3" borderId="18" xfId="0" applyNumberFormat="1" applyFont="1" applyFill="1" applyBorder="1" applyAlignment="1">
      <alignment vertical="center" wrapText="1"/>
    </xf>
    <xf numFmtId="173" fontId="9" fillId="4" borderId="18" xfId="0" applyNumberFormat="1" applyFont="1" applyFill="1" applyBorder="1" applyAlignment="1">
      <alignment horizontal="right"/>
    </xf>
    <xf numFmtId="186" fontId="5" fillId="14" borderId="22" xfId="0" applyNumberFormat="1" applyFont="1" applyFill="1" applyBorder="1" applyAlignment="1">
      <alignment horizontal="center"/>
    </xf>
    <xf numFmtId="170" fontId="9" fillId="4" borderId="59" xfId="0" applyNumberFormat="1" applyFont="1" applyFill="1" applyBorder="1" applyAlignment="1">
      <alignment horizontal="center"/>
    </xf>
    <xf numFmtId="1" fontId="42" fillId="14" borderId="22" xfId="0" applyNumberFormat="1" applyFont="1" applyFill="1" applyBorder="1" applyAlignment="1">
      <alignment horizontal="center"/>
    </xf>
    <xf numFmtId="0" fontId="10" fillId="3" borderId="103" xfId="0" applyFont="1" applyFill="1" applyBorder="1" applyAlignment="1">
      <alignment horizontal="center"/>
    </xf>
    <xf numFmtId="187" fontId="5" fillId="14" borderId="22" xfId="0" applyNumberFormat="1" applyFont="1" applyFill="1" applyBorder="1" applyAlignment="1">
      <alignment horizontal="center"/>
    </xf>
    <xf numFmtId="173" fontId="10" fillId="0" borderId="18" xfId="0" applyNumberFormat="1" applyFont="1" applyBorder="1"/>
    <xf numFmtId="184" fontId="11" fillId="4" borderId="15" xfId="0" applyNumberFormat="1" applyFont="1" applyFill="1" applyBorder="1" applyAlignment="1">
      <alignment vertical="center" wrapText="1"/>
    </xf>
    <xf numFmtId="0" fontId="41" fillId="3" borderId="103" xfId="0" applyFont="1" applyFill="1" applyBorder="1"/>
    <xf numFmtId="173" fontId="76" fillId="0" borderId="18" xfId="0" applyNumberFormat="1" applyFont="1" applyBorder="1"/>
    <xf numFmtId="166" fontId="11" fillId="0" borderId="0" xfId="0" applyNumberFormat="1" applyFont="1"/>
    <xf numFmtId="0" fontId="13" fillId="0" borderId="14" xfId="0" applyFont="1" applyBorder="1" applyAlignment="1">
      <alignment horizontal="right" vertical="center" wrapText="1"/>
    </xf>
    <xf numFmtId="0" fontId="41" fillId="3" borderId="103" xfId="0" applyFont="1" applyFill="1" applyBorder="1" applyAlignment="1">
      <alignment wrapText="1"/>
    </xf>
    <xf numFmtId="0" fontId="10" fillId="3" borderId="14" xfId="0" applyFont="1" applyFill="1" applyBorder="1" applyAlignment="1">
      <alignment horizontal="left"/>
    </xf>
    <xf numFmtId="0" fontId="10" fillId="3" borderId="15" xfId="0" applyFont="1" applyFill="1" applyBorder="1" applyAlignment="1">
      <alignment horizontal="left"/>
    </xf>
    <xf numFmtId="0" fontId="13" fillId="0" borderId="14" xfId="0" applyFont="1" applyBorder="1" applyAlignment="1">
      <alignment horizontal="left" vertical="center" wrapText="1"/>
    </xf>
    <xf numFmtId="173" fontId="10" fillId="4" borderId="18" xfId="0" applyNumberFormat="1" applyFont="1" applyFill="1" applyBorder="1" applyAlignment="1">
      <alignment horizontal="right"/>
    </xf>
    <xf numFmtId="0" fontId="13" fillId="0" borderId="14" xfId="0" applyFont="1" applyBorder="1"/>
    <xf numFmtId="4" fontId="13" fillId="7" borderId="19" xfId="0" applyNumberFormat="1" applyFont="1" applyFill="1" applyBorder="1" applyAlignment="1">
      <alignment vertical="center" wrapText="1"/>
    </xf>
    <xf numFmtId="4" fontId="13" fillId="7" borderId="28" xfId="0" applyNumberFormat="1" applyFont="1" applyFill="1" applyBorder="1" applyAlignment="1">
      <alignment vertical="center" wrapText="1"/>
    </xf>
    <xf numFmtId="0" fontId="9" fillId="0" borderId="65" xfId="0" applyFont="1" applyBorder="1" applyAlignment="1">
      <alignment horizontal="left"/>
    </xf>
    <xf numFmtId="170" fontId="104" fillId="14" borderId="5" xfId="0" applyNumberFormat="1" applyFont="1" applyFill="1" applyBorder="1" applyAlignment="1">
      <alignment horizontal="center"/>
    </xf>
    <xf numFmtId="0" fontId="9" fillId="0" borderId="161" xfId="0" applyFont="1" applyBorder="1" applyAlignment="1">
      <alignment horizontal="left"/>
    </xf>
    <xf numFmtId="170" fontId="104" fillId="14" borderId="5" xfId="0" applyNumberFormat="1" applyFont="1" applyFill="1" applyBorder="1" applyAlignment="1">
      <alignment horizontal="center" vertical="center" wrapText="1"/>
    </xf>
    <xf numFmtId="173" fontId="10" fillId="4" borderId="77" xfId="0" applyNumberFormat="1" applyFont="1" applyFill="1" applyBorder="1" applyAlignment="1">
      <alignment horizontal="right"/>
    </xf>
    <xf numFmtId="181" fontId="8" fillId="0" borderId="0" xfId="0" applyNumberFormat="1" applyFont="1"/>
    <xf numFmtId="0" fontId="10" fillId="3" borderId="5" xfId="0" applyFont="1" applyFill="1" applyBorder="1" applyAlignment="1">
      <alignment horizontal="center"/>
    </xf>
    <xf numFmtId="4" fontId="11" fillId="0" borderId="0" xfId="0" applyNumberFormat="1" applyFont="1" applyAlignment="1">
      <alignment vertical="center" wrapText="1"/>
    </xf>
    <xf numFmtId="0" fontId="10" fillId="4" borderId="6" xfId="0" applyFont="1" applyFill="1" applyBorder="1"/>
    <xf numFmtId="0" fontId="10" fillId="4" borderId="7" xfId="0" applyFont="1" applyFill="1" applyBorder="1"/>
    <xf numFmtId="170" fontId="10" fillId="4" borderId="12" xfId="0" applyNumberFormat="1" applyFont="1" applyFill="1" applyBorder="1" applyAlignment="1">
      <alignment horizontal="right"/>
    </xf>
    <xf numFmtId="172" fontId="14" fillId="6" borderId="8" xfId="0" applyNumberFormat="1" applyFont="1" applyFill="1" applyBorder="1"/>
    <xf numFmtId="10" fontId="14" fillId="6" borderId="12" xfId="0" applyNumberFormat="1" applyFont="1" applyFill="1" applyBorder="1" applyAlignment="1"/>
    <xf numFmtId="0" fontId="10" fillId="4" borderId="48" xfId="0" applyFont="1" applyFill="1" applyBorder="1"/>
    <xf numFmtId="0" fontId="14" fillId="6" borderId="14" xfId="0" applyFont="1" applyFill="1" applyBorder="1"/>
    <xf numFmtId="0" fontId="10" fillId="4" borderId="123" xfId="0" applyFont="1" applyFill="1" applyBorder="1"/>
    <xf numFmtId="9" fontId="14" fillId="6" borderId="18" xfId="0" applyNumberFormat="1" applyFont="1" applyFill="1" applyBorder="1"/>
    <xf numFmtId="170" fontId="10" fillId="4" borderId="18" xfId="0" applyNumberFormat="1" applyFont="1" applyFill="1" applyBorder="1" applyAlignment="1">
      <alignment horizontal="right"/>
    </xf>
    <xf numFmtId="170" fontId="14" fillId="6" borderId="75" xfId="0" applyNumberFormat="1" applyFont="1" applyFill="1" applyBorder="1"/>
    <xf numFmtId="9" fontId="14" fillId="6" borderId="77" xfId="0" applyNumberFormat="1" applyFont="1" applyFill="1" applyBorder="1"/>
    <xf numFmtId="0" fontId="13" fillId="4" borderId="104" xfId="0" applyFont="1" applyFill="1" applyBorder="1" applyAlignment="1">
      <alignment horizontal="center" vertical="center" wrapText="1"/>
    </xf>
    <xf numFmtId="170" fontId="10" fillId="4" borderId="201" xfId="0" applyNumberFormat="1" applyFont="1" applyFill="1" applyBorder="1" applyAlignment="1">
      <alignment horizontal="center"/>
    </xf>
    <xf numFmtId="4" fontId="13" fillId="4" borderId="20" xfId="0" applyNumberFormat="1" applyFont="1" applyFill="1" applyBorder="1" applyAlignment="1">
      <alignment horizontal="right" vertical="center" wrapText="1"/>
    </xf>
    <xf numFmtId="170" fontId="10" fillId="4" borderId="93" xfId="0" applyNumberFormat="1" applyFont="1" applyFill="1" applyBorder="1" applyAlignment="1">
      <alignment horizontal="center"/>
    </xf>
    <xf numFmtId="0" fontId="13" fillId="4" borderId="20" xfId="0" applyFont="1" applyFill="1" applyBorder="1" applyAlignment="1">
      <alignment horizontal="center" vertical="center"/>
    </xf>
    <xf numFmtId="170" fontId="10" fillId="4" borderId="122" xfId="0" applyNumberFormat="1" applyFont="1" applyFill="1" applyBorder="1" applyAlignment="1">
      <alignment horizontal="center"/>
    </xf>
    <xf numFmtId="4" fontId="13" fillId="4" borderId="61" xfId="0" applyNumberFormat="1" applyFont="1" applyFill="1" applyBorder="1" applyAlignment="1">
      <alignment horizontal="right" vertical="center" wrapText="1"/>
    </xf>
    <xf numFmtId="170" fontId="9" fillId="4" borderId="188" xfId="0" applyNumberFormat="1" applyFont="1" applyFill="1" applyBorder="1" applyAlignment="1">
      <alignment horizontal="center"/>
    </xf>
    <xf numFmtId="170" fontId="14" fillId="4" borderId="98" xfId="0" applyNumberFormat="1" applyFont="1" applyFill="1" applyBorder="1"/>
    <xf numFmtId="10" fontId="42" fillId="4" borderId="96" xfId="0" applyNumberFormat="1" applyFont="1" applyFill="1" applyBorder="1"/>
    <xf numFmtId="2" fontId="10" fillId="0" borderId="0" xfId="0" applyNumberFormat="1" applyFont="1" applyAlignment="1">
      <alignment horizontal="center"/>
    </xf>
    <xf numFmtId="0" fontId="13" fillId="4" borderId="14" xfId="0" applyFont="1" applyFill="1" applyBorder="1" applyAlignment="1">
      <alignment horizontal="center" vertical="center" wrapText="1"/>
    </xf>
    <xf numFmtId="170" fontId="10" fillId="7" borderId="88" xfId="0" applyNumberFormat="1" applyFont="1" applyFill="1" applyBorder="1" applyAlignment="1">
      <alignment horizontal="center"/>
    </xf>
    <xf numFmtId="170" fontId="10" fillId="7" borderId="10" xfId="0" applyNumberFormat="1" applyFont="1" applyFill="1" applyBorder="1" applyAlignment="1">
      <alignment horizontal="center"/>
    </xf>
    <xf numFmtId="188" fontId="11" fillId="4" borderId="15" xfId="0" applyNumberFormat="1" applyFont="1" applyFill="1" applyBorder="1" applyAlignment="1">
      <alignment horizontal="center"/>
    </xf>
    <xf numFmtId="170" fontId="10" fillId="7" borderId="20" xfId="0" applyNumberFormat="1" applyFont="1" applyFill="1" applyBorder="1" applyAlignment="1">
      <alignment horizontal="center"/>
    </xf>
    <xf numFmtId="170" fontId="10" fillId="7" borderId="100" xfId="0" applyNumberFormat="1" applyFont="1" applyFill="1" applyBorder="1" applyAlignment="1">
      <alignment horizontal="center"/>
    </xf>
    <xf numFmtId="170" fontId="9" fillId="7" borderId="89" xfId="0" applyNumberFormat="1" applyFont="1" applyFill="1" applyBorder="1" applyAlignment="1">
      <alignment horizontal="center"/>
    </xf>
    <xf numFmtId="0" fontId="10" fillId="7" borderId="22" xfId="0" applyFont="1" applyFill="1" applyBorder="1" applyAlignment="1">
      <alignment horizontal="center"/>
    </xf>
    <xf numFmtId="0" fontId="10" fillId="4" borderId="11" xfId="0" applyFont="1" applyFill="1" applyBorder="1"/>
    <xf numFmtId="0" fontId="10" fillId="4" borderId="5" xfId="0" applyFont="1" applyFill="1" applyBorder="1"/>
    <xf numFmtId="170" fontId="10" fillId="4" borderId="77" xfId="0" applyNumberFormat="1" applyFont="1" applyFill="1" applyBorder="1" applyAlignment="1">
      <alignment horizontal="right"/>
    </xf>
    <xf numFmtId="0" fontId="13" fillId="4" borderId="24" xfId="0" applyFont="1" applyFill="1" applyBorder="1" applyAlignment="1">
      <alignment horizontal="center" vertical="center" wrapText="1"/>
    </xf>
    <xf numFmtId="170" fontId="11" fillId="4" borderId="19" xfId="0" applyNumberFormat="1" applyFont="1" applyFill="1" applyBorder="1"/>
    <xf numFmtId="0" fontId="41" fillId="0" borderId="45" xfId="0" applyFont="1" applyBorder="1"/>
    <xf numFmtId="170" fontId="11" fillId="4" borderId="28" xfId="0" applyNumberFormat="1" applyFont="1" applyFill="1" applyBorder="1" applyAlignment="1">
      <alignment horizontal="center"/>
    </xf>
    <xf numFmtId="0" fontId="13" fillId="0" borderId="21" xfId="0" applyFont="1" applyBorder="1" applyAlignment="1">
      <alignment horizontal="center" vertical="center" wrapText="1"/>
    </xf>
    <xf numFmtId="0" fontId="2" fillId="7" borderId="37" xfId="0" applyFont="1" applyFill="1" applyBorder="1"/>
    <xf numFmtId="170" fontId="11" fillId="0" borderId="22" xfId="0" applyNumberFormat="1" applyFont="1" applyBorder="1"/>
    <xf numFmtId="188" fontId="11" fillId="0" borderId="0" xfId="0" applyNumberFormat="1" applyFont="1" applyAlignment="1">
      <alignment horizontal="center"/>
    </xf>
    <xf numFmtId="0" fontId="2" fillId="7" borderId="32" xfId="0" applyFont="1" applyFill="1" applyBorder="1"/>
    <xf numFmtId="170" fontId="11" fillId="0" borderId="31" xfId="0" applyNumberFormat="1" applyFont="1" applyBorder="1" applyAlignment="1">
      <alignment horizontal="center"/>
    </xf>
    <xf numFmtId="3" fontId="2" fillId="7" borderId="22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170" fontId="13" fillId="7" borderId="28" xfId="0" applyNumberFormat="1" applyFont="1" applyFill="1" applyBorder="1" applyAlignment="1">
      <alignment horizontal="center"/>
    </xf>
    <xf numFmtId="0" fontId="41" fillId="0" borderId="51" xfId="0" applyFont="1" applyBorder="1"/>
    <xf numFmtId="170" fontId="2" fillId="7" borderId="36" xfId="0" applyNumberFormat="1" applyFont="1" applyFill="1" applyBorder="1" applyAlignment="1">
      <alignment horizontal="right"/>
    </xf>
    <xf numFmtId="1" fontId="10" fillId="13" borderId="22" xfId="0" applyNumberFormat="1" applyFont="1" applyFill="1" applyBorder="1" applyAlignment="1">
      <alignment horizontal="center"/>
    </xf>
    <xf numFmtId="170" fontId="10" fillId="7" borderId="94" xfId="0" applyNumberFormat="1" applyFont="1" applyFill="1" applyBorder="1" applyAlignment="1">
      <alignment horizontal="center"/>
    </xf>
    <xf numFmtId="170" fontId="10" fillId="7" borderId="19" xfId="0" applyNumberFormat="1" applyFont="1" applyFill="1" applyBorder="1" applyAlignment="1">
      <alignment horizontal="center"/>
    </xf>
    <xf numFmtId="170" fontId="9" fillId="7" borderId="28" xfId="0" applyNumberFormat="1" applyFont="1" applyFill="1" applyBorder="1" applyAlignment="1">
      <alignment horizontal="center"/>
    </xf>
    <xf numFmtId="0" fontId="10" fillId="7" borderId="86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99" fillId="3" borderId="5" xfId="0" applyFont="1" applyFill="1" applyBorder="1" applyAlignment="1">
      <alignment horizontal="center"/>
    </xf>
    <xf numFmtId="0" fontId="41" fillId="3" borderId="5" xfId="0" applyFont="1" applyFill="1" applyBorder="1"/>
    <xf numFmtId="0" fontId="41" fillId="3" borderId="5" xfId="0" applyFont="1" applyFill="1" applyBorder="1" applyAlignment="1">
      <alignment horizontal="center"/>
    </xf>
    <xf numFmtId="0" fontId="105" fillId="0" borderId="0" xfId="0" applyFont="1" applyAlignment="1">
      <alignment horizontal="center"/>
    </xf>
    <xf numFmtId="0" fontId="80" fillId="3" borderId="5" xfId="0" applyFont="1" applyFill="1" applyBorder="1" applyAlignment="1">
      <alignment vertical="center" wrapText="1"/>
    </xf>
    <xf numFmtId="183" fontId="80" fillId="3" borderId="5" xfId="0" applyNumberFormat="1" applyFont="1" applyFill="1" applyBorder="1" applyAlignment="1">
      <alignment wrapText="1"/>
    </xf>
    <xf numFmtId="0" fontId="6" fillId="0" borderId="23" xfId="0" applyFont="1" applyBorder="1" applyAlignment="1">
      <alignment horizontal="center"/>
    </xf>
    <xf numFmtId="0" fontId="106" fillId="3" borderId="5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184" fontId="106" fillId="3" borderId="5" xfId="0" applyNumberFormat="1" applyFont="1" applyFill="1" applyBorder="1" applyAlignment="1">
      <alignment wrapText="1"/>
    </xf>
    <xf numFmtId="0" fontId="8" fillId="0" borderId="25" xfId="0" applyFont="1" applyBorder="1" applyAlignment="1">
      <alignment horizontal="center"/>
    </xf>
    <xf numFmtId="164" fontId="8" fillId="4" borderId="15" xfId="0" applyNumberFormat="1" applyFont="1" applyFill="1" applyBorder="1"/>
    <xf numFmtId="10" fontId="8" fillId="7" borderId="15" xfId="0" applyNumberFormat="1" applyFont="1" applyFill="1" applyBorder="1"/>
    <xf numFmtId="9" fontId="8" fillId="7" borderId="15" xfId="0" applyNumberFormat="1" applyFont="1" applyFill="1" applyBorder="1"/>
    <xf numFmtId="10" fontId="8" fillId="13" borderId="15" xfId="0" applyNumberFormat="1" applyFont="1" applyFill="1" applyBorder="1"/>
    <xf numFmtId="10" fontId="8" fillId="0" borderId="0" xfId="0" applyNumberFormat="1" applyFont="1" applyAlignment="1">
      <alignment horizontal="center"/>
    </xf>
    <xf numFmtId="164" fontId="8" fillId="0" borderId="15" xfId="0" applyNumberFormat="1" applyFont="1" applyBorder="1"/>
    <xf numFmtId="166" fontId="8" fillId="0" borderId="0" xfId="0" applyNumberFormat="1" applyFont="1"/>
    <xf numFmtId="0" fontId="8" fillId="0" borderId="23" xfId="0" applyFont="1" applyBorder="1"/>
    <xf numFmtId="0" fontId="8" fillId="0" borderId="8" xfId="0" applyFont="1" applyBorder="1"/>
    <xf numFmtId="0" fontId="8" fillId="0" borderId="10" xfId="0" applyFont="1" applyBorder="1"/>
    <xf numFmtId="0" fontId="8" fillId="0" borderId="12" xfId="0" applyFont="1" applyBorder="1"/>
    <xf numFmtId="0" fontId="8" fillId="0" borderId="16" xfId="0" applyFont="1" applyBorder="1"/>
    <xf numFmtId="4" fontId="8" fillId="0" borderId="24" xfId="0" applyNumberFormat="1" applyFont="1" applyBorder="1"/>
    <xf numFmtId="4" fontId="8" fillId="0" borderId="19" xfId="0" applyNumberFormat="1" applyFont="1" applyBorder="1"/>
    <xf numFmtId="4" fontId="8" fillId="0" borderId="28" xfId="0" applyNumberFormat="1" applyFont="1" applyBorder="1"/>
    <xf numFmtId="0" fontId="0" fillId="0" borderId="0" xfId="0" applyFont="1" applyAlignment="1"/>
    <xf numFmtId="9" fontId="51" fillId="0" borderId="15" xfId="0" applyNumberFormat="1" applyFont="1" applyFill="1" applyBorder="1" applyAlignment="1">
      <alignment horizontal="center"/>
    </xf>
    <xf numFmtId="0" fontId="52" fillId="0" borderId="98" xfId="0" applyFont="1" applyFill="1" applyBorder="1" applyAlignment="1">
      <alignment horizontal="center"/>
    </xf>
    <xf numFmtId="0" fontId="53" fillId="0" borderId="100" xfId="0" applyFont="1" applyFill="1" applyBorder="1"/>
    <xf numFmtId="170" fontId="53" fillId="0" borderId="100" xfId="0" applyNumberFormat="1" applyFont="1" applyFill="1" applyBorder="1"/>
    <xf numFmtId="170" fontId="53" fillId="0" borderId="96" xfId="0" applyNumberFormat="1" applyFont="1" applyFill="1" applyBorder="1"/>
    <xf numFmtId="9" fontId="8" fillId="0" borderId="15" xfId="0" applyNumberFormat="1" applyFont="1" applyFill="1" applyBorder="1" applyAlignment="1">
      <alignment horizontal="center"/>
    </xf>
    <xf numFmtId="0" fontId="6" fillId="0" borderId="5" xfId="0" applyFont="1" applyFill="1" applyBorder="1"/>
    <xf numFmtId="0" fontId="7" fillId="0" borderId="0" xfId="0" applyFont="1" applyFill="1"/>
    <xf numFmtId="0" fontId="90" fillId="0" borderId="0" xfId="0" applyFont="1" applyAlignment="1"/>
    <xf numFmtId="0" fontId="0" fillId="20" borderId="0" xfId="0" applyFont="1" applyFill="1" applyAlignment="1"/>
    <xf numFmtId="0" fontId="8" fillId="22" borderId="5" xfId="0" applyFont="1" applyFill="1" applyBorder="1"/>
    <xf numFmtId="0" fontId="8" fillId="0" borderId="5" xfId="0" applyFont="1" applyFill="1" applyBorder="1"/>
    <xf numFmtId="0" fontId="0" fillId="0" borderId="0" xfId="0" applyFont="1" applyAlignment="1"/>
    <xf numFmtId="170" fontId="13" fillId="0" borderId="202" xfId="0" applyNumberFormat="1" applyFont="1" applyFill="1" applyBorder="1" applyAlignment="1">
      <alignment horizontal="center"/>
    </xf>
    <xf numFmtId="9" fontId="11" fillId="23" borderId="15" xfId="0" applyNumberFormat="1" applyFont="1" applyFill="1" applyBorder="1" applyAlignment="1">
      <alignment horizontal="center"/>
    </xf>
    <xf numFmtId="9" fontId="11" fillId="23" borderId="18" xfId="0" applyNumberFormat="1" applyFont="1" applyFill="1" applyBorder="1" applyAlignment="1">
      <alignment horizontal="center"/>
    </xf>
    <xf numFmtId="9" fontId="11" fillId="23" borderId="19" xfId="0" applyNumberFormat="1" applyFont="1" applyFill="1" applyBorder="1" applyAlignment="1">
      <alignment horizontal="center"/>
    </xf>
    <xf numFmtId="9" fontId="11" fillId="23" borderId="28" xfId="0" applyNumberFormat="1" applyFont="1" applyFill="1" applyBorder="1" applyAlignment="1">
      <alignment horizontal="center"/>
    </xf>
    <xf numFmtId="9" fontId="46" fillId="21" borderId="5" xfId="0" applyNumberFormat="1" applyFont="1" applyFill="1" applyBorder="1" applyAlignment="1">
      <alignment horizontal="center"/>
    </xf>
    <xf numFmtId="0" fontId="11" fillId="0" borderId="192" xfId="0" applyFont="1" applyBorder="1"/>
    <xf numFmtId="0" fontId="11" fillId="0" borderId="15" xfId="0" applyFont="1" applyBorder="1" applyAlignment="1">
      <alignment horizontal="right"/>
    </xf>
    <xf numFmtId="9" fontId="11" fillId="0" borderId="199" xfId="0" applyNumberFormat="1" applyFont="1" applyBorder="1" applyAlignment="1">
      <alignment horizontal="center"/>
    </xf>
    <xf numFmtId="9" fontId="11" fillId="23" borderId="199" xfId="0" applyNumberFormat="1" applyFont="1" applyFill="1" applyBorder="1" applyAlignment="1">
      <alignment horizontal="center"/>
    </xf>
    <xf numFmtId="4" fontId="11" fillId="0" borderId="59" xfId="0" applyNumberFormat="1" applyFont="1" applyBorder="1"/>
    <xf numFmtId="4" fontId="11" fillId="0" borderId="146" xfId="0" applyNumberFormat="1" applyFont="1" applyBorder="1"/>
    <xf numFmtId="0" fontId="13" fillId="0" borderId="192" xfId="0" applyFont="1" applyBorder="1" applyAlignment="1">
      <alignment horizontal="left"/>
    </xf>
    <xf numFmtId="0" fontId="13" fillId="0" borderId="192" xfId="0" applyFont="1" applyBorder="1"/>
    <xf numFmtId="0" fontId="13" fillId="0" borderId="37" xfId="0" applyFont="1" applyBorder="1"/>
    <xf numFmtId="4" fontId="11" fillId="0" borderId="131" xfId="0" applyNumberFormat="1" applyFont="1" applyBorder="1"/>
    <xf numFmtId="170" fontId="39" fillId="0" borderId="18" xfId="0" applyNumberFormat="1" applyFont="1" applyFill="1" applyBorder="1" applyAlignment="1">
      <alignment wrapText="1"/>
    </xf>
    <xf numFmtId="167" fontId="0" fillId="0" borderId="0" xfId="0" applyNumberFormat="1" applyFont="1" applyAlignment="1"/>
    <xf numFmtId="167" fontId="43" fillId="3" borderId="5" xfId="0" applyNumberFormat="1" applyFont="1" applyFill="1" applyBorder="1"/>
    <xf numFmtId="181" fontId="121" fillId="24" borderId="19" xfId="0" applyNumberFormat="1" applyFont="1" applyFill="1" applyBorder="1" applyAlignment="1">
      <alignment horizontal="center"/>
    </xf>
    <xf numFmtId="181" fontId="121" fillId="24" borderId="28" xfId="0" applyNumberFormat="1" applyFont="1" applyFill="1" applyBorder="1" applyAlignment="1">
      <alignment horizontal="center"/>
    </xf>
    <xf numFmtId="9" fontId="6" fillId="24" borderId="19" xfId="0" applyNumberFormat="1" applyFont="1" applyFill="1" applyBorder="1" applyAlignment="1">
      <alignment horizontal="center"/>
    </xf>
    <xf numFmtId="9" fontId="57" fillId="24" borderId="19" xfId="0" applyNumberFormat="1" applyFont="1" applyFill="1" applyBorder="1" applyAlignment="1">
      <alignment horizontal="center"/>
    </xf>
    <xf numFmtId="0" fontId="0" fillId="0" borderId="0" xfId="0" applyFont="1" applyFill="1" applyAlignment="1"/>
    <xf numFmtId="164" fontId="14" fillId="0" borderId="5" xfId="0" applyNumberFormat="1" applyFont="1" applyFill="1" applyBorder="1" applyAlignment="1">
      <alignment horizontal="right" vertical="top" wrapText="1"/>
    </xf>
    <xf numFmtId="0" fontId="11" fillId="0" borderId="192" xfId="0" applyFont="1" applyBorder="1" applyAlignment="1">
      <alignment horizontal="right"/>
    </xf>
    <xf numFmtId="3" fontId="11" fillId="0" borderId="186" xfId="0" applyNumberFormat="1" applyFont="1" applyBorder="1"/>
    <xf numFmtId="0" fontId="28" fillId="3" borderId="199" xfId="0" applyFont="1" applyFill="1" applyBorder="1"/>
    <xf numFmtId="0" fontId="10" fillId="0" borderId="14" xfId="0" applyFont="1" applyFill="1" applyBorder="1"/>
    <xf numFmtId="173" fontId="10" fillId="0" borderId="15" xfId="0" applyNumberFormat="1" applyFont="1" applyFill="1" applyBorder="1"/>
    <xf numFmtId="0" fontId="17" fillId="0" borderId="0" xfId="0" applyFont="1" applyFill="1"/>
    <xf numFmtId="0" fontId="122" fillId="0" borderId="0" xfId="0" applyFont="1"/>
    <xf numFmtId="0" fontId="123" fillId="20" borderId="0" xfId="0" applyFont="1" applyFill="1" applyAlignment="1"/>
    <xf numFmtId="0" fontId="26" fillId="6" borderId="59" xfId="0" applyFont="1" applyFill="1" applyBorder="1" applyAlignment="1">
      <alignment wrapText="1"/>
    </xf>
    <xf numFmtId="9" fontId="0" fillId="0" borderId="0" xfId="0" applyNumberFormat="1" applyFont="1" applyAlignment="1"/>
    <xf numFmtId="0" fontId="8" fillId="4" borderId="15" xfId="0" applyFont="1" applyFill="1" applyBorder="1" applyAlignment="1">
      <alignment wrapText="1"/>
    </xf>
    <xf numFmtId="0" fontId="8" fillId="6" borderId="87" xfId="0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horizontal="center" vertical="center"/>
    </xf>
    <xf numFmtId="0" fontId="59" fillId="6" borderId="50" xfId="0" applyFont="1" applyFill="1" applyBorder="1" applyAlignment="1">
      <alignment horizontal="center" vertical="center"/>
    </xf>
    <xf numFmtId="0" fontId="8" fillId="6" borderId="91" xfId="0" applyFont="1" applyFill="1" applyBorder="1" applyAlignment="1">
      <alignment horizontal="center" vertical="center"/>
    </xf>
    <xf numFmtId="177" fontId="11" fillId="7" borderId="116" xfId="0" applyNumberFormat="1" applyFont="1" applyFill="1" applyBorder="1" applyAlignment="1">
      <alignment horizontal="center"/>
    </xf>
    <xf numFmtId="0" fontId="3" fillId="0" borderId="117" xfId="0" applyFont="1" applyBorder="1"/>
    <xf numFmtId="0" fontId="5" fillId="13" borderId="2" xfId="0" applyFont="1" applyFill="1" applyBorder="1" applyAlignment="1">
      <alignment horizontal="center" vertical="top" wrapText="1"/>
    </xf>
    <xf numFmtId="0" fontId="3" fillId="0" borderId="3" xfId="0" applyFont="1" applyBorder="1"/>
    <xf numFmtId="0" fontId="3" fillId="0" borderId="4" xfId="0" applyFont="1" applyBorder="1"/>
    <xf numFmtId="177" fontId="11" fillId="6" borderId="2" xfId="0" applyNumberFormat="1" applyFont="1" applyFill="1" applyBorder="1" applyAlignment="1">
      <alignment horizontal="center"/>
    </xf>
    <xf numFmtId="168" fontId="4" fillId="6" borderId="2" xfId="0" applyNumberFormat="1" applyFont="1" applyFill="1" applyBorder="1" applyAlignment="1">
      <alignment horizontal="center"/>
    </xf>
    <xf numFmtId="0" fontId="18" fillId="2" borderId="23" xfId="0" applyFont="1" applyFill="1" applyBorder="1" applyAlignment="1">
      <alignment horizontal="center"/>
    </xf>
    <xf numFmtId="0" fontId="3" fillId="0" borderId="1" xfId="0" applyFont="1" applyBorder="1"/>
    <xf numFmtId="0" fontId="3" fillId="0" borderId="25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177" fontId="11" fillId="4" borderId="110" xfId="0" applyNumberFormat="1" applyFont="1" applyFill="1" applyBorder="1" applyAlignment="1">
      <alignment horizontal="center"/>
    </xf>
    <xf numFmtId="0" fontId="3" fillId="0" borderId="111" xfId="0" applyFont="1" applyBorder="1"/>
    <xf numFmtId="0" fontId="5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8" fontId="4" fillId="3" borderId="2" xfId="0" applyNumberFormat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3" fillId="0" borderId="17" xfId="0" applyFont="1" applyBorder="1"/>
    <xf numFmtId="0" fontId="9" fillId="9" borderId="38" xfId="0" applyFont="1" applyFill="1" applyBorder="1" applyAlignment="1">
      <alignment horizontal="center" vertical="center" textRotation="90" wrapText="1"/>
    </xf>
    <xf numFmtId="0" fontId="3" fillId="0" borderId="45" xfId="0" applyFont="1" applyBorder="1"/>
    <xf numFmtId="0" fontId="3" fillId="0" borderId="51" xfId="0" applyFont="1" applyBorder="1"/>
    <xf numFmtId="0" fontId="13" fillId="3" borderId="26" xfId="0" applyFont="1" applyFill="1" applyBorder="1" applyAlignment="1">
      <alignment horizontal="center"/>
    </xf>
    <xf numFmtId="0" fontId="3" fillId="0" borderId="27" xfId="0" applyFont="1" applyBorder="1"/>
    <xf numFmtId="0" fontId="31" fillId="2" borderId="38" xfId="0" applyFont="1" applyFill="1" applyBorder="1" applyAlignment="1">
      <alignment horizontal="center" wrapText="1"/>
    </xf>
    <xf numFmtId="0" fontId="35" fillId="2" borderId="118" xfId="0" applyFont="1" applyFill="1" applyBorder="1" applyAlignment="1">
      <alignment horizontal="center"/>
    </xf>
    <xf numFmtId="0" fontId="3" fillId="0" borderId="90" xfId="0" applyFont="1" applyBorder="1"/>
    <xf numFmtId="0" fontId="31" fillId="13" borderId="2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center" wrapText="1"/>
    </xf>
    <xf numFmtId="0" fontId="3" fillId="0" borderId="52" xfId="0" applyFont="1" applyBorder="1"/>
    <xf numFmtId="0" fontId="35" fillId="2" borderId="118" xfId="0" applyFont="1" applyFill="1" applyBorder="1" applyAlignment="1">
      <alignment horizontal="center" wrapText="1"/>
    </xf>
    <xf numFmtId="0" fontId="35" fillId="2" borderId="119" xfId="0" applyFont="1" applyFill="1" applyBorder="1" applyAlignment="1">
      <alignment horizontal="center"/>
    </xf>
    <xf numFmtId="0" fontId="3" fillId="0" borderId="120" xfId="0" applyFont="1" applyBorder="1"/>
    <xf numFmtId="0" fontId="35" fillId="2" borderId="119" xfId="0" applyFont="1" applyFill="1" applyBorder="1" applyAlignment="1">
      <alignment horizontal="center" wrapText="1"/>
    </xf>
    <xf numFmtId="0" fontId="29" fillId="3" borderId="2" xfId="0" applyFont="1" applyFill="1" applyBorder="1" applyAlignment="1">
      <alignment horizontal="center"/>
    </xf>
    <xf numFmtId="0" fontId="29" fillId="6" borderId="2" xfId="0" applyFont="1" applyFill="1" applyBorder="1" applyAlignment="1">
      <alignment horizontal="center"/>
    </xf>
    <xf numFmtId="0" fontId="31" fillId="2" borderId="72" xfId="0" applyFont="1" applyFill="1" applyBorder="1" applyAlignment="1">
      <alignment horizontal="center" wrapText="1"/>
    </xf>
    <xf numFmtId="0" fontId="3" fillId="0" borderId="81" xfId="0" applyFont="1" applyBorder="1"/>
    <xf numFmtId="0" fontId="39" fillId="2" borderId="79" xfId="0" applyFont="1" applyFill="1" applyBorder="1" applyAlignment="1">
      <alignment horizontal="center" vertical="center" wrapText="1"/>
    </xf>
    <xf numFmtId="0" fontId="3" fillId="0" borderId="85" xfId="0" applyFont="1" applyBorder="1"/>
    <xf numFmtId="0" fontId="39" fillId="2" borderId="76" xfId="0" applyFont="1" applyFill="1" applyBorder="1" applyAlignment="1">
      <alignment horizontal="center" vertical="center" wrapText="1"/>
    </xf>
    <xf numFmtId="0" fontId="3" fillId="0" borderId="83" xfId="0" applyFont="1" applyBorder="1"/>
    <xf numFmtId="0" fontId="39" fillId="2" borderId="78" xfId="0" applyFont="1" applyFill="1" applyBorder="1" applyAlignment="1">
      <alignment horizontal="center" vertical="center" wrapText="1"/>
    </xf>
    <xf numFmtId="0" fontId="3" fillId="0" borderId="84" xfId="0" applyFont="1" applyBorder="1"/>
    <xf numFmtId="0" fontId="29" fillId="2" borderId="2" xfId="0" applyFont="1" applyFill="1" applyBorder="1" applyAlignment="1">
      <alignment horizontal="center" wrapText="1"/>
    </xf>
    <xf numFmtId="0" fontId="29" fillId="2" borderId="2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 wrapText="1"/>
    </xf>
    <xf numFmtId="0" fontId="6" fillId="2" borderId="38" xfId="0" applyFont="1" applyFill="1" applyBorder="1" applyAlignment="1">
      <alignment horizontal="center" vertical="center" wrapText="1"/>
    </xf>
    <xf numFmtId="0" fontId="39" fillId="2" borderId="105" xfId="0" applyFont="1" applyFill="1" applyBorder="1" applyAlignment="1">
      <alignment horizontal="center" vertical="center" wrapText="1"/>
    </xf>
    <xf numFmtId="0" fontId="3" fillId="0" borderId="107" xfId="0" applyFont="1" applyBorder="1"/>
    <xf numFmtId="0" fontId="39" fillId="2" borderId="74" xfId="0" applyFont="1" applyFill="1" applyBorder="1" applyAlignment="1">
      <alignment horizontal="center" vertical="center" wrapText="1"/>
    </xf>
    <xf numFmtId="0" fontId="3" fillId="0" borderId="82" xfId="0" applyFont="1" applyBorder="1"/>
    <xf numFmtId="168" fontId="4" fillId="0" borderId="0" xfId="0" applyNumberFormat="1" applyFont="1" applyAlignment="1">
      <alignment horizontal="center"/>
    </xf>
    <xf numFmtId="0" fontId="0" fillId="0" borderId="0" xfId="0" applyFont="1" applyAlignment="1"/>
    <xf numFmtId="0" fontId="40" fillId="2" borderId="2" xfId="0" applyFont="1" applyFill="1" applyBorder="1" applyAlignment="1">
      <alignment horizontal="center" vertical="top" wrapText="1"/>
    </xf>
    <xf numFmtId="0" fontId="32" fillId="10" borderId="2" xfId="0" applyFont="1" applyFill="1" applyBorder="1" applyAlignment="1">
      <alignment horizontal="center"/>
    </xf>
    <xf numFmtId="0" fontId="13" fillId="12" borderId="23" xfId="0" applyFont="1" applyFill="1" applyBorder="1" applyAlignment="1">
      <alignment horizontal="center" vertical="center"/>
    </xf>
    <xf numFmtId="0" fontId="5" fillId="3" borderId="125" xfId="0" applyFont="1" applyFill="1" applyBorder="1" applyAlignment="1">
      <alignment horizontal="center"/>
    </xf>
    <xf numFmtId="0" fontId="3" fillId="0" borderId="126" xfId="0" applyFont="1" applyBorder="1"/>
    <xf numFmtId="0" fontId="3" fillId="0" borderId="127" xfId="0" applyFont="1" applyBorder="1"/>
    <xf numFmtId="168" fontId="4" fillId="2" borderId="2" xfId="0" applyNumberFormat="1" applyFont="1" applyFill="1" applyBorder="1" applyAlignment="1">
      <alignment horizontal="center"/>
    </xf>
    <xf numFmtId="168" fontId="4" fillId="0" borderId="2" xfId="0" applyNumberFormat="1" applyFont="1" applyBorder="1" applyAlignment="1">
      <alignment horizontal="center"/>
    </xf>
    <xf numFmtId="0" fontId="39" fillId="4" borderId="132" xfId="0" applyFont="1" applyFill="1" applyBorder="1" applyAlignment="1">
      <alignment horizontal="center" vertical="center" wrapText="1"/>
    </xf>
    <xf numFmtId="0" fontId="3" fillId="0" borderId="139" xfId="0" applyFont="1" applyBorder="1"/>
    <xf numFmtId="0" fontId="39" fillId="3" borderId="128" xfId="0" applyFont="1" applyFill="1" applyBorder="1" applyAlignment="1">
      <alignment horizontal="center" vertical="center" wrapText="1"/>
    </xf>
    <xf numFmtId="0" fontId="3" fillId="0" borderId="129" xfId="0" applyFont="1" applyBorder="1"/>
    <xf numFmtId="0" fontId="39" fillId="2" borderId="132" xfId="0" applyFont="1" applyFill="1" applyBorder="1" applyAlignment="1">
      <alignment horizontal="center" vertical="center" wrapText="1"/>
    </xf>
    <xf numFmtId="0" fontId="8" fillId="3" borderId="134" xfId="0" applyFont="1" applyFill="1" applyBorder="1" applyAlignment="1">
      <alignment horizontal="left"/>
    </xf>
    <xf numFmtId="0" fontId="3" fillId="0" borderId="135" xfId="0" applyFont="1" applyBorder="1"/>
    <xf numFmtId="0" fontId="3" fillId="0" borderId="136" xfId="0" applyFont="1" applyBorder="1"/>
    <xf numFmtId="0" fontId="55" fillId="2" borderId="130" xfId="0" applyFont="1" applyFill="1" applyBorder="1" applyAlignment="1">
      <alignment horizontal="center"/>
    </xf>
    <xf numFmtId="0" fontId="3" fillId="0" borderId="131" xfId="0" applyFont="1" applyBorder="1"/>
    <xf numFmtId="170" fontId="35" fillId="7" borderId="16" xfId="0" applyNumberFormat="1" applyFont="1" applyFill="1" applyBorder="1" applyAlignment="1">
      <alignment horizontal="center" wrapText="1"/>
    </xf>
    <xf numFmtId="0" fontId="3" fillId="0" borderId="146" xfId="0" applyFont="1" applyBorder="1"/>
    <xf numFmtId="0" fontId="35" fillId="2" borderId="138" xfId="0" applyFont="1" applyFill="1" applyBorder="1" applyAlignment="1">
      <alignment horizontal="center"/>
    </xf>
    <xf numFmtId="0" fontId="3" fillId="0" borderId="144" xfId="0" applyFont="1" applyBorder="1"/>
    <xf numFmtId="0" fontId="39" fillId="2" borderId="72" xfId="0" applyFont="1" applyFill="1" applyBorder="1" applyAlignment="1">
      <alignment horizontal="center" vertical="center" wrapText="1"/>
    </xf>
    <xf numFmtId="0" fontId="3" fillId="0" borderId="142" xfId="0" applyFont="1" applyBorder="1"/>
    <xf numFmtId="0" fontId="57" fillId="10" borderId="138" xfId="0" applyFont="1" applyFill="1" applyBorder="1" applyAlignment="1">
      <alignment horizontal="center"/>
    </xf>
    <xf numFmtId="0" fontId="39" fillId="2" borderId="141" xfId="0" applyFont="1" applyFill="1" applyBorder="1" applyAlignment="1">
      <alignment horizontal="center" vertical="center" wrapText="1"/>
    </xf>
    <xf numFmtId="0" fontId="3" fillId="0" borderId="143" xfId="0" applyFont="1" applyBorder="1"/>
    <xf numFmtId="168" fontId="4" fillId="3" borderId="134" xfId="0" applyNumberFormat="1" applyFont="1" applyFill="1" applyBorder="1" applyAlignment="1">
      <alignment horizontal="center"/>
    </xf>
    <xf numFmtId="0" fontId="55" fillId="10" borderId="2" xfId="0" applyFont="1" applyFill="1" applyBorder="1" applyAlignment="1">
      <alignment horizontal="center"/>
    </xf>
    <xf numFmtId="0" fontId="39" fillId="10" borderId="13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/>
    </xf>
    <xf numFmtId="0" fontId="13" fillId="6" borderId="110" xfId="0" applyFont="1" applyFill="1" applyBorder="1" applyAlignment="1">
      <alignment horizontal="center"/>
    </xf>
    <xf numFmtId="0" fontId="3" fillId="0" borderId="147" xfId="0" applyFont="1" applyBorder="1"/>
    <xf numFmtId="0" fontId="13" fillId="6" borderId="138" xfId="0" applyFont="1" applyFill="1" applyBorder="1" applyAlignment="1">
      <alignment horizontal="center"/>
    </xf>
    <xf numFmtId="0" fontId="62" fillId="2" borderId="2" xfId="0" applyFont="1" applyFill="1" applyBorder="1" applyAlignment="1">
      <alignment horizontal="center"/>
    </xf>
    <xf numFmtId="0" fontId="13" fillId="13" borderId="23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/>
    </xf>
    <xf numFmtId="0" fontId="18" fillId="3" borderId="55" xfId="0" applyFont="1" applyFill="1" applyBorder="1" applyAlignment="1">
      <alignment horizontal="center"/>
    </xf>
    <xf numFmtId="0" fontId="3" fillId="0" borderId="152" xfId="0" applyFont="1" applyBorder="1"/>
    <xf numFmtId="0" fontId="3" fillId="0" borderId="58" xfId="0" applyFont="1" applyBorder="1"/>
    <xf numFmtId="0" fontId="13" fillId="2" borderId="148" xfId="0" applyFont="1" applyFill="1" applyBorder="1" applyAlignment="1">
      <alignment horizontal="center" vertical="center" wrapText="1"/>
    </xf>
    <xf numFmtId="0" fontId="3" fillId="0" borderId="40" xfId="0" applyFont="1" applyBorder="1"/>
    <xf numFmtId="0" fontId="26" fillId="3" borderId="138" xfId="0" applyFont="1" applyFill="1" applyBorder="1" applyAlignment="1">
      <alignment horizontal="center"/>
    </xf>
    <xf numFmtId="0" fontId="13" fillId="2" borderId="149" xfId="0" applyFont="1" applyFill="1" applyBorder="1" applyAlignment="1">
      <alignment horizontal="center" vertical="center" wrapText="1"/>
    </xf>
    <xf numFmtId="0" fontId="3" fillId="0" borderId="41" xfId="0" applyFont="1" applyBorder="1"/>
    <xf numFmtId="0" fontId="5" fillId="3" borderId="2" xfId="0" applyFont="1" applyFill="1" applyBorder="1" applyAlignment="1">
      <alignment horizontal="center"/>
    </xf>
    <xf numFmtId="0" fontId="67" fillId="2" borderId="149" xfId="0" applyFont="1" applyFill="1" applyBorder="1" applyAlignment="1">
      <alignment horizontal="center" vertical="center" wrapText="1"/>
    </xf>
    <xf numFmtId="0" fontId="55" fillId="13" borderId="2" xfId="0" applyFont="1" applyFill="1" applyBorder="1" applyAlignment="1">
      <alignment horizontal="center"/>
    </xf>
    <xf numFmtId="0" fontId="13" fillId="2" borderId="150" xfId="0" applyFont="1" applyFill="1" applyBorder="1" applyAlignment="1">
      <alignment horizontal="center" vertical="center" wrapText="1"/>
    </xf>
    <xf numFmtId="0" fontId="3" fillId="0" borderId="151" xfId="0" applyFont="1" applyBorder="1"/>
    <xf numFmtId="4" fontId="55" fillId="9" borderId="110" xfId="0" applyNumberFormat="1" applyFont="1" applyFill="1" applyBorder="1" applyAlignment="1">
      <alignment horizontal="center"/>
    </xf>
    <xf numFmtId="4" fontId="13" fillId="9" borderId="16" xfId="0" applyNumberFormat="1" applyFont="1" applyFill="1" applyBorder="1" applyAlignment="1">
      <alignment horizontal="center"/>
    </xf>
    <xf numFmtId="0" fontId="3" fillId="0" borderId="154" xfId="0" applyFont="1" applyBorder="1"/>
    <xf numFmtId="0" fontId="13" fillId="9" borderId="16" xfId="0" applyFont="1" applyFill="1" applyBorder="1" applyAlignment="1">
      <alignment horizontal="center"/>
    </xf>
    <xf numFmtId="0" fontId="26" fillId="8" borderId="2" xfId="0" applyFont="1" applyFill="1" applyBorder="1" applyAlignment="1">
      <alignment horizontal="center"/>
    </xf>
    <xf numFmtId="4" fontId="13" fillId="8" borderId="138" xfId="0" applyNumberFormat="1" applyFont="1" applyFill="1" applyBorder="1" applyAlignment="1">
      <alignment horizontal="center"/>
    </xf>
    <xf numFmtId="0" fontId="3" fillId="0" borderId="153" xfId="0" applyFont="1" applyBorder="1"/>
    <xf numFmtId="0" fontId="40" fillId="8" borderId="110" xfId="0" applyFont="1" applyFill="1" applyBorder="1" applyAlignment="1">
      <alignment horizontal="center"/>
    </xf>
    <xf numFmtId="0" fontId="3" fillId="0" borderId="156" xfId="0" applyFont="1" applyBorder="1"/>
    <xf numFmtId="0" fontId="5" fillId="16" borderId="110" xfId="0" applyFont="1" applyFill="1" applyBorder="1" applyAlignment="1">
      <alignment horizontal="center"/>
    </xf>
    <xf numFmtId="168" fontId="4" fillId="0" borderId="30" xfId="0" applyNumberFormat="1" applyFont="1" applyBorder="1" applyAlignment="1">
      <alignment horizontal="center"/>
    </xf>
    <xf numFmtId="0" fontId="3" fillId="0" borderId="157" xfId="0" applyFont="1" applyBorder="1"/>
    <xf numFmtId="0" fontId="39" fillId="2" borderId="164" xfId="0" applyFont="1" applyFill="1" applyBorder="1" applyAlignment="1">
      <alignment horizontal="center" vertical="center" wrapText="1"/>
    </xf>
    <xf numFmtId="0" fontId="39" fillId="2" borderId="165" xfId="0" applyFont="1" applyFill="1" applyBorder="1" applyAlignment="1">
      <alignment horizontal="center" vertical="center" wrapText="1"/>
    </xf>
    <xf numFmtId="0" fontId="29" fillId="8" borderId="2" xfId="0" applyFont="1" applyFill="1" applyBorder="1" applyAlignment="1">
      <alignment horizontal="center" vertical="center"/>
    </xf>
    <xf numFmtId="0" fontId="13" fillId="2" borderId="54" xfId="0" applyFont="1" applyFill="1" applyBorder="1" applyAlignment="1">
      <alignment horizontal="center" vertical="center"/>
    </xf>
    <xf numFmtId="0" fontId="13" fillId="2" borderId="118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/>
    </xf>
    <xf numFmtId="0" fontId="13" fillId="2" borderId="119" xfId="0" applyFont="1" applyFill="1" applyBorder="1" applyAlignment="1">
      <alignment horizontal="center" vertical="center"/>
    </xf>
    <xf numFmtId="168" fontId="4" fillId="0" borderId="2" xfId="0" applyNumberFormat="1" applyFont="1" applyBorder="1" applyAlignment="1">
      <alignment horizontal="center" vertical="center"/>
    </xf>
    <xf numFmtId="168" fontId="4" fillId="0" borderId="158" xfId="0" applyNumberFormat="1" applyFont="1" applyBorder="1" applyAlignment="1">
      <alignment horizontal="center" vertical="center"/>
    </xf>
    <xf numFmtId="0" fontId="3" fillId="0" borderId="159" xfId="0" applyFont="1" applyBorder="1"/>
    <xf numFmtId="0" fontId="3" fillId="0" borderId="160" xfId="0" applyFont="1" applyBorder="1"/>
    <xf numFmtId="4" fontId="4" fillId="0" borderId="2" xfId="0" applyNumberFormat="1" applyFont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13" fillId="11" borderId="171" xfId="0" applyFont="1" applyFill="1" applyBorder="1" applyAlignment="1">
      <alignment horizontal="center"/>
    </xf>
    <xf numFmtId="0" fontId="3" fillId="0" borderId="172" xfId="0" applyFont="1" applyBorder="1"/>
    <xf numFmtId="0" fontId="13" fillId="3" borderId="110" xfId="0" applyFont="1" applyFill="1" applyBorder="1" applyAlignment="1">
      <alignment horizontal="left"/>
    </xf>
    <xf numFmtId="0" fontId="3" fillId="0" borderId="170" xfId="0" applyFont="1" applyBorder="1"/>
    <xf numFmtId="0" fontId="26" fillId="11" borderId="2" xfId="0" applyFont="1" applyFill="1" applyBorder="1" applyAlignment="1">
      <alignment horizontal="center"/>
    </xf>
    <xf numFmtId="0" fontId="13" fillId="3" borderId="116" xfId="0" applyFont="1" applyFill="1" applyBorder="1" applyAlignment="1">
      <alignment horizontal="left"/>
    </xf>
    <xf numFmtId="4" fontId="4" fillId="3" borderId="2" xfId="0" applyNumberFormat="1" applyFont="1" applyFill="1" applyBorder="1" applyAlignment="1">
      <alignment horizontal="center"/>
    </xf>
    <xf numFmtId="0" fontId="95" fillId="11" borderId="2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1" fillId="3" borderId="134" xfId="0" applyFont="1" applyFill="1" applyBorder="1" applyAlignment="1">
      <alignment horizontal="center"/>
    </xf>
    <xf numFmtId="0" fontId="11" fillId="6" borderId="134" xfId="0" applyFont="1" applyFill="1" applyBorder="1" applyAlignment="1">
      <alignment horizontal="center"/>
    </xf>
    <xf numFmtId="0" fontId="86" fillId="11" borderId="2" xfId="0" applyFont="1" applyFill="1" applyBorder="1" applyAlignment="1">
      <alignment horizontal="center"/>
    </xf>
    <xf numFmtId="0" fontId="92" fillId="0" borderId="3" xfId="0" applyFont="1" applyBorder="1" applyAlignment="1">
      <alignment horizontal="center"/>
    </xf>
    <xf numFmtId="0" fontId="89" fillId="0" borderId="3" xfId="0" applyFont="1" applyBorder="1" applyAlignment="1">
      <alignment horizontal="center"/>
    </xf>
    <xf numFmtId="0" fontId="89" fillId="0" borderId="1" xfId="0" applyFont="1" applyBorder="1" applyAlignment="1">
      <alignment horizontal="center"/>
    </xf>
    <xf numFmtId="0" fontId="92" fillId="0" borderId="23" xfId="0" applyFont="1" applyBorder="1" applyAlignment="1">
      <alignment horizontal="center" wrapText="1"/>
    </xf>
    <xf numFmtId="0" fontId="3" fillId="0" borderId="21" xfId="0" applyFont="1" applyBorder="1"/>
    <xf numFmtId="0" fontId="92" fillId="0" borderId="1" xfId="0" applyFont="1" applyBorder="1" applyAlignment="1">
      <alignment horizontal="center"/>
    </xf>
    <xf numFmtId="0" fontId="90" fillId="0" borderId="1" xfId="0" applyFont="1" applyBorder="1" applyAlignment="1">
      <alignment horizontal="center"/>
    </xf>
    <xf numFmtId="0" fontId="87" fillId="8" borderId="134" xfId="0" applyFont="1" applyFill="1" applyBorder="1" applyAlignment="1">
      <alignment horizontal="center"/>
    </xf>
    <xf numFmtId="4" fontId="88" fillId="3" borderId="134" xfId="0" applyNumberFormat="1" applyFont="1" applyFill="1" applyBorder="1" applyAlignment="1">
      <alignment horizontal="center"/>
    </xf>
    <xf numFmtId="0" fontId="89" fillId="0" borderId="23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9" fillId="3" borderId="134" xfId="0" applyFont="1" applyFill="1" applyBorder="1" applyAlignment="1">
      <alignment horizontal="center"/>
    </xf>
    <xf numFmtId="0" fontId="9" fillId="2" borderId="110" xfId="0" applyFont="1" applyFill="1" applyBorder="1" applyAlignment="1">
      <alignment horizontal="center"/>
    </xf>
    <xf numFmtId="0" fontId="10" fillId="3" borderId="67" xfId="0" applyFont="1" applyFill="1" applyBorder="1" applyAlignment="1">
      <alignment horizontal="left"/>
    </xf>
    <xf numFmtId="0" fontId="9" fillId="3" borderId="67" xfId="0" applyFont="1" applyFill="1" applyBorder="1" applyAlignment="1">
      <alignment horizontal="left"/>
    </xf>
    <xf numFmtId="0" fontId="9" fillId="3" borderId="197" xfId="0" applyFont="1" applyFill="1" applyBorder="1" applyAlignment="1">
      <alignment horizontal="center" wrapText="1"/>
    </xf>
    <xf numFmtId="0" fontId="3" fillId="0" borderId="198" xfId="0" applyFont="1" applyBorder="1"/>
    <xf numFmtId="0" fontId="2" fillId="6" borderId="2" xfId="0" applyFont="1" applyFill="1" applyBorder="1" applyAlignment="1">
      <alignment horizontal="center"/>
    </xf>
    <xf numFmtId="0" fontId="2" fillId="2" borderId="110" xfId="0" applyFont="1" applyFill="1" applyBorder="1" applyAlignment="1">
      <alignment horizontal="center"/>
    </xf>
    <xf numFmtId="0" fontId="55" fillId="2" borderId="23" xfId="0" applyFont="1" applyFill="1" applyBorder="1" applyAlignment="1">
      <alignment horizontal="center"/>
    </xf>
    <xf numFmtId="4" fontId="4" fillId="3" borderId="55" xfId="0" applyNumberFormat="1" applyFont="1" applyFill="1" applyBorder="1" applyAlignment="1">
      <alignment horizontal="center"/>
    </xf>
    <xf numFmtId="0" fontId="98" fillId="3" borderId="23" xfId="0" applyFont="1" applyFill="1" applyBorder="1" applyAlignment="1">
      <alignment horizontal="center" wrapText="1"/>
    </xf>
    <xf numFmtId="0" fontId="3" fillId="0" borderId="190" xfId="0" applyFont="1" applyBorder="1"/>
    <xf numFmtId="0" fontId="3" fillId="0" borderId="191" xfId="0" applyFont="1" applyBorder="1"/>
    <xf numFmtId="0" fontId="3" fillId="0" borderId="192" xfId="0" applyFont="1" applyBorder="1"/>
    <xf numFmtId="0" fontId="3" fillId="0" borderId="193" xfId="0" applyFont="1" applyBorder="1"/>
    <xf numFmtId="0" fontId="9" fillId="6" borderId="2" xfId="0" applyFont="1" applyFill="1" applyBorder="1" applyAlignment="1">
      <alignment horizontal="center"/>
    </xf>
    <xf numFmtId="0" fontId="9" fillId="3" borderId="195" xfId="0" applyFont="1" applyFill="1" applyBorder="1" applyAlignment="1">
      <alignment horizontal="left"/>
    </xf>
    <xf numFmtId="0" fontId="3" fillId="0" borderId="196" xfId="0" applyFont="1" applyBorder="1"/>
    <xf numFmtId="0" fontId="13" fillId="13" borderId="176" xfId="0" applyFont="1" applyFill="1" applyBorder="1" applyAlignment="1">
      <alignment horizontal="center"/>
    </xf>
    <xf numFmtId="0" fontId="3" fillId="0" borderId="182" xfId="0" applyFont="1" applyBorder="1"/>
    <xf numFmtId="0" fontId="42" fillId="13" borderId="176" xfId="0" quotePrefix="1" applyFont="1" applyFill="1" applyBorder="1" applyAlignment="1">
      <alignment horizontal="center"/>
    </xf>
    <xf numFmtId="0" fontId="13" fillId="13" borderId="180" xfId="0" applyFont="1" applyFill="1" applyBorder="1" applyAlignment="1">
      <alignment horizontal="center"/>
    </xf>
    <xf numFmtId="0" fontId="3" fillId="0" borderId="181" xfId="0" applyFont="1" applyBorder="1"/>
    <xf numFmtId="0" fontId="55" fillId="2" borderId="2" xfId="0" applyFont="1" applyFill="1" applyBorder="1" applyAlignment="1">
      <alignment horizontal="center"/>
    </xf>
    <xf numFmtId="0" fontId="13" fillId="2" borderId="132" xfId="0" applyFont="1" applyFill="1" applyBorder="1" applyAlignment="1">
      <alignment horizontal="center" vertical="center" wrapText="1"/>
    </xf>
    <xf numFmtId="0" fontId="3" fillId="0" borderId="177" xfId="0" applyFont="1" applyBorder="1"/>
    <xf numFmtId="0" fontId="3" fillId="0" borderId="183" xfId="0" applyFont="1" applyBorder="1"/>
    <xf numFmtId="0" fontId="13" fillId="2" borderId="132" xfId="0" applyFont="1" applyFill="1" applyBorder="1" applyAlignment="1">
      <alignment horizontal="center" vertical="center"/>
    </xf>
    <xf numFmtId="0" fontId="13" fillId="2" borderId="184" xfId="0" applyFont="1" applyFill="1" applyBorder="1" applyAlignment="1">
      <alignment horizontal="center" vertical="center" wrapText="1"/>
    </xf>
    <xf numFmtId="0" fontId="3" fillId="0" borderId="186" xfId="0" applyFont="1" applyBorder="1"/>
    <xf numFmtId="0" fontId="13" fillId="2" borderId="185" xfId="0" quotePrefix="1" applyFont="1" applyFill="1" applyBorder="1" applyAlignment="1">
      <alignment horizontal="center" vertical="center" wrapText="1"/>
    </xf>
    <xf numFmtId="0" fontId="3" fillId="0" borderId="187" xfId="0" applyFont="1" applyBorder="1"/>
    <xf numFmtId="0" fontId="13" fillId="2" borderId="54" xfId="0" applyFont="1" applyFill="1" applyBorder="1" applyAlignment="1">
      <alignment horizontal="center" vertical="center" wrapText="1"/>
    </xf>
    <xf numFmtId="0" fontId="13" fillId="2" borderId="118" xfId="0" applyFont="1" applyFill="1" applyBorder="1" applyAlignment="1">
      <alignment horizontal="center" vertical="center" wrapText="1"/>
    </xf>
    <xf numFmtId="0" fontId="67" fillId="2" borderId="118" xfId="0" applyFont="1" applyFill="1" applyBorder="1" applyAlignment="1">
      <alignment horizontal="center" vertical="center" wrapText="1"/>
    </xf>
    <xf numFmtId="0" fontId="2" fillId="18" borderId="2" xfId="0" applyFont="1" applyFill="1" applyBorder="1" applyAlignment="1">
      <alignment horizontal="center"/>
    </xf>
    <xf numFmtId="0" fontId="13" fillId="4" borderId="55" xfId="0" quotePrefix="1" applyFont="1" applyFill="1" applyBorder="1" applyAlignment="1">
      <alignment horizontal="center" vertical="center"/>
    </xf>
    <xf numFmtId="0" fontId="3" fillId="0" borderId="194" xfId="0" applyFont="1" applyBorder="1"/>
    <xf numFmtId="0" fontId="13" fillId="2" borderId="53" xfId="0" quotePrefix="1" applyFont="1" applyFill="1" applyBorder="1" applyAlignment="1">
      <alignment horizontal="center" vertical="center" wrapText="1"/>
    </xf>
    <xf numFmtId="0" fontId="3" fillId="0" borderId="62" xfId="0" applyFont="1" applyBorder="1"/>
    <xf numFmtId="0" fontId="13" fillId="4" borderId="158" xfId="0" quotePrefix="1" applyFont="1" applyFill="1" applyBorder="1" applyAlignment="1">
      <alignment horizontal="center" vertical="center"/>
    </xf>
    <xf numFmtId="0" fontId="13" fillId="2" borderId="53" xfId="0" quotePrefix="1" applyFont="1" applyFill="1" applyBorder="1" applyAlignment="1">
      <alignment horizontal="center" vertical="center"/>
    </xf>
    <xf numFmtId="0" fontId="13" fillId="2" borderId="53" xfId="0" applyFont="1" applyFill="1" applyBorder="1" applyAlignment="1">
      <alignment horizontal="center" vertical="center"/>
    </xf>
    <xf numFmtId="10" fontId="42" fillId="13" borderId="110" xfId="0" applyNumberFormat="1" applyFont="1" applyFill="1" applyBorder="1" applyAlignment="1">
      <alignment horizontal="center" vertical="center"/>
    </xf>
    <xf numFmtId="0" fontId="13" fillId="13" borderId="23" xfId="0" quotePrefix="1" applyFont="1" applyFill="1" applyBorder="1" applyAlignment="1">
      <alignment horizontal="center"/>
    </xf>
    <xf numFmtId="0" fontId="3" fillId="0" borderId="199" xfId="0" applyFont="1" applyBorder="1"/>
    <xf numFmtId="0" fontId="3" fillId="0" borderId="200" xfId="0" applyFont="1" applyBorder="1"/>
    <xf numFmtId="0" fontId="13" fillId="2" borderId="5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30" xfId="0" applyFont="1" applyBorder="1" applyAlignment="1">
      <alignment horizontal="center"/>
    </xf>
    <xf numFmtId="0" fontId="13" fillId="4" borderId="23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13" fillId="4" borderId="67" xfId="0" quotePrefix="1" applyFont="1" applyFill="1" applyBorder="1" applyAlignment="1">
      <alignment horizontal="center" vertical="center"/>
    </xf>
    <xf numFmtId="0" fontId="13" fillId="4" borderId="67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title>
      <c:tx>
        <c:rich>
          <a:bodyPr/>
          <a:lstStyle/>
          <a:p>
            <a:pPr lvl="0">
              <a:defRPr sz="900" b="1" i="0">
                <a:solidFill>
                  <a:srgbClr val="000000"/>
                </a:solidFill>
                <a:latin typeface="Arial"/>
              </a:defRPr>
            </a:pPr>
            <a:r>
              <a:rPr lang="es-MX"/>
              <a:t>ORIGEN DE RECURSOS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0.37165775401069517"/>
          <c:y val="0.37244990745054274"/>
          <c:w val="0.2433155080213904"/>
          <c:h val="0.4642868709314984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56B-43C5-909B-B74A39557A2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56B-43C5-909B-B74A39557A2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'Inversión Inicial'!$D$73:$D$74</c:f>
              <c:numCache>
                <c:formatCode>0%</c:formatCode>
                <c:ptCount val="2"/>
                <c:pt idx="0">
                  <c:v>0.62669852172614604</c:v>
                </c:pt>
                <c:pt idx="1">
                  <c:v>0.37330147827385396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56B-43C5-909B-B74A39557A2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1219200</xdr:colOff>
      <xdr:row>86</xdr:row>
      <xdr:rowOff>28575</xdr:rowOff>
    </xdr:from>
    <xdr:ext cx="3810000" cy="2286000"/>
    <xdr:graphicFrame macro="">
      <xdr:nvGraphicFramePr>
        <xdr:cNvPr id="424112247" name="Chart 1">
          <a:extLst>
            <a:ext uri="{FF2B5EF4-FFF2-40B4-BE49-F238E27FC236}">
              <a16:creationId xmlns:a16="http://schemas.microsoft.com/office/drawing/2014/main" xmlns="" id="{00000000-0008-0000-0000-0000777047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G:/Documents%20and%20Settings/Administrador/Mis%20documentos/Documentos/financieros%20EXCEL/planeacion%20financiera%20excel/Documents/financieros%20EXCEL/tostadas%20alista/Documents%20and%20Settings/All%20Users/Documentos/Ffinanciero%20completo%20frutavi.xls?BE767EEE" TargetMode="External"/><Relationship Id="rId1" Type="http://schemas.openxmlformats.org/officeDocument/2006/relationships/externalLinkPath" Target="file:///\\BE767EEE\Ffinanciero%20completo%20frutav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rsión"/>
      <sheetName val="Bal. ini"/>
      <sheetName val="Amort."/>
      <sheetName val="Costos de Prod."/>
      <sheetName val="Inventarios"/>
      <sheetName val="Vtas,CV.,Gtos gen"/>
      <sheetName val="Flujomensual"/>
      <sheetName val="Est. Res."/>
      <sheetName val="Balances"/>
      <sheetName val="VAN TIR"/>
      <sheetName val="sensib."/>
      <sheetName val="P EQ"/>
      <sheetName val="Módulo7"/>
      <sheetName val="Módulo6"/>
      <sheetName val="Módulo3"/>
      <sheetName val="Módulo5"/>
      <sheetName val="Módulo2"/>
      <sheetName val="Módulo8"/>
      <sheetName val="Módulo1"/>
      <sheetName val="Módulo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VALLEJO JIMENEZ BENJAMIN" id="{E4D7DA67-ADB3-43CF-906E-2E6864333777}" userId="S::benjamin@ucol.mx::23f4485b-7199-43b0-84b3-f2104995253a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4" dT="2019-10-31T18:57:44.94" personId="{E4D7DA67-ADB3-43CF-906E-2E6864333777}" id="{BA797D9B-1D28-4CB5-944D-231005AB76DE}">
    <text>El supuesto de los siguientes años en las compras y gastos fijos es que van a crecer a la escala combinada de precios y unidades. Me parece demasiado. Debería estar ligado a un incremento de inflación o si acaso, un poco más.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17" dT="2019-10-31T19:04:43.99" personId="{E4D7DA67-ADB3-43CF-906E-2E6864333777}" id="{DABADA5B-75BB-4DD0-AF15-F67684882818}">
    <text>poner porcentaje de retención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1004"/>
  <sheetViews>
    <sheetView showGridLines="0" topLeftCell="A41" workbookViewId="0">
      <selection activeCell="A61" sqref="A61"/>
    </sheetView>
  </sheetViews>
  <sheetFormatPr baseColWidth="10" defaultColWidth="14.375" defaultRowHeight="15" customHeight="1"/>
  <cols>
    <col min="1" max="1" width="38.125" customWidth="1"/>
    <col min="2" max="2" width="10.375" customWidth="1"/>
    <col min="3" max="3" width="14.125" customWidth="1"/>
    <col min="4" max="4" width="17.625" customWidth="1"/>
    <col min="5" max="5" width="18.125" bestFit="1" customWidth="1"/>
    <col min="6" max="6" width="7.625" customWidth="1"/>
    <col min="7" max="26" width="11.375" customWidth="1"/>
  </cols>
  <sheetData>
    <row r="1" spans="1:26" ht="16.5" customHeight="1">
      <c r="A1" s="34" t="s">
        <v>14</v>
      </c>
      <c r="B1" s="35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230" t="s">
        <v>494</v>
      </c>
      <c r="S1" s="34"/>
      <c r="T1" s="34"/>
      <c r="U1" s="34"/>
      <c r="V1" s="34"/>
      <c r="W1" s="34"/>
      <c r="X1" s="34"/>
      <c r="Y1" s="34"/>
      <c r="Z1" s="34"/>
    </row>
    <row r="2" spans="1:26" ht="16.5" customHeight="1">
      <c r="A2" s="34"/>
      <c r="B2" s="35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6.5" customHeight="1">
      <c r="A3" s="1246" t="s">
        <v>19</v>
      </c>
      <c r="B3" s="1247"/>
      <c r="C3" s="1247"/>
      <c r="D3" s="1248"/>
      <c r="E3" s="42" t="s">
        <v>2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6.5" customHeight="1">
      <c r="A4" s="1249"/>
      <c r="B4" s="1250"/>
      <c r="C4" s="1250"/>
      <c r="D4" s="1251"/>
      <c r="E4" s="46"/>
      <c r="F4" s="51"/>
      <c r="G4" s="53" t="s">
        <v>28</v>
      </c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6.5" customHeight="1">
      <c r="A5" s="55"/>
      <c r="B5" s="56"/>
      <c r="C5" s="56"/>
      <c r="D5" s="58"/>
      <c r="E5" s="61"/>
      <c r="F5" s="63" t="s">
        <v>14</v>
      </c>
      <c r="G5" s="65" t="s">
        <v>495</v>
      </c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25.5" customHeight="1">
      <c r="A6" s="1245" t="s">
        <v>543</v>
      </c>
      <c r="B6" s="1242"/>
      <c r="C6" s="1242"/>
      <c r="D6" s="1243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3.5" customHeight="1">
      <c r="A7" s="69"/>
      <c r="B7" s="75"/>
      <c r="C7" s="75"/>
      <c r="D7" s="77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21.75" customHeight="1">
      <c r="A8" s="1254" t="s">
        <v>34</v>
      </c>
      <c r="B8" s="1242"/>
      <c r="C8" s="1242"/>
      <c r="D8" s="1243"/>
      <c r="E8" s="34"/>
      <c r="F8" s="34"/>
      <c r="G8" s="34"/>
      <c r="H8" s="34"/>
      <c r="I8" s="1229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6.5" customHeight="1">
      <c r="A9" s="85"/>
      <c r="B9" s="87"/>
      <c r="C9" s="89"/>
      <c r="D9" s="91"/>
      <c r="E9" s="93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6.5" customHeight="1">
      <c r="A10" s="98" t="s">
        <v>46</v>
      </c>
      <c r="B10" s="100" t="s">
        <v>50</v>
      </c>
      <c r="C10" s="100" t="s">
        <v>51</v>
      </c>
      <c r="D10" s="101" t="s">
        <v>52</v>
      </c>
      <c r="E10" s="93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6.5" customHeight="1">
      <c r="A11" s="98"/>
      <c r="B11" s="105"/>
      <c r="C11" s="100" t="s">
        <v>54</v>
      </c>
      <c r="D11" s="101"/>
      <c r="E11" s="9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6.5" customHeight="1">
      <c r="A12" s="109" t="s">
        <v>56</v>
      </c>
      <c r="B12" s="105"/>
      <c r="C12" s="100"/>
      <c r="D12" s="101"/>
      <c r="E12" s="93"/>
      <c r="F12" s="111"/>
      <c r="G12" s="113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6.5" customHeight="1" thickBot="1">
      <c r="A13" s="115" t="s">
        <v>520</v>
      </c>
      <c r="B13" s="117">
        <v>2</v>
      </c>
      <c r="C13" s="118">
        <v>2600000</v>
      </c>
      <c r="D13" s="121">
        <f>B13*C13</f>
        <v>5200000</v>
      </c>
      <c r="E13" s="93"/>
      <c r="F13" s="111"/>
      <c r="G13" s="122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6.5" customHeight="1" thickBot="1">
      <c r="A14" s="123" t="s">
        <v>521</v>
      </c>
      <c r="B14" s="124">
        <v>2</v>
      </c>
      <c r="C14" s="125">
        <v>2400000</v>
      </c>
      <c r="D14" s="121">
        <f t="shared" ref="D14:D29" si="0">B14*C14</f>
        <v>4800000</v>
      </c>
      <c r="E14" s="93"/>
      <c r="F14" s="111"/>
      <c r="G14" s="122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6.5" customHeight="1" thickBot="1">
      <c r="A15" s="123"/>
      <c r="B15" s="124"/>
      <c r="C15" s="125"/>
      <c r="D15" s="121">
        <f t="shared" si="0"/>
        <v>0</v>
      </c>
      <c r="E15" s="93"/>
      <c r="F15" s="111"/>
      <c r="G15" s="122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6.5" customHeight="1" thickBot="1">
      <c r="A16" s="123"/>
      <c r="B16" s="124"/>
      <c r="C16" s="125"/>
      <c r="D16" s="121">
        <f t="shared" si="0"/>
        <v>0</v>
      </c>
      <c r="E16" s="93"/>
      <c r="F16" s="111"/>
      <c r="G16" s="122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6.5" customHeight="1" thickBot="1">
      <c r="A17" s="123"/>
      <c r="B17" s="124"/>
      <c r="C17" s="125"/>
      <c r="D17" s="121">
        <f t="shared" si="0"/>
        <v>0</v>
      </c>
      <c r="E17" s="93"/>
      <c r="F17" s="111"/>
      <c r="G17" s="122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6.5" customHeight="1" thickBot="1">
      <c r="A18" s="123"/>
      <c r="B18" s="124"/>
      <c r="C18" s="125"/>
      <c r="D18" s="121">
        <f t="shared" si="0"/>
        <v>0</v>
      </c>
      <c r="E18" s="93"/>
      <c r="F18" s="111"/>
      <c r="G18" s="122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6.5" customHeight="1" thickBot="1">
      <c r="A19" s="123"/>
      <c r="B19" s="124"/>
      <c r="C19" s="125"/>
      <c r="D19" s="121">
        <f t="shared" si="0"/>
        <v>0</v>
      </c>
      <c r="E19" s="93"/>
      <c r="F19" s="111"/>
      <c r="G19" s="122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6.5" customHeight="1" thickBot="1">
      <c r="A20" s="123"/>
      <c r="B20" s="129"/>
      <c r="C20" s="125"/>
      <c r="D20" s="121">
        <f t="shared" si="0"/>
        <v>0</v>
      </c>
      <c r="E20" s="93"/>
      <c r="F20" s="111"/>
      <c r="G20" s="122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6.5" customHeight="1" thickBot="1">
      <c r="A21" s="123"/>
      <c r="B21" s="129"/>
      <c r="C21" s="125"/>
      <c r="D21" s="121">
        <f t="shared" si="0"/>
        <v>0</v>
      </c>
      <c r="E21" s="93"/>
      <c r="F21" s="111"/>
      <c r="G21" s="122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6.5" customHeight="1" thickBot="1">
      <c r="A22" s="123"/>
      <c r="B22" s="124"/>
      <c r="C22" s="125"/>
      <c r="D22" s="121">
        <f t="shared" si="0"/>
        <v>0</v>
      </c>
      <c r="E22" s="93"/>
      <c r="F22" s="111"/>
      <c r="G22" s="122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6.5" customHeight="1" thickBot="1">
      <c r="A23" s="123"/>
      <c r="B23" s="129"/>
      <c r="C23" s="125"/>
      <c r="D23" s="121">
        <f t="shared" si="0"/>
        <v>0</v>
      </c>
      <c r="E23" s="93"/>
      <c r="F23" s="111"/>
      <c r="G23" s="122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6.5" customHeight="1" thickBot="1">
      <c r="A24" s="123"/>
      <c r="B24" s="129"/>
      <c r="C24" s="125"/>
      <c r="D24" s="121">
        <f t="shared" si="0"/>
        <v>0</v>
      </c>
      <c r="E24" s="93"/>
      <c r="F24" s="111"/>
      <c r="G24" s="122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6.5" customHeight="1" thickBot="1">
      <c r="A25" s="123"/>
      <c r="B25" s="129"/>
      <c r="C25" s="125"/>
      <c r="D25" s="121">
        <f t="shared" si="0"/>
        <v>0</v>
      </c>
      <c r="E25" s="93"/>
      <c r="F25" s="111"/>
      <c r="G25" s="122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6.5" customHeight="1" thickBot="1">
      <c r="A26" s="123"/>
      <c r="B26" s="124"/>
      <c r="C26" s="125"/>
      <c r="D26" s="121">
        <f t="shared" si="0"/>
        <v>0</v>
      </c>
      <c r="E26" s="93"/>
      <c r="F26" s="111"/>
      <c r="G26" s="122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6.5" customHeight="1" thickBot="1">
      <c r="A27" s="123"/>
      <c r="B27" s="129"/>
      <c r="C27" s="125"/>
      <c r="D27" s="121">
        <f t="shared" si="0"/>
        <v>0</v>
      </c>
      <c r="E27" s="93"/>
      <c r="F27" s="111"/>
      <c r="G27" s="122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6.5" customHeight="1" thickBot="1">
      <c r="A28" s="123"/>
      <c r="B28" s="124"/>
      <c r="C28" s="125"/>
      <c r="D28" s="121">
        <f t="shared" si="0"/>
        <v>0</v>
      </c>
      <c r="E28" s="93"/>
      <c r="F28" s="111"/>
      <c r="G28" s="122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6.5" customHeight="1" thickBot="1">
      <c r="A29" s="145"/>
      <c r="B29" s="147"/>
      <c r="C29" s="148"/>
      <c r="D29" s="121">
        <f t="shared" si="0"/>
        <v>0</v>
      </c>
      <c r="E29" s="151">
        <f>SUM(D13:D29)</f>
        <v>10000000</v>
      </c>
      <c r="F29" s="111"/>
      <c r="G29" s="122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6.5" customHeight="1">
      <c r="A30" s="154" t="s">
        <v>77</v>
      </c>
      <c r="B30" s="155"/>
      <c r="C30" s="157"/>
      <c r="D30" s="159"/>
      <c r="E30" s="93"/>
      <c r="F30" s="111"/>
      <c r="G30" s="122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s="1198" customFormat="1" ht="16.5" customHeight="1" thickBot="1">
      <c r="A31" s="251" t="s">
        <v>496</v>
      </c>
      <c r="B31" s="164"/>
      <c r="C31" s="165"/>
      <c r="D31" s="166"/>
      <c r="E31" s="93"/>
      <c r="F31" s="111"/>
      <c r="G31" s="122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s="1198" customFormat="1" ht="16.5" customHeight="1" thickBot="1">
      <c r="A32" s="115" t="s">
        <v>498</v>
      </c>
      <c r="B32" s="168"/>
      <c r="C32" s="170"/>
      <c r="D32" s="173">
        <f t="shared" ref="D32:D33" si="1">B32*C32</f>
        <v>0</v>
      </c>
      <c r="E32" s="93"/>
      <c r="F32" s="111"/>
      <c r="G32" s="122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s="1198" customFormat="1" ht="16.5" customHeight="1" thickBot="1">
      <c r="A33" s="175" t="s">
        <v>497</v>
      </c>
      <c r="B33" s="177"/>
      <c r="C33" s="179"/>
      <c r="D33" s="180">
        <f t="shared" si="1"/>
        <v>0</v>
      </c>
      <c r="E33" s="151">
        <f>SUM(D32:D33)</f>
        <v>0</v>
      </c>
      <c r="F33" s="111"/>
      <c r="G33" s="122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s="1198" customFormat="1" ht="16.5" customHeight="1">
      <c r="A34" s="1224"/>
      <c r="B34" s="155"/>
      <c r="C34" s="157"/>
      <c r="D34" s="1225"/>
      <c r="E34" s="1226"/>
      <c r="F34" s="111"/>
      <c r="G34" s="122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6.5" customHeight="1">
      <c r="A35" s="154"/>
      <c r="B35" s="155"/>
      <c r="C35" s="157"/>
      <c r="D35" s="162"/>
      <c r="E35" s="93"/>
      <c r="F35" s="111"/>
      <c r="G35" s="122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6.5" customHeight="1">
      <c r="A36" s="163" t="s">
        <v>499</v>
      </c>
      <c r="B36" s="164"/>
      <c r="C36" s="165"/>
      <c r="D36" s="166"/>
      <c r="E36" s="93"/>
      <c r="F36" s="111"/>
      <c r="G36" s="122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6.5" customHeight="1">
      <c r="A37" s="115" t="s">
        <v>500</v>
      </c>
      <c r="B37" s="168">
        <v>1</v>
      </c>
      <c r="C37" s="170">
        <v>2000000</v>
      </c>
      <c r="D37" s="173">
        <f t="shared" ref="D37:D38" si="2">B37*C37</f>
        <v>2000000</v>
      </c>
      <c r="E37" s="93"/>
      <c r="F37" s="111"/>
      <c r="G37" s="122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6.5" customHeight="1">
      <c r="A38" s="175" t="s">
        <v>501</v>
      </c>
      <c r="B38" s="177"/>
      <c r="C38" s="179"/>
      <c r="D38" s="180">
        <f t="shared" si="2"/>
        <v>0</v>
      </c>
      <c r="E38" s="151">
        <f>SUM(D37:D38)</f>
        <v>2000000</v>
      </c>
      <c r="F38" s="182"/>
      <c r="G38" s="122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6.5" customHeight="1">
      <c r="A39" s="154" t="s">
        <v>77</v>
      </c>
      <c r="B39" s="155"/>
      <c r="C39" s="183"/>
      <c r="D39" s="183"/>
      <c r="E39" s="93"/>
      <c r="F39" s="182"/>
      <c r="G39" s="122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6.5" customHeight="1">
      <c r="A40" s="187"/>
      <c r="B40" s="188"/>
      <c r="C40" s="189"/>
      <c r="D40" s="191"/>
      <c r="E40" s="93"/>
      <c r="F40" s="182"/>
      <c r="G40" s="122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6.5" customHeight="1">
      <c r="A41" s="163" t="s">
        <v>502</v>
      </c>
      <c r="B41" s="192"/>
      <c r="C41" s="193"/>
      <c r="D41" s="194"/>
      <c r="E41" s="93"/>
      <c r="F41" s="182"/>
      <c r="G41" s="122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6.5" customHeight="1" thickBot="1">
      <c r="A42" s="115" t="s">
        <v>541</v>
      </c>
      <c r="B42" s="168">
        <v>1</v>
      </c>
      <c r="C42" s="170">
        <v>150000</v>
      </c>
      <c r="D42" s="173">
        <f t="shared" ref="D42:D49" si="3">B42*C42</f>
        <v>150000</v>
      </c>
      <c r="E42" s="93"/>
      <c r="F42" s="182"/>
      <c r="G42" s="122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6.5" customHeight="1" thickBot="1">
      <c r="A43" s="123" t="s">
        <v>542</v>
      </c>
      <c r="B43" s="129">
        <v>1</v>
      </c>
      <c r="C43" s="195">
        <v>1244000</v>
      </c>
      <c r="D43" s="173">
        <f t="shared" si="3"/>
        <v>1244000</v>
      </c>
      <c r="E43" s="93"/>
      <c r="F43" s="182"/>
      <c r="G43" s="122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6.5" customHeight="1" thickBot="1">
      <c r="A44" s="123"/>
      <c r="B44" s="124"/>
      <c r="C44" s="195"/>
      <c r="D44" s="173">
        <f t="shared" si="3"/>
        <v>0</v>
      </c>
      <c r="E44" s="93"/>
      <c r="F44" s="182"/>
      <c r="G44" s="122"/>
      <c r="H44" s="197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6.5" customHeight="1" thickBot="1">
      <c r="A45" s="123"/>
      <c r="B45" s="124"/>
      <c r="C45" s="195"/>
      <c r="D45" s="173">
        <f t="shared" si="3"/>
        <v>0</v>
      </c>
      <c r="E45" s="93"/>
      <c r="F45" s="182"/>
      <c r="G45" s="122"/>
      <c r="H45" s="197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6.5" customHeight="1" thickBot="1">
      <c r="A46" s="201"/>
      <c r="B46" s="202"/>
      <c r="C46" s="203"/>
      <c r="D46" s="173">
        <f t="shared" si="3"/>
        <v>0</v>
      </c>
      <c r="E46" s="204"/>
      <c r="F46" s="205"/>
      <c r="G46" s="122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6.5" customHeight="1" thickBot="1">
      <c r="A47" s="201"/>
      <c r="B47" s="202"/>
      <c r="C47" s="203"/>
      <c r="D47" s="173">
        <f t="shared" si="3"/>
        <v>0</v>
      </c>
      <c r="E47" s="204"/>
      <c r="F47" s="205"/>
      <c r="G47" s="122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6.5" customHeight="1" thickBot="1">
      <c r="A48" s="201"/>
      <c r="B48" s="202"/>
      <c r="C48" s="203"/>
      <c r="D48" s="173">
        <f t="shared" si="3"/>
        <v>0</v>
      </c>
      <c r="E48" s="204"/>
      <c r="F48" s="205"/>
      <c r="G48" s="122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6.5" customHeight="1" thickBot="1">
      <c r="A49" s="175"/>
      <c r="B49" s="147"/>
      <c r="C49" s="179"/>
      <c r="D49" s="173">
        <f t="shared" si="3"/>
        <v>0</v>
      </c>
      <c r="E49" s="151">
        <f>SUM(D42:D49)</f>
        <v>1394000</v>
      </c>
      <c r="F49" s="205"/>
      <c r="G49" s="122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6.5" customHeight="1">
      <c r="A50" s="154" t="s">
        <v>77</v>
      </c>
      <c r="B50" s="155"/>
      <c r="C50" s="183"/>
      <c r="D50" s="183"/>
      <c r="E50" s="93"/>
      <c r="F50" s="111"/>
      <c r="G50" s="122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6.5" customHeight="1">
      <c r="A51" s="154"/>
      <c r="B51" s="188"/>
      <c r="C51" s="189"/>
      <c r="D51" s="21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6.5" customHeight="1">
      <c r="A52" s="163" t="s">
        <v>503</v>
      </c>
      <c r="B52" s="192"/>
      <c r="C52" s="193"/>
      <c r="D52" s="216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6.5" customHeight="1" thickBot="1">
      <c r="A53" s="217" t="s">
        <v>504</v>
      </c>
      <c r="B53" s="218"/>
      <c r="C53" s="219"/>
      <c r="D53" s="220">
        <f t="shared" ref="D53:D54" si="4">B53*C53</f>
        <v>0</v>
      </c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6.5" customHeight="1" thickBot="1">
      <c r="A54" s="221" t="s">
        <v>25</v>
      </c>
      <c r="B54" s="222"/>
      <c r="C54" s="179"/>
      <c r="D54" s="223">
        <f t="shared" si="4"/>
        <v>0</v>
      </c>
      <c r="E54" s="151">
        <f>SUM(D53:D54)</f>
        <v>0</v>
      </c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6.5" customHeight="1">
      <c r="A55" s="154" t="s">
        <v>77</v>
      </c>
      <c r="B55" s="155"/>
      <c r="C55" s="183"/>
      <c r="D55" s="183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6.5" customHeight="1">
      <c r="A56" s="154"/>
      <c r="B56" s="188"/>
      <c r="C56" s="189"/>
      <c r="D56" s="224"/>
      <c r="E56" s="34"/>
      <c r="F56" s="34"/>
      <c r="G56" s="225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6.5" customHeight="1">
      <c r="A57" s="109" t="s">
        <v>97</v>
      </c>
      <c r="B57" s="192"/>
      <c r="C57" s="193"/>
      <c r="D57" s="19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6.5" customHeight="1">
      <c r="A58" s="227" t="s">
        <v>505</v>
      </c>
      <c r="B58" s="228"/>
      <c r="C58" s="229"/>
      <c r="D58" s="231">
        <f t="shared" ref="D58:D60" si="5">C58</f>
        <v>0</v>
      </c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6.5" customHeight="1">
      <c r="A59" s="233" t="s">
        <v>506</v>
      </c>
      <c r="B59" s="234"/>
      <c r="C59" s="235"/>
      <c r="D59" s="236">
        <f t="shared" si="5"/>
        <v>0</v>
      </c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6.5" customHeight="1">
      <c r="A60" s="240" t="s">
        <v>507</v>
      </c>
      <c r="B60" s="241"/>
      <c r="C60" s="243"/>
      <c r="D60" s="223">
        <f t="shared" si="5"/>
        <v>0</v>
      </c>
      <c r="E60" s="151">
        <f>SUM(D58:D60)</f>
        <v>0</v>
      </c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6.5" customHeight="1">
      <c r="A61" s="154" t="s">
        <v>77</v>
      </c>
      <c r="B61" s="248"/>
      <c r="C61" s="183"/>
      <c r="D61" s="183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6.5" customHeight="1">
      <c r="A62" s="251" t="s">
        <v>98</v>
      </c>
      <c r="B62" s="252"/>
      <c r="C62" s="193"/>
      <c r="D62" s="216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6.5" customHeight="1">
      <c r="A63" s="254" t="s">
        <v>508</v>
      </c>
      <c r="B63" s="8"/>
      <c r="C63" s="259"/>
      <c r="D63" s="220">
        <f t="shared" ref="D63:D65" si="6">C63</f>
        <v>0</v>
      </c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6.5" customHeight="1">
      <c r="A64" s="261" t="s">
        <v>509</v>
      </c>
      <c r="B64" s="22"/>
      <c r="C64" s="263"/>
      <c r="D64" s="236">
        <f t="shared" si="6"/>
        <v>0</v>
      </c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6.5" customHeight="1">
      <c r="A65" s="275" t="s">
        <v>510</v>
      </c>
      <c r="B65" s="41"/>
      <c r="C65" s="279"/>
      <c r="D65" s="284">
        <f t="shared" si="6"/>
        <v>0</v>
      </c>
      <c r="E65" s="286">
        <f>SUM(D63:D65)</f>
        <v>0</v>
      </c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6.5" customHeight="1">
      <c r="A66" s="288" t="s">
        <v>77</v>
      </c>
      <c r="B66" s="290"/>
      <c r="C66" s="290"/>
      <c r="D66" s="290"/>
      <c r="E66" s="225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6.5" customHeight="1">
      <c r="A67" s="295"/>
      <c r="B67" s="34"/>
      <c r="C67" s="34"/>
      <c r="D67" s="297"/>
      <c r="E67" s="151">
        <f>SUM(E29:E65)</f>
        <v>13394000</v>
      </c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6.5" customHeight="1">
      <c r="A68" s="1255" t="s">
        <v>511</v>
      </c>
      <c r="B68" s="1242"/>
      <c r="C68" s="1242"/>
      <c r="D68" s="1243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6.5" customHeight="1">
      <c r="A69" s="305"/>
      <c r="B69" s="307"/>
      <c r="C69" s="309"/>
      <c r="D69" s="311"/>
      <c r="E69" s="34"/>
      <c r="F69" s="34"/>
      <c r="G69" s="34"/>
      <c r="H69" s="313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29.25" customHeight="1">
      <c r="A70" s="316"/>
      <c r="B70" s="318"/>
      <c r="C70" s="34"/>
      <c r="D70" s="319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6.5" customHeight="1">
      <c r="A71" s="1241" t="s">
        <v>512</v>
      </c>
      <c r="B71" s="1242"/>
      <c r="C71" s="1242"/>
      <c r="D71" s="1243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6.5" customHeight="1">
      <c r="A72" s="320"/>
      <c r="B72" s="321"/>
      <c r="C72" s="322"/>
      <c r="D72" s="323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6.5" customHeight="1">
      <c r="A73" s="325" t="s">
        <v>513</v>
      </c>
      <c r="B73" s="1252">
        <f>E67-B74</f>
        <v>8394000</v>
      </c>
      <c r="C73" s="1253"/>
      <c r="D73" s="328">
        <f t="shared" ref="D73:D75" si="7">B73/$B$75</f>
        <v>0.62669852172614604</v>
      </c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6.5" customHeight="1">
      <c r="A74" s="325" t="s">
        <v>514</v>
      </c>
      <c r="B74" s="1244">
        <v>5000000</v>
      </c>
      <c r="C74" s="1243"/>
      <c r="D74" s="331">
        <f t="shared" si="7"/>
        <v>0.37330147827385396</v>
      </c>
      <c r="E74" s="34"/>
      <c r="F74" s="34"/>
      <c r="G74" s="333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6.5" customHeight="1">
      <c r="A75" s="336" t="s">
        <v>52</v>
      </c>
      <c r="B75" s="1239">
        <f>SUM(B73:C74)</f>
        <v>13394000</v>
      </c>
      <c r="C75" s="1240"/>
      <c r="D75" s="340">
        <f t="shared" si="7"/>
        <v>1</v>
      </c>
      <c r="E75" s="34"/>
      <c r="F75" s="34"/>
      <c r="G75" s="333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31.5" customHeight="1">
      <c r="A76" s="313"/>
      <c r="B76" s="342"/>
      <c r="C76" s="344"/>
      <c r="D76" s="313"/>
      <c r="E76" s="34"/>
      <c r="F76" s="34"/>
      <c r="G76" s="333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8" customHeight="1">
      <c r="A77" s="1241" t="s">
        <v>515</v>
      </c>
      <c r="B77" s="1242"/>
      <c r="C77" s="1242"/>
      <c r="D77" s="1243"/>
      <c r="E77" s="34"/>
      <c r="F77" s="34"/>
      <c r="G77" s="3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6.5" customHeight="1">
      <c r="A78" s="295"/>
      <c r="B78" s="34"/>
      <c r="C78" s="349" t="s">
        <v>115</v>
      </c>
      <c r="D78" s="350"/>
      <c r="E78" s="34"/>
      <c r="F78" s="34"/>
      <c r="G78" s="351" t="s">
        <v>116</v>
      </c>
      <c r="H78" s="352"/>
      <c r="I78" s="352"/>
      <c r="J78" s="352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6.5" customHeight="1">
      <c r="A79" s="353" t="s">
        <v>117</v>
      </c>
      <c r="B79" s="354"/>
      <c r="C79" s="355">
        <v>1</v>
      </c>
      <c r="D79" s="356"/>
      <c r="E79" s="34"/>
      <c r="F79" s="34"/>
      <c r="G79" s="333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6.5" customHeight="1">
      <c r="A80" s="353" t="s">
        <v>118</v>
      </c>
      <c r="B80" s="357"/>
      <c r="C80" s="355"/>
      <c r="D80" s="356"/>
      <c r="E80" s="34"/>
      <c r="F80" s="34"/>
      <c r="G80" s="333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6.5" customHeight="1">
      <c r="A81" s="353" t="s">
        <v>119</v>
      </c>
      <c r="B81" s="357"/>
      <c r="C81" s="355"/>
      <c r="D81" s="356">
        <f t="shared" ref="D81:D82" si="8">$B$74*C81</f>
        <v>0</v>
      </c>
      <c r="E81" s="34"/>
      <c r="F81" s="34"/>
      <c r="G81" s="333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6.5" customHeight="1">
      <c r="A82" s="353" t="s">
        <v>120</v>
      </c>
      <c r="B82" s="357"/>
      <c r="C82" s="355"/>
      <c r="D82" s="356">
        <f t="shared" si="8"/>
        <v>0</v>
      </c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25.5" customHeight="1">
      <c r="A83" s="313"/>
      <c r="B83" s="342"/>
      <c r="C83" s="358">
        <f>SUM(C79:C82)</f>
        <v>1</v>
      </c>
      <c r="D83" s="313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6.5" customHeight="1">
      <c r="A84" s="359" t="s">
        <v>121</v>
      </c>
      <c r="B84" s="360">
        <f>COUNT(C79:C82)</f>
        <v>1</v>
      </c>
      <c r="C84" s="361" t="str">
        <f>IF(C83=100%,"100%","NO CUADRA")</f>
        <v>100%</v>
      </c>
      <c r="D84" s="362">
        <f>SUM(D79:D82)</f>
        <v>0</v>
      </c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6.5" customHeight="1">
      <c r="A85" s="313"/>
      <c r="B85" s="342"/>
      <c r="C85" s="313"/>
      <c r="D85" s="363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6.5" customHeight="1">
      <c r="A86" s="313"/>
      <c r="B86" s="342"/>
      <c r="C86" s="313"/>
      <c r="D86" s="313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6.5" customHeight="1">
      <c r="A87" s="313"/>
      <c r="B87" s="342"/>
      <c r="C87" s="313"/>
      <c r="D87" s="313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6.5" customHeight="1">
      <c r="A88" s="313"/>
      <c r="B88" s="342"/>
      <c r="C88" s="313"/>
      <c r="D88" s="313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6.5" customHeight="1">
      <c r="A89" s="313"/>
      <c r="B89" s="342"/>
      <c r="C89" s="313"/>
      <c r="D89" s="313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6.5" customHeight="1">
      <c r="A90" s="313"/>
      <c r="B90" s="342"/>
      <c r="C90" s="313"/>
      <c r="D90" s="313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6.5" customHeight="1">
      <c r="A91" s="313"/>
      <c r="B91" s="342"/>
      <c r="C91" s="313"/>
      <c r="D91" s="313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6.5" customHeight="1">
      <c r="A92" s="313"/>
      <c r="B92" s="342"/>
      <c r="C92" s="313"/>
      <c r="D92" s="313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6.5" customHeight="1">
      <c r="A93" s="313"/>
      <c r="B93" s="342"/>
      <c r="C93" s="313"/>
      <c r="D93" s="313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6.5" customHeight="1">
      <c r="A94" s="313"/>
      <c r="B94" s="342"/>
      <c r="C94" s="313"/>
      <c r="D94" s="313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6.5" customHeight="1">
      <c r="A95" s="313"/>
      <c r="B95" s="342"/>
      <c r="C95" s="313"/>
      <c r="D95" s="313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6.5" customHeight="1">
      <c r="A96" s="313"/>
      <c r="B96" s="342"/>
      <c r="C96" s="313"/>
      <c r="D96" s="313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6.5" customHeight="1">
      <c r="A97" s="313"/>
      <c r="B97" s="342"/>
      <c r="C97" s="313"/>
      <c r="D97" s="313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6.5" customHeight="1">
      <c r="A98" s="313"/>
      <c r="B98" s="342"/>
      <c r="C98" s="313"/>
      <c r="D98" s="313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6.5" customHeight="1">
      <c r="A99" s="313"/>
      <c r="B99" s="342"/>
      <c r="C99" s="313"/>
      <c r="D99" s="313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6.5" customHeight="1">
      <c r="A100" s="313"/>
      <c r="B100" s="342"/>
      <c r="C100" s="313"/>
      <c r="D100" s="313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" customHeight="1">
      <c r="A101" s="313"/>
      <c r="B101" s="342"/>
      <c r="C101" s="313"/>
      <c r="D101" s="313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6.5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6.5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6.5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6.5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6.5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6.5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6.5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6.5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6.5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6.5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6.5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6.5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6.5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6.5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6.5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6.5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6.5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6.5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6.5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6.5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6.5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6.5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6.5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6.5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6.5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6.5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6.5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6.5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6.5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6.5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6.5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6.5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6.5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6.5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6.5" customHeight="1">
      <c r="A136" s="34"/>
      <c r="B136" s="35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6.5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6.5" customHeight="1">
      <c r="A138" s="34"/>
      <c r="B138" s="35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6.5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6.5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6.5" customHeight="1">
      <c r="A141" s="34"/>
      <c r="B141" s="35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6.5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6.5" customHeight="1">
      <c r="A143" s="34"/>
      <c r="B143" s="35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6.5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6.5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6.5" customHeight="1">
      <c r="A146" s="34"/>
      <c r="B146" s="35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6.5" customHeight="1">
      <c r="A147" s="34"/>
      <c r="B147" s="35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6.5" customHeight="1">
      <c r="A148" s="34"/>
      <c r="B148" s="35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6.5" customHeight="1">
      <c r="A149" s="34"/>
      <c r="B149" s="35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6.5" customHeight="1">
      <c r="A150" s="34"/>
      <c r="B150" s="35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6.5" customHeight="1">
      <c r="A151" s="34"/>
      <c r="B151" s="35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6.5" customHeight="1">
      <c r="A152" s="34"/>
      <c r="B152" s="35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6.5" customHeight="1">
      <c r="A153" s="34"/>
      <c r="B153" s="35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6.5" customHeight="1">
      <c r="A154" s="34"/>
      <c r="B154" s="35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6.5" customHeight="1">
      <c r="A155" s="34"/>
      <c r="B155" s="35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6.5" customHeight="1">
      <c r="A156" s="34"/>
      <c r="B156" s="35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6.5" customHeight="1">
      <c r="A157" s="34"/>
      <c r="B157" s="35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6.5" customHeight="1">
      <c r="A158" s="34"/>
      <c r="B158" s="35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6.5" customHeight="1">
      <c r="A159" s="34"/>
      <c r="B159" s="35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6.5" customHeight="1">
      <c r="A160" s="34"/>
      <c r="B160" s="35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6.5" customHeight="1">
      <c r="A161" s="34"/>
      <c r="B161" s="35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6.5" customHeight="1">
      <c r="A162" s="34"/>
      <c r="B162" s="35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6.5" customHeight="1">
      <c r="A163" s="34"/>
      <c r="B163" s="35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6.5" customHeight="1">
      <c r="A164" s="34"/>
      <c r="B164" s="35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6.5" customHeight="1">
      <c r="A165" s="34"/>
      <c r="B165" s="35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6.5" customHeight="1">
      <c r="A166" s="34"/>
      <c r="B166" s="35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6.5" customHeight="1">
      <c r="A167" s="34"/>
      <c r="B167" s="35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6.5" customHeight="1">
      <c r="A168" s="34"/>
      <c r="B168" s="35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6.5" customHeight="1">
      <c r="A169" s="34"/>
      <c r="B169" s="35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6.5" customHeight="1">
      <c r="A170" s="34"/>
      <c r="B170" s="35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6.5" customHeight="1">
      <c r="A171" s="34"/>
      <c r="B171" s="35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6.5" customHeight="1">
      <c r="A172" s="34"/>
      <c r="B172" s="35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6.5" customHeight="1">
      <c r="A173" s="34"/>
      <c r="B173" s="35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6.5" customHeight="1">
      <c r="A174" s="34"/>
      <c r="B174" s="35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6.5" customHeight="1">
      <c r="A175" s="34"/>
      <c r="B175" s="35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6.5" customHeight="1">
      <c r="A176" s="34"/>
      <c r="B176" s="35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6.5" customHeight="1">
      <c r="A177" s="34"/>
      <c r="B177" s="35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6.5" customHeight="1">
      <c r="A178" s="34"/>
      <c r="B178" s="35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6.5" customHeight="1">
      <c r="A179" s="34"/>
      <c r="B179" s="35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6.5" customHeight="1">
      <c r="A180" s="34"/>
      <c r="B180" s="35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6.5" customHeight="1">
      <c r="A181" s="34"/>
      <c r="B181" s="35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6.5" customHeight="1">
      <c r="A182" s="34"/>
      <c r="B182" s="35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6.5" customHeight="1">
      <c r="A183" s="34"/>
      <c r="B183" s="35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6.5" customHeight="1">
      <c r="A184" s="34"/>
      <c r="B184" s="35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6.5" customHeight="1">
      <c r="A185" s="34"/>
      <c r="B185" s="35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6.5" customHeight="1">
      <c r="A186" s="34"/>
      <c r="B186" s="35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6.5" customHeight="1">
      <c r="A187" s="34"/>
      <c r="B187" s="35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6.5" customHeight="1">
      <c r="A188" s="34"/>
      <c r="B188" s="35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6.5" customHeight="1">
      <c r="A189" s="34"/>
      <c r="B189" s="35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6.5" customHeight="1">
      <c r="A190" s="34"/>
      <c r="B190" s="35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6.5" customHeight="1">
      <c r="A191" s="34"/>
      <c r="B191" s="35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6.5" customHeight="1">
      <c r="A192" s="34"/>
      <c r="B192" s="35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6.5" customHeight="1">
      <c r="A193" s="34"/>
      <c r="B193" s="35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6.5" customHeight="1">
      <c r="A194" s="34"/>
      <c r="B194" s="35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6.5" customHeight="1">
      <c r="A195" s="34"/>
      <c r="B195" s="35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6.5" customHeight="1">
      <c r="A196" s="34"/>
      <c r="B196" s="35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6.5" customHeight="1">
      <c r="A197" s="34"/>
      <c r="B197" s="35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6.5" customHeight="1">
      <c r="A198" s="34"/>
      <c r="B198" s="35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6.5" customHeight="1">
      <c r="A199" s="34"/>
      <c r="B199" s="35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6.5" customHeight="1">
      <c r="A200" s="34"/>
      <c r="B200" s="35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6.5" customHeight="1">
      <c r="A201" s="34"/>
      <c r="B201" s="35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6.5" customHeight="1">
      <c r="A202" s="34"/>
      <c r="B202" s="35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6.5" customHeight="1">
      <c r="A203" s="34"/>
      <c r="B203" s="35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6.5" customHeight="1">
      <c r="A204" s="34"/>
      <c r="B204" s="35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6.5" customHeight="1">
      <c r="A205" s="34"/>
      <c r="B205" s="35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6.5" customHeight="1">
      <c r="A206" s="34"/>
      <c r="B206" s="35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6.5" customHeight="1">
      <c r="A207" s="34"/>
      <c r="B207" s="35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6.5" customHeight="1">
      <c r="A208" s="34"/>
      <c r="B208" s="35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6.5" customHeight="1">
      <c r="A209" s="34"/>
      <c r="B209" s="35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6.5" customHeight="1">
      <c r="A210" s="34"/>
      <c r="B210" s="35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6.5" customHeight="1">
      <c r="A211" s="34"/>
      <c r="B211" s="35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6.5" customHeight="1">
      <c r="A212" s="34"/>
      <c r="B212" s="35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6.5" customHeight="1">
      <c r="A213" s="34"/>
      <c r="B213" s="35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6.5" customHeight="1">
      <c r="A214" s="34"/>
      <c r="B214" s="35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6.5" customHeight="1">
      <c r="A215" s="34"/>
      <c r="B215" s="35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6.5" customHeight="1">
      <c r="A216" s="34"/>
      <c r="B216" s="35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6.5" customHeight="1">
      <c r="A217" s="34"/>
      <c r="B217" s="35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6.5" customHeight="1">
      <c r="A218" s="34"/>
      <c r="B218" s="35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6.5" customHeight="1">
      <c r="A219" s="34"/>
      <c r="B219" s="35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6.5" customHeight="1">
      <c r="A220" s="34"/>
      <c r="B220" s="35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6.5" customHeight="1">
      <c r="A221" s="34"/>
      <c r="B221" s="35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6.5" customHeight="1">
      <c r="A222" s="34"/>
      <c r="B222" s="35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6.5" customHeight="1">
      <c r="A223" s="34"/>
      <c r="B223" s="35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6.5" customHeight="1">
      <c r="A224" s="34"/>
      <c r="B224" s="35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6.5" customHeight="1">
      <c r="A225" s="34"/>
      <c r="B225" s="35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6.5" customHeight="1">
      <c r="A226" s="34"/>
      <c r="B226" s="35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6.5" customHeight="1">
      <c r="A227" s="34"/>
      <c r="B227" s="35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6.5" customHeight="1">
      <c r="A228" s="34"/>
      <c r="B228" s="35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6.5" customHeight="1">
      <c r="A229" s="34"/>
      <c r="B229" s="35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6.5" customHeight="1">
      <c r="A230" s="34"/>
      <c r="B230" s="35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6.5" customHeight="1">
      <c r="A231" s="34"/>
      <c r="B231" s="35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6.5" customHeight="1">
      <c r="A232" s="34"/>
      <c r="B232" s="35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6.5" customHeight="1">
      <c r="A233" s="34"/>
      <c r="B233" s="35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6.5" customHeight="1">
      <c r="A234" s="34"/>
      <c r="B234" s="35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6.5" customHeight="1">
      <c r="A235" s="34"/>
      <c r="B235" s="35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6.5" customHeight="1">
      <c r="A236" s="34"/>
      <c r="B236" s="35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6.5" customHeight="1">
      <c r="A237" s="34"/>
      <c r="B237" s="35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6.5" customHeight="1">
      <c r="A238" s="34"/>
      <c r="B238" s="35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6.5" customHeight="1">
      <c r="A239" s="34"/>
      <c r="B239" s="35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6.5" customHeight="1">
      <c r="A240" s="34"/>
      <c r="B240" s="35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6.5" customHeight="1">
      <c r="A241" s="34"/>
      <c r="B241" s="35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6.5" customHeight="1">
      <c r="A242" s="34"/>
      <c r="B242" s="35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6.5" customHeight="1">
      <c r="A243" s="34"/>
      <c r="B243" s="35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6.5" customHeight="1">
      <c r="A244" s="34"/>
      <c r="B244" s="35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6.5" customHeight="1">
      <c r="A245" s="34"/>
      <c r="B245" s="35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6.5" customHeight="1">
      <c r="A246" s="34"/>
      <c r="B246" s="35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6.5" customHeight="1">
      <c r="A247" s="34"/>
      <c r="B247" s="35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6.5" customHeight="1">
      <c r="A248" s="34"/>
      <c r="B248" s="35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6.5" customHeight="1">
      <c r="A249" s="34"/>
      <c r="B249" s="35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6.5" customHeight="1">
      <c r="A250" s="34"/>
      <c r="B250" s="35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6.5" customHeight="1">
      <c r="A251" s="34"/>
      <c r="B251" s="35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6.5" customHeight="1">
      <c r="A252" s="34"/>
      <c r="B252" s="35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6.5" customHeight="1">
      <c r="A253" s="34"/>
      <c r="B253" s="35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6.5" customHeight="1">
      <c r="A254" s="34"/>
      <c r="B254" s="35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6.5" customHeight="1">
      <c r="A255" s="34"/>
      <c r="B255" s="35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6.5" customHeight="1">
      <c r="A256" s="34"/>
      <c r="B256" s="35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6.5" customHeight="1">
      <c r="A257" s="34"/>
      <c r="B257" s="35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6.5" customHeight="1">
      <c r="A258" s="34"/>
      <c r="B258" s="35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6.5" customHeight="1">
      <c r="A259" s="34"/>
      <c r="B259" s="35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6.5" customHeight="1">
      <c r="A260" s="34"/>
      <c r="B260" s="35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6.5" customHeight="1">
      <c r="A261" s="34"/>
      <c r="B261" s="35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6.5" customHeight="1">
      <c r="A262" s="34"/>
      <c r="B262" s="35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6.5" customHeight="1">
      <c r="A263" s="34"/>
      <c r="B263" s="35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6.5" customHeight="1">
      <c r="A264" s="34"/>
      <c r="B264" s="35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6.5" customHeight="1">
      <c r="A265" s="34"/>
      <c r="B265" s="35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6.5" customHeight="1">
      <c r="A266" s="34"/>
      <c r="B266" s="35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6.5" customHeight="1">
      <c r="A267" s="34"/>
      <c r="B267" s="35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6.5" customHeight="1">
      <c r="A268" s="34"/>
      <c r="B268" s="35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6.5" customHeight="1">
      <c r="A269" s="34"/>
      <c r="B269" s="35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6.5" customHeight="1">
      <c r="A270" s="34"/>
      <c r="B270" s="35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6.5" customHeight="1">
      <c r="A271" s="34"/>
      <c r="B271" s="35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6.5" customHeight="1">
      <c r="A272" s="34"/>
      <c r="B272" s="35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6.5" customHeight="1">
      <c r="A273" s="34"/>
      <c r="B273" s="35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6.5" customHeight="1">
      <c r="A274" s="34"/>
      <c r="B274" s="35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6.5" customHeight="1">
      <c r="A275" s="34"/>
      <c r="B275" s="35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6.5" customHeight="1">
      <c r="A276" s="34"/>
      <c r="B276" s="35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6.5" customHeight="1">
      <c r="A277" s="34"/>
      <c r="B277" s="35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6.5" customHeight="1">
      <c r="A278" s="34"/>
      <c r="B278" s="35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6.5" customHeight="1">
      <c r="A279" s="34"/>
      <c r="B279" s="35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6.5" customHeight="1">
      <c r="A280" s="34"/>
      <c r="B280" s="35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6.5" customHeight="1">
      <c r="A281" s="34"/>
      <c r="B281" s="35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6.5" customHeight="1">
      <c r="A282" s="34"/>
      <c r="B282" s="35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6.5" customHeight="1">
      <c r="A283" s="34"/>
      <c r="B283" s="35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6.5" customHeight="1">
      <c r="A284" s="34"/>
      <c r="B284" s="35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9">
    <mergeCell ref="B75:C75"/>
    <mergeCell ref="A77:D77"/>
    <mergeCell ref="B74:C74"/>
    <mergeCell ref="A6:D6"/>
    <mergeCell ref="A3:D4"/>
    <mergeCell ref="B73:C73"/>
    <mergeCell ref="A8:D8"/>
    <mergeCell ref="A71:D71"/>
    <mergeCell ref="A68:D68"/>
  </mergeCells>
  <printOptions horizontalCentered="1" verticalCentered="1"/>
  <pageMargins left="0.47244094488188981" right="0.35433070866141736" top="0.51181102362204722" bottom="1.1417322834645669" header="0" footer="0"/>
  <pageSetup orientation="portrait"/>
  <rowBreaks count="1" manualBreakCount="1">
    <brk id="82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opLeftCell="D8" workbookViewId="0">
      <selection activeCell="Q32" sqref="Q32"/>
    </sheetView>
  </sheetViews>
  <sheetFormatPr baseColWidth="10" defaultColWidth="14.375" defaultRowHeight="15" customHeight="1"/>
  <cols>
    <col min="1" max="1" width="3.375" customWidth="1"/>
    <col min="2" max="2" width="15.125" customWidth="1"/>
    <col min="3" max="3" width="13.875" customWidth="1"/>
    <col min="4" max="7" width="11" customWidth="1"/>
    <col min="8" max="8" width="12.625" customWidth="1"/>
    <col min="9" max="16" width="11" customWidth="1"/>
  </cols>
  <sheetData>
    <row r="1" spans="1:16" ht="12" customHeight="1"/>
    <row r="2" spans="1:16" ht="12" customHeight="1">
      <c r="B2" s="1329" t="s">
        <v>189</v>
      </c>
      <c r="C2" s="1242"/>
      <c r="D2" s="1242"/>
      <c r="E2" s="1242"/>
      <c r="F2" s="1242"/>
      <c r="G2" s="1242"/>
      <c r="H2" s="1242"/>
      <c r="I2" s="1242"/>
      <c r="J2" s="1242"/>
      <c r="K2" s="1242"/>
      <c r="L2" s="1242"/>
      <c r="M2" s="1242"/>
      <c r="N2" s="1242"/>
      <c r="O2" s="1243"/>
    </row>
    <row r="3" spans="1:16" ht="12" customHeight="1">
      <c r="P3" s="1222"/>
    </row>
    <row r="4" spans="1:16" ht="12" customHeight="1"/>
    <row r="5" spans="1:16" ht="12" customHeight="1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 ht="12" customHeight="1">
      <c r="B6" s="517"/>
      <c r="C6" s="518" t="s">
        <v>191</v>
      </c>
      <c r="D6" s="519">
        <f>'Inversión Inicial'!D59</f>
        <v>0</v>
      </c>
      <c r="E6" s="17"/>
      <c r="F6" s="17"/>
      <c r="G6" s="1325" t="s">
        <v>192</v>
      </c>
      <c r="H6" s="1242"/>
      <c r="I6" s="1243"/>
      <c r="J6" s="17"/>
      <c r="K6" s="17"/>
      <c r="L6" s="17"/>
      <c r="M6" s="17"/>
      <c r="N6" s="17"/>
      <c r="O6" s="17"/>
      <c r="P6" s="49"/>
    </row>
    <row r="7" spans="1:16" ht="12" customHeight="1">
      <c r="B7" s="517"/>
      <c r="C7" s="5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49"/>
    </row>
    <row r="8" spans="1:16" ht="12" customHeight="1">
      <c r="B8" s="521"/>
      <c r="C8" s="523"/>
      <c r="D8" s="1326" t="s">
        <v>125</v>
      </c>
      <c r="E8" s="1327"/>
      <c r="F8" s="1327"/>
      <c r="G8" s="1327"/>
      <c r="H8" s="1327"/>
      <c r="I8" s="1327"/>
      <c r="J8" s="1327"/>
      <c r="K8" s="1327"/>
      <c r="L8" s="1327"/>
      <c r="M8" s="1327"/>
      <c r="N8" s="1327"/>
      <c r="O8" s="1253"/>
      <c r="P8" s="49"/>
    </row>
    <row r="9" spans="1:16" ht="12" customHeight="1">
      <c r="B9" s="526"/>
      <c r="C9" s="527" t="s">
        <v>195</v>
      </c>
      <c r="D9" s="528" t="s">
        <v>196</v>
      </c>
      <c r="E9" s="528" t="s">
        <v>197</v>
      </c>
      <c r="F9" s="528" t="s">
        <v>198</v>
      </c>
      <c r="G9" s="528" t="s">
        <v>199</v>
      </c>
      <c r="H9" s="528" t="s">
        <v>200</v>
      </c>
      <c r="I9" s="528" t="s">
        <v>201</v>
      </c>
      <c r="J9" s="528" t="s">
        <v>202</v>
      </c>
      <c r="K9" s="528" t="s">
        <v>203</v>
      </c>
      <c r="L9" s="528" t="s">
        <v>204</v>
      </c>
      <c r="M9" s="528" t="s">
        <v>205</v>
      </c>
      <c r="N9" s="528" t="s">
        <v>206</v>
      </c>
      <c r="O9" s="528" t="s">
        <v>207</v>
      </c>
      <c r="P9" s="49"/>
    </row>
    <row r="10" spans="1:16" ht="12" customHeight="1">
      <c r="B10" s="530" t="s">
        <v>208</v>
      </c>
      <c r="C10" s="532">
        <v>0</v>
      </c>
      <c r="D10" s="532">
        <f t="shared" ref="D10" si="0">C14</f>
        <v>0</v>
      </c>
      <c r="E10" s="532">
        <f t="shared" ref="E10" si="1">D14</f>
        <v>0</v>
      </c>
      <c r="F10" s="532">
        <f t="shared" ref="F10" si="2">E14</f>
        <v>0</v>
      </c>
      <c r="G10" s="532">
        <f t="shared" ref="G10" si="3">F14</f>
        <v>0</v>
      </c>
      <c r="H10" s="532">
        <f t="shared" ref="H10" si="4">G14</f>
        <v>0</v>
      </c>
      <c r="I10" s="532">
        <f t="shared" ref="I10" si="5">H14</f>
        <v>0</v>
      </c>
      <c r="J10" s="532">
        <f t="shared" ref="J10" si="6">I14</f>
        <v>0</v>
      </c>
      <c r="K10" s="532">
        <f t="shared" ref="K10" si="7">J14</f>
        <v>0</v>
      </c>
      <c r="L10" s="532">
        <f t="shared" ref="L10" si="8">K14</f>
        <v>0</v>
      </c>
      <c r="M10" s="532">
        <f t="shared" ref="M10" si="9">L14</f>
        <v>0</v>
      </c>
      <c r="N10" s="532">
        <f t="shared" ref="N10" si="10">M14</f>
        <v>0</v>
      </c>
      <c r="O10" s="532">
        <f t="shared" ref="O10" si="11">N14</f>
        <v>0</v>
      </c>
      <c r="P10" s="49"/>
    </row>
    <row r="11" spans="1:16" ht="12" customHeight="1">
      <c r="B11" s="530" t="s">
        <v>209</v>
      </c>
      <c r="C11" s="536">
        <f>D6</f>
        <v>0</v>
      </c>
      <c r="D11" s="532">
        <f>'Presup de compras año 1'!C30</f>
        <v>13441335.600000001</v>
      </c>
      <c r="E11" s="532">
        <f>'Presup de compras año 1'!D30</f>
        <v>8960890.4000000004</v>
      </c>
      <c r="F11" s="532">
        <f>'Presup de compras año 1'!E30</f>
        <v>6720667.8000000007</v>
      </c>
      <c r="G11" s="532">
        <f>'Presup de compras año 1'!F30</f>
        <v>7840779.1000000006</v>
      </c>
      <c r="H11" s="532">
        <f>'Presup de compras año 1'!G30</f>
        <v>4480445.2</v>
      </c>
      <c r="I11" s="532">
        <f>'Presup de compras año 1'!H30</f>
        <v>8960890.4000000004</v>
      </c>
      <c r="J11" s="532">
        <f>'Presup de compras año 1'!I30</f>
        <v>12321224.300000001</v>
      </c>
      <c r="K11" s="532">
        <f>'Presup de compras año 1'!J30</f>
        <v>7840779.1000000006</v>
      </c>
      <c r="L11" s="532">
        <f>'Presup de compras año 1'!K30</f>
        <v>7840779.1000000006</v>
      </c>
      <c r="M11" s="532">
        <f>'Presup de compras año 1'!L30</f>
        <v>6720667.8000000007</v>
      </c>
      <c r="N11" s="532">
        <f>'Presup de compras año 1'!M30</f>
        <v>11201113</v>
      </c>
      <c r="O11" s="532">
        <f>'Presup de compras año 1'!N30</f>
        <v>15681558.200000001</v>
      </c>
      <c r="P11" s="49"/>
    </row>
    <row r="12" spans="1:16" ht="12" customHeight="1">
      <c r="B12" s="530" t="s">
        <v>211</v>
      </c>
      <c r="C12" s="536">
        <f t="shared" ref="C12:O12" si="12">C10+C11</f>
        <v>0</v>
      </c>
      <c r="D12" s="532">
        <f t="shared" si="12"/>
        <v>13441335.600000001</v>
      </c>
      <c r="E12" s="532">
        <f t="shared" si="12"/>
        <v>8960890.4000000004</v>
      </c>
      <c r="F12" s="532">
        <f t="shared" si="12"/>
        <v>6720667.8000000007</v>
      </c>
      <c r="G12" s="532">
        <f t="shared" si="12"/>
        <v>7840779.1000000006</v>
      </c>
      <c r="H12" s="532">
        <f t="shared" si="12"/>
        <v>4480445.2</v>
      </c>
      <c r="I12" s="532">
        <f t="shared" si="12"/>
        <v>8960890.4000000004</v>
      </c>
      <c r="J12" s="532">
        <f t="shared" si="12"/>
        <v>12321224.300000001</v>
      </c>
      <c r="K12" s="532">
        <f t="shared" si="12"/>
        <v>7840779.1000000006</v>
      </c>
      <c r="L12" s="532">
        <f t="shared" si="12"/>
        <v>7840779.1000000006</v>
      </c>
      <c r="M12" s="532">
        <f t="shared" si="12"/>
        <v>6720667.8000000007</v>
      </c>
      <c r="N12" s="532">
        <f t="shared" si="12"/>
        <v>11201113</v>
      </c>
      <c r="O12" s="532">
        <f t="shared" si="12"/>
        <v>15681558.200000001</v>
      </c>
      <c r="P12" s="49"/>
    </row>
    <row r="13" spans="1:16" ht="12" customHeight="1">
      <c r="B13" s="530" t="s">
        <v>212</v>
      </c>
      <c r="C13" s="536">
        <v>0</v>
      </c>
      <c r="D13" s="532">
        <f t="shared" ref="D13:O13" si="13">D11</f>
        <v>13441335.600000001</v>
      </c>
      <c r="E13" s="532">
        <f t="shared" si="13"/>
        <v>8960890.4000000004</v>
      </c>
      <c r="F13" s="532">
        <f t="shared" si="13"/>
        <v>6720667.8000000007</v>
      </c>
      <c r="G13" s="532">
        <f t="shared" si="13"/>
        <v>7840779.1000000006</v>
      </c>
      <c r="H13" s="532">
        <f t="shared" si="13"/>
        <v>4480445.2</v>
      </c>
      <c r="I13" s="532">
        <f t="shared" si="13"/>
        <v>8960890.4000000004</v>
      </c>
      <c r="J13" s="532">
        <f t="shared" si="13"/>
        <v>12321224.300000001</v>
      </c>
      <c r="K13" s="532">
        <f t="shared" si="13"/>
        <v>7840779.1000000006</v>
      </c>
      <c r="L13" s="532">
        <f t="shared" si="13"/>
        <v>7840779.1000000006</v>
      </c>
      <c r="M13" s="532">
        <f t="shared" si="13"/>
        <v>6720667.8000000007</v>
      </c>
      <c r="N13" s="532">
        <f t="shared" si="13"/>
        <v>11201113</v>
      </c>
      <c r="O13" s="532">
        <f t="shared" si="13"/>
        <v>15681558.200000001</v>
      </c>
      <c r="P13" s="49"/>
    </row>
    <row r="14" spans="1:16" ht="28.5" customHeight="1">
      <c r="B14" s="540" t="s">
        <v>213</v>
      </c>
      <c r="C14" s="541">
        <f t="shared" ref="C14:O14" si="14">C12-C13</f>
        <v>0</v>
      </c>
      <c r="D14" s="542">
        <f t="shared" si="14"/>
        <v>0</v>
      </c>
      <c r="E14" s="542">
        <f t="shared" si="14"/>
        <v>0</v>
      </c>
      <c r="F14" s="542">
        <f t="shared" si="14"/>
        <v>0</v>
      </c>
      <c r="G14" s="542">
        <f t="shared" si="14"/>
        <v>0</v>
      </c>
      <c r="H14" s="542">
        <f t="shared" si="14"/>
        <v>0</v>
      </c>
      <c r="I14" s="542">
        <f t="shared" si="14"/>
        <v>0</v>
      </c>
      <c r="J14" s="542">
        <f t="shared" si="14"/>
        <v>0</v>
      </c>
      <c r="K14" s="542">
        <f t="shared" si="14"/>
        <v>0</v>
      </c>
      <c r="L14" s="542">
        <f t="shared" si="14"/>
        <v>0</v>
      </c>
      <c r="M14" s="542">
        <f t="shared" si="14"/>
        <v>0</v>
      </c>
      <c r="N14" s="542">
        <f t="shared" si="14"/>
        <v>0</v>
      </c>
      <c r="O14" s="542">
        <f t="shared" si="14"/>
        <v>0</v>
      </c>
      <c r="P14" s="49"/>
    </row>
    <row r="15" spans="1:16" ht="28.5" customHeight="1">
      <c r="A15" s="49"/>
      <c r="B15" s="543"/>
      <c r="C15" s="461"/>
      <c r="D15" s="461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9"/>
    </row>
    <row r="16" spans="1:16" ht="12" customHeight="1">
      <c r="A16" s="49"/>
      <c r="B16" s="517"/>
      <c r="C16" s="517"/>
      <c r="D16" s="17"/>
      <c r="E16" s="17"/>
      <c r="F16" s="17"/>
      <c r="G16" s="544"/>
      <c r="H16" s="17"/>
      <c r="I16" s="439"/>
      <c r="J16" s="17"/>
      <c r="K16" s="17"/>
      <c r="L16" s="17"/>
      <c r="M16" s="17"/>
      <c r="N16" s="17"/>
      <c r="O16" s="17"/>
      <c r="P16" s="49"/>
    </row>
    <row r="17" spans="2:16" ht="12" customHeight="1">
      <c r="B17" s="517"/>
      <c r="C17" s="545" t="s">
        <v>218</v>
      </c>
      <c r="D17" s="189">
        <f>'Inversión Inicial'!D60</f>
        <v>0</v>
      </c>
      <c r="E17" s="345"/>
      <c r="F17" s="1325" t="s">
        <v>221</v>
      </c>
      <c r="G17" s="1242"/>
      <c r="H17" s="1242"/>
      <c r="I17" s="1242"/>
      <c r="J17" s="1243"/>
      <c r="K17" s="17"/>
      <c r="L17" s="17"/>
      <c r="M17" s="17"/>
      <c r="N17" s="17"/>
      <c r="O17" s="17"/>
      <c r="P17" s="49"/>
    </row>
    <row r="18" spans="2:16" ht="12" customHeight="1">
      <c r="B18" s="517"/>
      <c r="C18" s="545" t="s">
        <v>222</v>
      </c>
      <c r="D18" s="189">
        <f>D17</f>
        <v>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49"/>
    </row>
    <row r="19" spans="2:16" ht="12" customHeight="1">
      <c r="B19" s="521"/>
      <c r="C19" s="1328" t="s">
        <v>125</v>
      </c>
      <c r="D19" s="1309"/>
      <c r="E19" s="1309"/>
      <c r="F19" s="1309"/>
      <c r="G19" s="1309"/>
      <c r="H19" s="1309"/>
      <c r="I19" s="1309"/>
      <c r="J19" s="1309"/>
      <c r="K19" s="1309"/>
      <c r="L19" s="1309"/>
      <c r="M19" s="1309"/>
      <c r="N19" s="1310"/>
      <c r="O19" s="549"/>
      <c r="P19" s="49"/>
    </row>
    <row r="20" spans="2:16" ht="12" customHeight="1">
      <c r="B20" s="526"/>
      <c r="C20" s="551" t="s">
        <v>195</v>
      </c>
      <c r="D20" s="528" t="s">
        <v>196</v>
      </c>
      <c r="E20" s="528" t="s">
        <v>197</v>
      </c>
      <c r="F20" s="528" t="s">
        <v>198</v>
      </c>
      <c r="G20" s="528" t="s">
        <v>199</v>
      </c>
      <c r="H20" s="528" t="s">
        <v>200</v>
      </c>
      <c r="I20" s="528" t="s">
        <v>201</v>
      </c>
      <c r="J20" s="528" t="s">
        <v>202</v>
      </c>
      <c r="K20" s="528" t="s">
        <v>203</v>
      </c>
      <c r="L20" s="528" t="s">
        <v>204</v>
      </c>
      <c r="M20" s="528" t="s">
        <v>205</v>
      </c>
      <c r="N20" s="528" t="s">
        <v>206</v>
      </c>
      <c r="O20" s="528" t="s">
        <v>207</v>
      </c>
      <c r="P20" s="49"/>
    </row>
    <row r="21" spans="2:16" ht="12" customHeight="1">
      <c r="B21" s="530" t="s">
        <v>223</v>
      </c>
      <c r="C21" s="532">
        <f>D17</f>
        <v>0</v>
      </c>
      <c r="D21" s="532">
        <f t="shared" ref="D21:O21" si="15">C25</f>
        <v>0</v>
      </c>
      <c r="E21" s="532">
        <f t="shared" si="15"/>
        <v>0</v>
      </c>
      <c r="F21" s="532">
        <f t="shared" si="15"/>
        <v>0</v>
      </c>
      <c r="G21" s="532">
        <f t="shared" si="15"/>
        <v>0</v>
      </c>
      <c r="H21" s="532">
        <f t="shared" si="15"/>
        <v>0</v>
      </c>
      <c r="I21" s="532">
        <f t="shared" si="15"/>
        <v>0</v>
      </c>
      <c r="J21" s="532">
        <f t="shared" si="15"/>
        <v>0</v>
      </c>
      <c r="K21" s="532">
        <f t="shared" si="15"/>
        <v>0</v>
      </c>
      <c r="L21" s="532">
        <f t="shared" si="15"/>
        <v>0</v>
      </c>
      <c r="M21" s="532">
        <f t="shared" si="15"/>
        <v>0</v>
      </c>
      <c r="N21" s="532">
        <f t="shared" si="15"/>
        <v>0</v>
      </c>
      <c r="O21" s="532">
        <f t="shared" si="15"/>
        <v>0</v>
      </c>
      <c r="P21" s="49"/>
    </row>
    <row r="22" spans="2:16" ht="12" customHeight="1">
      <c r="B22" s="530" t="s">
        <v>212</v>
      </c>
      <c r="C22" s="536">
        <f t="shared" ref="C22:O22" si="16">$D$17</f>
        <v>0</v>
      </c>
      <c r="D22" s="536">
        <f t="shared" si="16"/>
        <v>0</v>
      </c>
      <c r="E22" s="536">
        <f t="shared" si="16"/>
        <v>0</v>
      </c>
      <c r="F22" s="536">
        <f t="shared" si="16"/>
        <v>0</v>
      </c>
      <c r="G22" s="536">
        <f t="shared" si="16"/>
        <v>0</v>
      </c>
      <c r="H22" s="536">
        <f t="shared" si="16"/>
        <v>0</v>
      </c>
      <c r="I22" s="536">
        <f t="shared" si="16"/>
        <v>0</v>
      </c>
      <c r="J22" s="536">
        <f t="shared" si="16"/>
        <v>0</v>
      </c>
      <c r="K22" s="536">
        <f t="shared" si="16"/>
        <v>0</v>
      </c>
      <c r="L22" s="536">
        <f t="shared" si="16"/>
        <v>0</v>
      </c>
      <c r="M22" s="536">
        <f t="shared" si="16"/>
        <v>0</v>
      </c>
      <c r="N22" s="536">
        <f t="shared" si="16"/>
        <v>0</v>
      </c>
      <c r="O22" s="536">
        <f t="shared" si="16"/>
        <v>0</v>
      </c>
      <c r="P22" s="49"/>
    </row>
    <row r="23" spans="2:16" ht="12" customHeight="1">
      <c r="B23" s="530" t="s">
        <v>211</v>
      </c>
      <c r="C23" s="536">
        <f t="shared" ref="C23:O23" si="17">SUM(C21:C22)</f>
        <v>0</v>
      </c>
      <c r="D23" s="532">
        <f t="shared" si="17"/>
        <v>0</v>
      </c>
      <c r="E23" s="532">
        <f t="shared" si="17"/>
        <v>0</v>
      </c>
      <c r="F23" s="532">
        <f t="shared" si="17"/>
        <v>0</v>
      </c>
      <c r="G23" s="532">
        <f t="shared" si="17"/>
        <v>0</v>
      </c>
      <c r="H23" s="532">
        <f t="shared" si="17"/>
        <v>0</v>
      </c>
      <c r="I23" s="532">
        <f t="shared" si="17"/>
        <v>0</v>
      </c>
      <c r="J23" s="532">
        <f t="shared" si="17"/>
        <v>0</v>
      </c>
      <c r="K23" s="532">
        <f t="shared" si="17"/>
        <v>0</v>
      </c>
      <c r="L23" s="532">
        <f t="shared" si="17"/>
        <v>0</v>
      </c>
      <c r="M23" s="532">
        <f t="shared" si="17"/>
        <v>0</v>
      </c>
      <c r="N23" s="532">
        <f t="shared" si="17"/>
        <v>0</v>
      </c>
      <c r="O23" s="532">
        <f t="shared" si="17"/>
        <v>0</v>
      </c>
      <c r="P23" s="49"/>
    </row>
    <row r="24" spans="2:16" ht="12" customHeight="1">
      <c r="B24" s="530" t="s">
        <v>226</v>
      </c>
      <c r="C24" s="536">
        <f t="shared" ref="C24:O24" si="18">$D$18</f>
        <v>0</v>
      </c>
      <c r="D24" s="536">
        <f t="shared" si="18"/>
        <v>0</v>
      </c>
      <c r="E24" s="536">
        <f t="shared" si="18"/>
        <v>0</v>
      </c>
      <c r="F24" s="536">
        <f t="shared" si="18"/>
        <v>0</v>
      </c>
      <c r="G24" s="536">
        <f t="shared" si="18"/>
        <v>0</v>
      </c>
      <c r="H24" s="536">
        <f t="shared" si="18"/>
        <v>0</v>
      </c>
      <c r="I24" s="536">
        <f t="shared" si="18"/>
        <v>0</v>
      </c>
      <c r="J24" s="536">
        <f t="shared" si="18"/>
        <v>0</v>
      </c>
      <c r="K24" s="536">
        <f t="shared" si="18"/>
        <v>0</v>
      </c>
      <c r="L24" s="536">
        <f t="shared" si="18"/>
        <v>0</v>
      </c>
      <c r="M24" s="536">
        <f t="shared" si="18"/>
        <v>0</v>
      </c>
      <c r="N24" s="536">
        <f t="shared" si="18"/>
        <v>0</v>
      </c>
      <c r="O24" s="536">
        <f t="shared" si="18"/>
        <v>0</v>
      </c>
      <c r="P24" s="49"/>
    </row>
    <row r="25" spans="2:16" ht="27" customHeight="1">
      <c r="B25" s="540" t="s">
        <v>227</v>
      </c>
      <c r="C25" s="556">
        <f t="shared" ref="C25:O25" si="19">C23-C24</f>
        <v>0</v>
      </c>
      <c r="D25" s="558">
        <f t="shared" si="19"/>
        <v>0</v>
      </c>
      <c r="E25" s="558">
        <f t="shared" si="19"/>
        <v>0</v>
      </c>
      <c r="F25" s="558">
        <f t="shared" si="19"/>
        <v>0</v>
      </c>
      <c r="G25" s="558">
        <f t="shared" si="19"/>
        <v>0</v>
      </c>
      <c r="H25" s="558">
        <f t="shared" si="19"/>
        <v>0</v>
      </c>
      <c r="I25" s="558">
        <f t="shared" si="19"/>
        <v>0</v>
      </c>
      <c r="J25" s="558">
        <f t="shared" si="19"/>
        <v>0</v>
      </c>
      <c r="K25" s="558">
        <f t="shared" si="19"/>
        <v>0</v>
      </c>
      <c r="L25" s="558">
        <f t="shared" si="19"/>
        <v>0</v>
      </c>
      <c r="M25" s="558">
        <f t="shared" si="19"/>
        <v>0</v>
      </c>
      <c r="N25" s="558">
        <f t="shared" si="19"/>
        <v>0</v>
      </c>
      <c r="O25" s="558">
        <f t="shared" si="19"/>
        <v>0</v>
      </c>
      <c r="P25" s="49"/>
    </row>
    <row r="26" spans="2:16" ht="12" customHeight="1"/>
    <row r="27" spans="2:16" ht="12" customHeight="1"/>
    <row r="28" spans="2:16" ht="12" customHeight="1"/>
    <row r="29" spans="2:16" ht="12" customHeight="1"/>
    <row r="30" spans="2:16" ht="12" customHeight="1"/>
    <row r="31" spans="2:16" ht="12" customHeight="1"/>
    <row r="32" spans="2:1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G6:I6"/>
    <mergeCell ref="D8:O8"/>
    <mergeCell ref="C19:N19"/>
    <mergeCell ref="F17:J17"/>
    <mergeCell ref="B2:O2"/>
  </mergeCells>
  <pageMargins left="0.75" right="0.75" top="1" bottom="1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002"/>
  <sheetViews>
    <sheetView topLeftCell="A91" zoomScale="85" zoomScaleNormal="85" workbookViewId="0">
      <selection activeCell="A104" sqref="A104"/>
    </sheetView>
  </sheetViews>
  <sheetFormatPr baseColWidth="10" defaultColWidth="14.375" defaultRowHeight="15" customHeight="1"/>
  <cols>
    <col min="1" max="1" width="31.375" customWidth="1"/>
    <col min="2" max="2" width="22.375" customWidth="1"/>
    <col min="3" max="3" width="25" customWidth="1"/>
    <col min="4" max="4" width="31" customWidth="1"/>
    <col min="5" max="5" width="27.375" customWidth="1"/>
    <col min="6" max="6" width="24.375" customWidth="1"/>
    <col min="7" max="10" width="11" customWidth="1"/>
  </cols>
  <sheetData>
    <row r="1" spans="1:8" ht="23.25">
      <c r="A1" s="1342" t="s">
        <v>214</v>
      </c>
      <c r="B1" s="1242"/>
      <c r="C1" s="1242"/>
      <c r="D1" s="1242"/>
      <c r="E1" s="1242"/>
      <c r="F1" s="1243"/>
    </row>
    <row r="2" spans="1:8" ht="18.75">
      <c r="A2" s="127"/>
      <c r="B2" s="127"/>
      <c r="C2" s="127"/>
      <c r="D2" s="127"/>
      <c r="E2" s="127"/>
      <c r="F2" s="127"/>
    </row>
    <row r="3" spans="1:8" ht="25.5">
      <c r="A3" s="1293" t="str">
        <f>'Costos Fijos año 1'!A5</f>
        <v>GLOW POWER SAS</v>
      </c>
      <c r="B3" s="1294"/>
      <c r="C3" s="1294"/>
      <c r="D3" s="1294"/>
      <c r="E3" s="1294"/>
      <c r="F3" s="1294"/>
    </row>
    <row r="4" spans="1:8" ht="12" customHeight="1"/>
    <row r="5" spans="1:8" ht="12" customHeight="1">
      <c r="H5" s="1222"/>
    </row>
    <row r="6" spans="1:8" ht="1.5" customHeight="1">
      <c r="A6" s="49"/>
      <c r="B6" s="49"/>
      <c r="C6" s="49"/>
      <c r="D6" s="49"/>
      <c r="E6" s="49"/>
      <c r="F6" s="49"/>
      <c r="G6" s="49"/>
    </row>
    <row r="7" spans="1:8" ht="18">
      <c r="A7" s="1340" t="s">
        <v>215</v>
      </c>
      <c r="B7" s="1242"/>
      <c r="C7" s="1242"/>
      <c r="D7" s="1242"/>
      <c r="E7" s="1242"/>
      <c r="F7" s="1243"/>
    </row>
    <row r="8" spans="1:8" ht="12" customHeight="1">
      <c r="A8" s="1335" t="s">
        <v>104</v>
      </c>
      <c r="B8" s="1338" t="s">
        <v>216</v>
      </c>
      <c r="C8" s="1338" t="s">
        <v>217</v>
      </c>
      <c r="D8" s="1338" t="s">
        <v>219</v>
      </c>
      <c r="E8" s="1338" t="s">
        <v>147</v>
      </c>
      <c r="F8" s="1343" t="s">
        <v>220</v>
      </c>
    </row>
    <row r="9" spans="1:8" ht="17.25" customHeight="1">
      <c r="A9" s="1336"/>
      <c r="B9" s="1339"/>
      <c r="C9" s="1339"/>
      <c r="D9" s="1339"/>
      <c r="E9" s="1339"/>
      <c r="F9" s="1344"/>
    </row>
    <row r="10" spans="1:8" ht="18" customHeight="1">
      <c r="A10" s="546" t="str">
        <f>Ventas!A10</f>
        <v>Pintura fotoluminiscente acrilica</v>
      </c>
      <c r="B10" s="546">
        <f>Ventas!C10</f>
        <v>450000</v>
      </c>
      <c r="C10" s="547">
        <f>Ventas!P25</f>
        <v>83.333333333333329</v>
      </c>
      <c r="D10" s="548">
        <f t="shared" ref="D10:D15" si="0">B10*C10</f>
        <v>37500000</v>
      </c>
      <c r="E10" s="547">
        <f>Ventas!O25</f>
        <v>1000</v>
      </c>
      <c r="F10" s="550">
        <f t="shared" ref="F10:F15" si="1">E10*B10</f>
        <v>450000000</v>
      </c>
    </row>
    <row r="11" spans="1:8" ht="18" customHeight="1">
      <c r="A11" s="546">
        <f>Ventas!A11</f>
        <v>0</v>
      </c>
      <c r="B11" s="546">
        <f>Ventas!C11</f>
        <v>0</v>
      </c>
      <c r="C11" s="547">
        <f>Ventas!P26</f>
        <v>0</v>
      </c>
      <c r="D11" s="548">
        <f t="shared" si="0"/>
        <v>0</v>
      </c>
      <c r="E11" s="547">
        <f>Ventas!O26</f>
        <v>0</v>
      </c>
      <c r="F11" s="550">
        <f t="shared" si="1"/>
        <v>0</v>
      </c>
    </row>
    <row r="12" spans="1:8" ht="18" customHeight="1">
      <c r="A12" s="546">
        <f>Ventas!A12</f>
        <v>0</v>
      </c>
      <c r="B12" s="546">
        <f>Ventas!C12</f>
        <v>0</v>
      </c>
      <c r="C12" s="547">
        <f>Ventas!P27</f>
        <v>0</v>
      </c>
      <c r="D12" s="548">
        <f t="shared" si="0"/>
        <v>0</v>
      </c>
      <c r="E12" s="547">
        <f>Ventas!O27</f>
        <v>0</v>
      </c>
      <c r="F12" s="550">
        <f t="shared" si="1"/>
        <v>0</v>
      </c>
    </row>
    <row r="13" spans="1:8" ht="18" customHeight="1">
      <c r="A13" s="546">
        <f>Ventas!A13</f>
        <v>0</v>
      </c>
      <c r="B13" s="546">
        <f>Ventas!C13</f>
        <v>0</v>
      </c>
      <c r="C13" s="547">
        <f>Ventas!P28</f>
        <v>0</v>
      </c>
      <c r="D13" s="548">
        <f t="shared" si="0"/>
        <v>0</v>
      </c>
      <c r="E13" s="547">
        <f>Ventas!O28</f>
        <v>0</v>
      </c>
      <c r="F13" s="550">
        <f t="shared" si="1"/>
        <v>0</v>
      </c>
    </row>
    <row r="14" spans="1:8" ht="18" customHeight="1">
      <c r="A14" s="546">
        <f>Ventas!A14</f>
        <v>0</v>
      </c>
      <c r="B14" s="546">
        <f>Ventas!C14</f>
        <v>0</v>
      </c>
      <c r="C14" s="547">
        <f>Ventas!P29</f>
        <v>0</v>
      </c>
      <c r="D14" s="548">
        <f t="shared" si="0"/>
        <v>0</v>
      </c>
      <c r="E14" s="547">
        <f>Ventas!O29</f>
        <v>0</v>
      </c>
      <c r="F14" s="550">
        <f t="shared" si="1"/>
        <v>0</v>
      </c>
    </row>
    <row r="15" spans="1:8" ht="18.75" customHeight="1">
      <c r="A15" s="546">
        <f>Ventas!A15</f>
        <v>0</v>
      </c>
      <c r="B15" s="546">
        <f>Ventas!C15</f>
        <v>0</v>
      </c>
      <c r="C15" s="547">
        <f>Ventas!P30</f>
        <v>0</v>
      </c>
      <c r="D15" s="548">
        <f t="shared" si="0"/>
        <v>0</v>
      </c>
      <c r="E15" s="547">
        <f>Ventas!O30</f>
        <v>0</v>
      </c>
      <c r="F15" s="550">
        <f t="shared" si="1"/>
        <v>0</v>
      </c>
    </row>
    <row r="16" spans="1:8" s="1185" customFormat="1" ht="18.75" customHeight="1">
      <c r="A16" s="546">
        <f>Ventas!A16</f>
        <v>0</v>
      </c>
      <c r="B16" s="546">
        <f>Ventas!C16</f>
        <v>0</v>
      </c>
      <c r="C16" s="547">
        <f>Ventas!P31</f>
        <v>0</v>
      </c>
      <c r="D16" s="548">
        <f t="shared" ref="D16" si="2">B16*C16</f>
        <v>0</v>
      </c>
      <c r="E16" s="547">
        <f>Ventas!O31</f>
        <v>0</v>
      </c>
      <c r="F16" s="550">
        <f t="shared" ref="F16" si="3">E16*B16</f>
        <v>0</v>
      </c>
    </row>
    <row r="17" spans="1:10" ht="19.5" customHeight="1" thickBot="1">
      <c r="A17" s="552" t="s">
        <v>224</v>
      </c>
      <c r="B17" s="553">
        <f>SUM(B10:B16)</f>
        <v>450000</v>
      </c>
      <c r="C17" s="553">
        <f t="shared" ref="C17:F17" si="4">SUM(C10:C16)</f>
        <v>83.333333333333329</v>
      </c>
      <c r="D17" s="553">
        <f t="shared" si="4"/>
        <v>37500000</v>
      </c>
      <c r="E17" s="553">
        <f t="shared" si="4"/>
        <v>1000</v>
      </c>
      <c r="F17" s="553">
        <f t="shared" si="4"/>
        <v>450000000</v>
      </c>
      <c r="G17" s="1199"/>
    </row>
    <row r="18" spans="1:10" ht="19.5" customHeight="1">
      <c r="A18" s="49"/>
      <c r="B18" s="49"/>
      <c r="C18" s="49"/>
      <c r="D18" s="49"/>
      <c r="E18" s="49"/>
      <c r="F18" s="49"/>
      <c r="G18" s="49"/>
    </row>
    <row r="19" spans="1:10" ht="12" customHeight="1">
      <c r="A19" s="554"/>
      <c r="B19" s="555"/>
      <c r="C19" s="555"/>
      <c r="D19" s="555"/>
      <c r="E19" s="555"/>
      <c r="F19" s="555"/>
      <c r="G19" s="49"/>
    </row>
    <row r="20" spans="1:10" ht="18">
      <c r="A20" s="1340" t="s">
        <v>225</v>
      </c>
      <c r="B20" s="1242"/>
      <c r="C20" s="1242"/>
      <c r="D20" s="1242"/>
      <c r="E20" s="1242"/>
      <c r="F20" s="1243"/>
    </row>
    <row r="21" spans="1:10" ht="12" customHeight="1">
      <c r="A21" s="1335" t="s">
        <v>104</v>
      </c>
      <c r="B21" s="1338" t="s">
        <v>142</v>
      </c>
      <c r="C21" s="1341" t="str">
        <f>C8</f>
        <v>Unidades(MES)</v>
      </c>
      <c r="D21" s="1338" t="s">
        <v>144</v>
      </c>
      <c r="E21" s="1338" t="str">
        <f>E8</f>
        <v>UNIDADES (ANUAL)</v>
      </c>
      <c r="F21" s="1343" t="s">
        <v>228</v>
      </c>
    </row>
    <row r="22" spans="1:10" ht="16.5" customHeight="1">
      <c r="A22" s="1336"/>
      <c r="B22" s="1339"/>
      <c r="C22" s="1339"/>
      <c r="D22" s="1339"/>
      <c r="E22" s="1339"/>
      <c r="F22" s="1344"/>
    </row>
    <row r="23" spans="1:10" ht="18.75" customHeight="1">
      <c r="A23" s="557" t="str">
        <f>Ventas!A10</f>
        <v>Pintura fotoluminiscente acrilica</v>
      </c>
      <c r="B23" s="503">
        <f>'Costo Variable Unitario'!P11</f>
        <v>112011.13</v>
      </c>
      <c r="C23" s="547">
        <f>C10</f>
        <v>83.333333333333329</v>
      </c>
      <c r="D23" s="559">
        <f t="shared" ref="D23:D29" si="5">B23*C23</f>
        <v>9334260.833333334</v>
      </c>
      <c r="E23" s="547">
        <f>E10</f>
        <v>1000</v>
      </c>
      <c r="F23" s="560">
        <f t="shared" ref="F23:F29" si="6">E23*B23</f>
        <v>112011130</v>
      </c>
    </row>
    <row r="24" spans="1:10" ht="18.75" customHeight="1">
      <c r="A24" s="557">
        <f>Ventas!A11</f>
        <v>0</v>
      </c>
      <c r="B24" s="503">
        <f>'Costo Variable Unitario'!P12</f>
        <v>0</v>
      </c>
      <c r="C24" s="547">
        <f t="shared" ref="C24:C29" si="7">C11</f>
        <v>0</v>
      </c>
      <c r="D24" s="559">
        <f t="shared" si="5"/>
        <v>0</v>
      </c>
      <c r="E24" s="547">
        <f t="shared" ref="E24:E29" si="8">E11</f>
        <v>0</v>
      </c>
      <c r="F24" s="560">
        <f t="shared" si="6"/>
        <v>0</v>
      </c>
    </row>
    <row r="25" spans="1:10" ht="18.75" customHeight="1">
      <c r="A25" s="557">
        <f>Ventas!A12</f>
        <v>0</v>
      </c>
      <c r="B25" s="503">
        <f>'Costo Variable Unitario'!P13</f>
        <v>0</v>
      </c>
      <c r="C25" s="547">
        <f t="shared" si="7"/>
        <v>0</v>
      </c>
      <c r="D25" s="559">
        <f t="shared" si="5"/>
        <v>0</v>
      </c>
      <c r="E25" s="547">
        <f t="shared" si="8"/>
        <v>0</v>
      </c>
      <c r="F25" s="560">
        <f t="shared" si="6"/>
        <v>0</v>
      </c>
    </row>
    <row r="26" spans="1:10" ht="18.75" customHeight="1">
      <c r="A26" s="557">
        <f>Ventas!A13</f>
        <v>0</v>
      </c>
      <c r="B26" s="503">
        <f>'Costo Variable Unitario'!P14</f>
        <v>0</v>
      </c>
      <c r="C26" s="547">
        <f t="shared" si="7"/>
        <v>0</v>
      </c>
      <c r="D26" s="559">
        <f t="shared" si="5"/>
        <v>0</v>
      </c>
      <c r="E26" s="547">
        <f t="shared" si="8"/>
        <v>0</v>
      </c>
      <c r="F26" s="560">
        <f t="shared" si="6"/>
        <v>0</v>
      </c>
    </row>
    <row r="27" spans="1:10" ht="18.75" customHeight="1">
      <c r="A27" s="557">
        <f>Ventas!A14</f>
        <v>0</v>
      </c>
      <c r="B27" s="503">
        <f>'Costo Variable Unitario'!P15</f>
        <v>0</v>
      </c>
      <c r="C27" s="547">
        <f t="shared" si="7"/>
        <v>0</v>
      </c>
      <c r="D27" s="559">
        <f t="shared" si="5"/>
        <v>0</v>
      </c>
      <c r="E27" s="547">
        <f t="shared" si="8"/>
        <v>0</v>
      </c>
      <c r="F27" s="560">
        <f t="shared" si="6"/>
        <v>0</v>
      </c>
    </row>
    <row r="28" spans="1:10" s="1185" customFormat="1" ht="18.75" customHeight="1">
      <c r="A28" s="557">
        <f>Ventas!A15</f>
        <v>0</v>
      </c>
      <c r="B28" s="503">
        <f>'Costo Variable Unitario'!P16</f>
        <v>0</v>
      </c>
      <c r="C28" s="547">
        <f t="shared" si="7"/>
        <v>0</v>
      </c>
      <c r="D28" s="559">
        <f t="shared" si="5"/>
        <v>0</v>
      </c>
      <c r="E28" s="547">
        <f t="shared" si="8"/>
        <v>0</v>
      </c>
      <c r="F28" s="560">
        <f t="shared" si="6"/>
        <v>0</v>
      </c>
    </row>
    <row r="29" spans="1:10" ht="15.75" customHeight="1">
      <c r="A29" s="557">
        <f>Ventas!A16</f>
        <v>0</v>
      </c>
      <c r="B29" s="503">
        <f>'Costo Variable Unitario'!P17</f>
        <v>0</v>
      </c>
      <c r="C29" s="547">
        <f t="shared" si="7"/>
        <v>0</v>
      </c>
      <c r="D29" s="559">
        <f t="shared" si="5"/>
        <v>0</v>
      </c>
      <c r="E29" s="547">
        <f t="shared" si="8"/>
        <v>0</v>
      </c>
      <c r="F29" s="560">
        <f t="shared" si="6"/>
        <v>0</v>
      </c>
    </row>
    <row r="30" spans="1:10" ht="21" customHeight="1">
      <c r="A30" s="561" t="s">
        <v>224</v>
      </c>
      <c r="B30" s="562">
        <f t="shared" ref="B30:F30" si="9">SUM(B23:B29)</f>
        <v>112011.13</v>
      </c>
      <c r="C30" s="563">
        <f t="shared" si="9"/>
        <v>83.333333333333329</v>
      </c>
      <c r="D30" s="564">
        <f t="shared" si="9"/>
        <v>9334260.833333334</v>
      </c>
      <c r="E30" s="562">
        <f t="shared" si="9"/>
        <v>1000</v>
      </c>
      <c r="F30" s="564">
        <f t="shared" si="9"/>
        <v>112011130</v>
      </c>
      <c r="G30" s="565"/>
      <c r="J30" s="565"/>
    </row>
    <row r="31" spans="1:10" ht="12" customHeight="1">
      <c r="A31" s="17"/>
      <c r="B31" s="439"/>
      <c r="C31" s="566"/>
      <c r="D31" s="494"/>
      <c r="E31" s="566"/>
      <c r="F31" s="494"/>
      <c r="J31" s="565"/>
    </row>
    <row r="32" spans="1:10" ht="12" customHeight="1">
      <c r="A32" s="17"/>
      <c r="B32" s="439"/>
      <c r="C32" s="567"/>
      <c r="D32" s="494"/>
      <c r="E32" s="566"/>
      <c r="F32" s="494"/>
      <c r="J32" s="565"/>
    </row>
    <row r="33" spans="1:7" ht="12" customHeight="1">
      <c r="A33" s="413"/>
      <c r="B33" s="413"/>
      <c r="C33" s="17"/>
      <c r="D33" s="17"/>
      <c r="E33" s="17" t="s">
        <v>229</v>
      </c>
      <c r="F33" s="17"/>
    </row>
    <row r="34" spans="1:7" ht="19.5">
      <c r="A34" s="1332" t="s">
        <v>230</v>
      </c>
      <c r="B34" s="1333"/>
      <c r="C34" s="1333"/>
      <c r="D34" s="1333"/>
      <c r="E34" s="1334"/>
      <c r="F34" s="17"/>
    </row>
    <row r="35" spans="1:7" ht="12" customHeight="1">
      <c r="A35" s="568" t="s">
        <v>231</v>
      </c>
      <c r="B35" s="569"/>
      <c r="C35" s="570" t="s">
        <v>179</v>
      </c>
      <c r="D35" s="571" t="s">
        <v>233</v>
      </c>
      <c r="F35" s="17"/>
    </row>
    <row r="36" spans="1:7" ht="12" customHeight="1">
      <c r="A36" s="572" t="str">
        <f>'Costos Fijos año 1'!A11</f>
        <v>SALARIOS</v>
      </c>
      <c r="B36" s="574"/>
      <c r="C36" s="503">
        <f>'Costos Fijos año 1'!C11</f>
        <v>18362160</v>
      </c>
      <c r="D36" s="575">
        <f>'Costos Fijos año 1'!O11</f>
        <v>220345920</v>
      </c>
      <c r="F36" s="577"/>
      <c r="G36" s="579"/>
    </row>
    <row r="37" spans="1:7" ht="12" customHeight="1">
      <c r="A37" s="572" t="str">
        <f>'Costos Fijos año 1'!A12</f>
        <v xml:space="preserve">GASOLINA </v>
      </c>
      <c r="B37" s="574"/>
      <c r="C37" s="503">
        <f>'Costos Fijos año 1'!C12</f>
        <v>0</v>
      </c>
      <c r="D37" s="575">
        <f>'Costos Fijos año 1'!O12</f>
        <v>0</v>
      </c>
      <c r="F37" s="577"/>
      <c r="G37" s="579"/>
    </row>
    <row r="38" spans="1:7" ht="12" customHeight="1">
      <c r="A38" s="572" t="str">
        <f>'Costos Fijos año 1'!A13</f>
        <v>MANTENIMIENTO</v>
      </c>
      <c r="B38" s="574"/>
      <c r="C38" s="503">
        <f>'Costos Fijos año 1'!C13</f>
        <v>0</v>
      </c>
      <c r="D38" s="575">
        <f>'Costos Fijos año 1'!O13</f>
        <v>0</v>
      </c>
      <c r="F38" s="577"/>
      <c r="G38" s="579"/>
    </row>
    <row r="39" spans="1:7" ht="12" customHeight="1">
      <c r="A39" s="572" t="str">
        <f>'Costos Fijos año 1'!A14</f>
        <v>LUZ</v>
      </c>
      <c r="B39" s="189"/>
      <c r="C39" s="503">
        <f>'Costos Fijos año 1'!C14</f>
        <v>0</v>
      </c>
      <c r="D39" s="575">
        <f>'Costos Fijos año 1'!O14</f>
        <v>0</v>
      </c>
      <c r="F39" s="577"/>
      <c r="G39" s="579"/>
    </row>
    <row r="40" spans="1:7" ht="12" customHeight="1">
      <c r="A40" s="572" t="str">
        <f>'Costos Fijos año 1'!A15</f>
        <v>PROPAGANDA Y PUBLICIDAD</v>
      </c>
      <c r="B40" s="574"/>
      <c r="C40" s="503">
        <f>'Costos Fijos año 1'!C15</f>
        <v>0</v>
      </c>
      <c r="D40" s="575">
        <f>'Costos Fijos año 1'!O15</f>
        <v>0</v>
      </c>
      <c r="F40" s="577"/>
      <c r="G40" s="579"/>
    </row>
    <row r="41" spans="1:7" ht="12" customHeight="1">
      <c r="A41" s="572" t="str">
        <f>'Costos Fijos año 1'!A16</f>
        <v>PERMISOS</v>
      </c>
      <c r="B41" s="574"/>
      <c r="C41" s="503">
        <f>'Costos Fijos año 1'!C16</f>
        <v>0</v>
      </c>
      <c r="D41" s="575">
        <f>'Costos Fijos año 1'!O16</f>
        <v>0</v>
      </c>
      <c r="F41" s="577"/>
      <c r="G41" s="579"/>
    </row>
    <row r="42" spans="1:7" ht="12" customHeight="1">
      <c r="A42" s="572" t="str">
        <f>'Costos Fijos año 1'!A17</f>
        <v>TELEFONO</v>
      </c>
      <c r="B42" s="574"/>
      <c r="C42" s="503">
        <f>'Costos Fijos año 1'!C17</f>
        <v>0</v>
      </c>
      <c r="D42" s="575">
        <f>'Costos Fijos año 1'!O17</f>
        <v>0</v>
      </c>
      <c r="F42" s="577"/>
      <c r="G42" s="579"/>
    </row>
    <row r="43" spans="1:7" ht="12" customHeight="1">
      <c r="A43" s="572" t="str">
        <f>'Costos Fijos año 1'!A18</f>
        <v>RENTA</v>
      </c>
      <c r="B43" s="574"/>
      <c r="C43" s="503">
        <f>'Costos Fijos año 1'!C18</f>
        <v>8778600</v>
      </c>
      <c r="D43" s="575">
        <f>'Costos Fijos año 1'!O18</f>
        <v>105343200</v>
      </c>
      <c r="F43" s="577"/>
      <c r="G43" s="579"/>
    </row>
    <row r="44" spans="1:7" ht="12" customHeight="1">
      <c r="A44" s="572"/>
      <c r="B44" s="574"/>
      <c r="C44" s="586"/>
      <c r="D44" s="214"/>
      <c r="F44" s="577"/>
      <c r="G44" s="579"/>
    </row>
    <row r="45" spans="1:7" ht="23.25" customHeight="1">
      <c r="A45" s="588" t="s">
        <v>194</v>
      </c>
      <c r="B45" s="590"/>
      <c r="C45" s="564">
        <f t="shared" ref="C45:D45" si="10">SUM(C36:C44)</f>
        <v>27140760</v>
      </c>
      <c r="D45" s="591">
        <f t="shared" si="10"/>
        <v>325689120</v>
      </c>
      <c r="F45" s="577"/>
      <c r="G45" s="579"/>
    </row>
    <row r="46" spans="1:7" ht="12" customHeight="1">
      <c r="A46" s="49"/>
      <c r="B46" s="49"/>
      <c r="C46" s="49"/>
      <c r="D46" s="49"/>
      <c r="E46" s="49"/>
      <c r="F46" s="577"/>
      <c r="G46" s="579"/>
    </row>
    <row r="47" spans="1:7" ht="12" customHeight="1">
      <c r="A47" s="49"/>
      <c r="B47" s="49"/>
      <c r="C47" s="49"/>
      <c r="D47" s="49"/>
      <c r="E47" s="49"/>
      <c r="F47" s="577"/>
      <c r="G47" s="579"/>
    </row>
    <row r="48" spans="1:7" ht="33" customHeight="1">
      <c r="A48" s="1331" t="s">
        <v>238</v>
      </c>
      <c r="B48" s="1242"/>
      <c r="C48" s="1242"/>
      <c r="D48" s="1243"/>
      <c r="E48" s="49"/>
      <c r="F48" s="577"/>
      <c r="G48" s="579"/>
    </row>
    <row r="49" spans="1:7" ht="18">
      <c r="A49" s="595"/>
      <c r="B49" s="596"/>
      <c r="C49" s="598" t="s">
        <v>179</v>
      </c>
      <c r="D49" s="599" t="s">
        <v>233</v>
      </c>
      <c r="E49" s="5"/>
      <c r="F49" s="577"/>
      <c r="G49" s="579"/>
    </row>
    <row r="50" spans="1:7" ht="18">
      <c r="A50" s="600" t="s">
        <v>239</v>
      </c>
      <c r="B50" s="602"/>
      <c r="C50" s="603">
        <f>D17</f>
        <v>37500000</v>
      </c>
      <c r="D50" s="604">
        <f>F17</f>
        <v>450000000</v>
      </c>
      <c r="E50" s="5"/>
      <c r="F50" s="577"/>
      <c r="G50" s="579"/>
    </row>
    <row r="51" spans="1:7" ht="18">
      <c r="A51" s="600" t="s">
        <v>240</v>
      </c>
      <c r="B51" s="602"/>
      <c r="C51" s="603">
        <f>D30</f>
        <v>9334260.833333334</v>
      </c>
      <c r="D51" s="604">
        <f>F30</f>
        <v>112011130</v>
      </c>
      <c r="E51" s="5"/>
      <c r="F51" s="577"/>
      <c r="G51" s="579"/>
    </row>
    <row r="52" spans="1:7" ht="18">
      <c r="A52" s="605" t="s">
        <v>241</v>
      </c>
      <c r="B52" s="606"/>
      <c r="C52" s="603">
        <f t="shared" ref="C52:D52" si="11">C45</f>
        <v>27140760</v>
      </c>
      <c r="D52" s="604">
        <f t="shared" si="11"/>
        <v>325689120</v>
      </c>
      <c r="E52" s="5"/>
      <c r="F52" s="49"/>
    </row>
    <row r="53" spans="1:7" ht="23.25">
      <c r="A53" s="607" t="str">
        <f>A48</f>
        <v>UTILIDAD ANTES DE INTERESES E IMPUESTOS año 1</v>
      </c>
      <c r="B53" s="608"/>
      <c r="C53" s="610">
        <f t="shared" ref="C53:D53" si="12">C50-C51-C52</f>
        <v>1024979.1666666642</v>
      </c>
      <c r="D53" s="612">
        <f t="shared" si="12"/>
        <v>12299750</v>
      </c>
      <c r="E53" s="5"/>
      <c r="F53" s="49"/>
    </row>
    <row r="54" spans="1:7" ht="12" customHeight="1">
      <c r="A54" s="613"/>
      <c r="B54" s="49"/>
      <c r="C54" s="615"/>
      <c r="D54" s="66"/>
      <c r="E54" s="615"/>
      <c r="F54" s="49"/>
    </row>
    <row r="55" spans="1:7" ht="21.75" customHeight="1">
      <c r="A55" s="1337" t="s">
        <v>243</v>
      </c>
      <c r="B55" s="1309"/>
      <c r="C55" s="1309"/>
      <c r="D55" s="1309"/>
      <c r="E55" s="1309"/>
      <c r="F55" s="1310"/>
    </row>
    <row r="56" spans="1:7" ht="12" customHeight="1">
      <c r="A56" s="613"/>
      <c r="B56" s="49"/>
      <c r="C56" s="615"/>
      <c r="D56" s="66"/>
      <c r="E56" s="615"/>
    </row>
    <row r="57" spans="1:7" ht="12" customHeight="1">
      <c r="A57" s="1330" t="s">
        <v>244</v>
      </c>
      <c r="B57" s="1247"/>
      <c r="C57" s="1247"/>
      <c r="D57" s="1247"/>
      <c r="E57" s="1247"/>
      <c r="F57" s="1248"/>
    </row>
    <row r="58" spans="1:7" ht="12">
      <c r="A58" s="1249"/>
      <c r="B58" s="1250"/>
      <c r="C58" s="1250"/>
      <c r="D58" s="1250"/>
      <c r="E58" s="1250"/>
      <c r="F58" s="1251"/>
    </row>
    <row r="59" spans="1:7" ht="12.75">
      <c r="A59" s="618" t="s">
        <v>245</v>
      </c>
      <c r="B59" s="618" t="s">
        <v>246</v>
      </c>
      <c r="C59" s="619" t="s">
        <v>247</v>
      </c>
      <c r="D59" s="619" t="s">
        <v>248</v>
      </c>
      <c r="E59" s="619" t="s">
        <v>249</v>
      </c>
      <c r="F59" s="619" t="s">
        <v>250</v>
      </c>
    </row>
    <row r="60" spans="1:7" ht="12.75">
      <c r="A60" s="620" t="str">
        <f t="shared" ref="A60:B60" si="13">A10</f>
        <v>Pintura fotoluminiscente acrilica</v>
      </c>
      <c r="B60" s="559">
        <f t="shared" si="13"/>
        <v>450000</v>
      </c>
      <c r="C60" s="503">
        <f>B23</f>
        <v>112011.13</v>
      </c>
      <c r="D60" s="303">
        <f t="shared" ref="D60:D66" si="14">B60-C60</f>
        <v>337988.87</v>
      </c>
      <c r="E60" s="621">
        <f>C10/$C$17</f>
        <v>1</v>
      </c>
      <c r="F60" s="303">
        <f t="shared" ref="F60:F65" si="15">B60*E60</f>
        <v>450000</v>
      </c>
    </row>
    <row r="61" spans="1:7" ht="12" customHeight="1">
      <c r="A61" s="620">
        <f t="shared" ref="A61" si="16">A11</f>
        <v>0</v>
      </c>
      <c r="B61" s="559">
        <f t="shared" ref="B61" si="17">B11</f>
        <v>0</v>
      </c>
      <c r="C61" s="503">
        <f t="shared" ref="C61:C66" si="18">B24</f>
        <v>0</v>
      </c>
      <c r="D61" s="303">
        <f t="shared" si="14"/>
        <v>0</v>
      </c>
      <c r="E61" s="621">
        <f t="shared" ref="E61:E66" si="19">C11/$C$17</f>
        <v>0</v>
      </c>
      <c r="F61" s="303">
        <f t="shared" si="15"/>
        <v>0</v>
      </c>
    </row>
    <row r="62" spans="1:7" ht="12" customHeight="1">
      <c r="A62" s="620">
        <f t="shared" ref="A62" si="20">A12</f>
        <v>0</v>
      </c>
      <c r="B62" s="559">
        <f t="shared" ref="B62" si="21">B12</f>
        <v>0</v>
      </c>
      <c r="C62" s="503">
        <f t="shared" si="18"/>
        <v>0</v>
      </c>
      <c r="D62" s="303">
        <f t="shared" si="14"/>
        <v>0</v>
      </c>
      <c r="E62" s="621">
        <f t="shared" si="19"/>
        <v>0</v>
      </c>
      <c r="F62" s="303">
        <f t="shared" si="15"/>
        <v>0</v>
      </c>
    </row>
    <row r="63" spans="1:7" ht="12" customHeight="1">
      <c r="A63" s="620">
        <f t="shared" ref="A63" si="22">A13</f>
        <v>0</v>
      </c>
      <c r="B63" s="559">
        <f t="shared" ref="B63" si="23">B13</f>
        <v>0</v>
      </c>
      <c r="C63" s="503">
        <f t="shared" si="18"/>
        <v>0</v>
      </c>
      <c r="D63" s="303">
        <f t="shared" si="14"/>
        <v>0</v>
      </c>
      <c r="E63" s="621">
        <f t="shared" si="19"/>
        <v>0</v>
      </c>
      <c r="F63" s="303">
        <f t="shared" si="15"/>
        <v>0</v>
      </c>
    </row>
    <row r="64" spans="1:7" ht="12" customHeight="1">
      <c r="A64" s="620">
        <f t="shared" ref="A64" si="24">A14</f>
        <v>0</v>
      </c>
      <c r="B64" s="559">
        <f t="shared" ref="B64" si="25">B14</f>
        <v>0</v>
      </c>
      <c r="C64" s="503">
        <f t="shared" si="18"/>
        <v>0</v>
      </c>
      <c r="D64" s="303">
        <f t="shared" si="14"/>
        <v>0</v>
      </c>
      <c r="E64" s="621">
        <f t="shared" si="19"/>
        <v>0</v>
      </c>
      <c r="F64" s="303">
        <f t="shared" si="15"/>
        <v>0</v>
      </c>
    </row>
    <row r="65" spans="1:10" ht="12" customHeight="1">
      <c r="A65" s="620">
        <f t="shared" ref="A65:A66" si="26">A15</f>
        <v>0</v>
      </c>
      <c r="B65" s="559">
        <f t="shared" ref="B65:B66" si="27">B15</f>
        <v>0</v>
      </c>
      <c r="C65" s="503">
        <f t="shared" si="18"/>
        <v>0</v>
      </c>
      <c r="D65" s="303">
        <f t="shared" si="14"/>
        <v>0</v>
      </c>
      <c r="E65" s="621">
        <f t="shared" si="19"/>
        <v>0</v>
      </c>
      <c r="F65" s="303">
        <f t="shared" si="15"/>
        <v>0</v>
      </c>
    </row>
    <row r="66" spans="1:10" ht="12" customHeight="1">
      <c r="A66" s="620">
        <f t="shared" si="26"/>
        <v>0</v>
      </c>
      <c r="B66" s="559">
        <f t="shared" si="27"/>
        <v>0</v>
      </c>
      <c r="C66" s="503">
        <f t="shared" si="18"/>
        <v>0</v>
      </c>
      <c r="D66" s="303">
        <f t="shared" si="14"/>
        <v>0</v>
      </c>
      <c r="E66" s="621">
        <f t="shared" si="19"/>
        <v>0</v>
      </c>
      <c r="F66" s="303">
        <f t="shared" ref="F66" si="28">B66*E66</f>
        <v>0</v>
      </c>
    </row>
    <row r="67" spans="1:10" ht="12" customHeight="1">
      <c r="A67" s="561" t="s">
        <v>252</v>
      </c>
      <c r="B67" s="626"/>
      <c r="C67" s="627"/>
      <c r="D67" s="627"/>
      <c r="E67" s="628"/>
      <c r="F67" s="629">
        <f>SUM(F60:F66)</f>
        <v>450000</v>
      </c>
    </row>
    <row r="68" spans="1:10" ht="12" customHeight="1">
      <c r="A68" s="630" t="s">
        <v>253</v>
      </c>
      <c r="B68" s="631">
        <f>F67</f>
        <v>450000</v>
      </c>
      <c r="C68" s="49"/>
      <c r="D68" s="49"/>
      <c r="E68" s="49"/>
      <c r="F68" s="49"/>
    </row>
    <row r="69" spans="1:10" ht="12" customHeight="1">
      <c r="A69" s="49"/>
      <c r="B69" s="49"/>
      <c r="C69" s="49"/>
      <c r="D69" s="49"/>
      <c r="E69" s="49"/>
      <c r="F69" s="49"/>
    </row>
    <row r="70" spans="1:10" ht="12" customHeight="1">
      <c r="A70" s="49"/>
      <c r="B70" s="49"/>
      <c r="C70" s="49"/>
      <c r="D70" s="49"/>
      <c r="E70" s="49"/>
      <c r="F70" s="49"/>
    </row>
    <row r="71" spans="1:10" ht="12" customHeight="1">
      <c r="A71" s="613"/>
      <c r="B71" s="49"/>
      <c r="C71" s="439"/>
      <c r="D71" s="49"/>
      <c r="E71" s="439"/>
      <c r="F71" s="49"/>
    </row>
    <row r="72" spans="1:10" ht="12" customHeight="1">
      <c r="A72" s="1330" t="s">
        <v>256</v>
      </c>
      <c r="B72" s="1247"/>
      <c r="C72" s="1247"/>
      <c r="D72" s="1247"/>
      <c r="E72" s="1247"/>
      <c r="F72" s="1248"/>
      <c r="J72" s="637"/>
    </row>
    <row r="73" spans="1:10" ht="12" customHeight="1">
      <c r="A73" s="1249"/>
      <c r="B73" s="1250"/>
      <c r="C73" s="1250"/>
      <c r="D73" s="1250"/>
      <c r="E73" s="1250"/>
      <c r="F73" s="1251"/>
    </row>
    <row r="74" spans="1:10" ht="12" customHeight="1">
      <c r="A74" s="618" t="s">
        <v>245</v>
      </c>
      <c r="B74" s="639" t="s">
        <v>246</v>
      </c>
      <c r="C74" s="619" t="s">
        <v>247</v>
      </c>
      <c r="D74" s="619" t="s">
        <v>257</v>
      </c>
      <c r="E74" s="619" t="s">
        <v>249</v>
      </c>
      <c r="F74" s="640" t="s">
        <v>258</v>
      </c>
      <c r="G74" s="4" t="s">
        <v>14</v>
      </c>
      <c r="H74" s="641"/>
    </row>
    <row r="75" spans="1:10" ht="12" customHeight="1">
      <c r="A75" s="642" t="str">
        <f>A23</f>
        <v>Pintura fotoluminiscente acrilica</v>
      </c>
      <c r="B75" s="559">
        <f>B10</f>
        <v>450000</v>
      </c>
      <c r="C75" s="503">
        <f>B23</f>
        <v>112011.13</v>
      </c>
      <c r="D75" s="303">
        <f t="shared" ref="D75" si="29">B75-C75</f>
        <v>337988.87</v>
      </c>
      <c r="E75" s="621">
        <f>C10/$C$17</f>
        <v>1</v>
      </c>
      <c r="F75" s="303">
        <f t="shared" ref="F75" si="30">C75*E75</f>
        <v>112011.13</v>
      </c>
    </row>
    <row r="76" spans="1:10" ht="12" customHeight="1">
      <c r="A76" s="642">
        <f t="shared" ref="A76:A81" si="31">A24</f>
        <v>0</v>
      </c>
      <c r="B76" s="559">
        <f t="shared" ref="B76:B81" si="32">B11</f>
        <v>0</v>
      </c>
      <c r="C76" s="503">
        <f t="shared" ref="C76:C81" si="33">B24</f>
        <v>0</v>
      </c>
      <c r="D76" s="303">
        <f t="shared" ref="D76:D81" si="34">B76-C76</f>
        <v>0</v>
      </c>
      <c r="E76" s="621">
        <f t="shared" ref="E76:E81" si="35">C11/$C$17</f>
        <v>0</v>
      </c>
      <c r="F76" s="303">
        <f t="shared" ref="F76:F81" si="36">C76*E76</f>
        <v>0</v>
      </c>
    </row>
    <row r="77" spans="1:10" ht="12" customHeight="1">
      <c r="A77" s="642">
        <f t="shared" si="31"/>
        <v>0</v>
      </c>
      <c r="B77" s="559">
        <f t="shared" si="32"/>
        <v>0</v>
      </c>
      <c r="C77" s="503">
        <f t="shared" si="33"/>
        <v>0</v>
      </c>
      <c r="D77" s="303">
        <f t="shared" si="34"/>
        <v>0</v>
      </c>
      <c r="E77" s="621">
        <f t="shared" si="35"/>
        <v>0</v>
      </c>
      <c r="F77" s="303">
        <f t="shared" si="36"/>
        <v>0</v>
      </c>
    </row>
    <row r="78" spans="1:10" ht="12" customHeight="1">
      <c r="A78" s="642">
        <f t="shared" si="31"/>
        <v>0</v>
      </c>
      <c r="B78" s="559">
        <f t="shared" si="32"/>
        <v>0</v>
      </c>
      <c r="C78" s="503">
        <f t="shared" si="33"/>
        <v>0</v>
      </c>
      <c r="D78" s="303">
        <f t="shared" si="34"/>
        <v>0</v>
      </c>
      <c r="E78" s="621">
        <f t="shared" si="35"/>
        <v>0</v>
      </c>
      <c r="F78" s="303">
        <f t="shared" si="36"/>
        <v>0</v>
      </c>
    </row>
    <row r="79" spans="1:10" ht="12" customHeight="1">
      <c r="A79" s="642">
        <f t="shared" si="31"/>
        <v>0</v>
      </c>
      <c r="B79" s="559">
        <f t="shared" si="32"/>
        <v>0</v>
      </c>
      <c r="C79" s="503">
        <f t="shared" si="33"/>
        <v>0</v>
      </c>
      <c r="D79" s="303">
        <f t="shared" si="34"/>
        <v>0</v>
      </c>
      <c r="E79" s="621">
        <f t="shared" si="35"/>
        <v>0</v>
      </c>
      <c r="F79" s="303">
        <f t="shared" si="36"/>
        <v>0</v>
      </c>
    </row>
    <row r="80" spans="1:10" ht="12" customHeight="1">
      <c r="A80" s="642">
        <f t="shared" si="31"/>
        <v>0</v>
      </c>
      <c r="B80" s="559">
        <f t="shared" si="32"/>
        <v>0</v>
      </c>
      <c r="C80" s="503">
        <f t="shared" si="33"/>
        <v>0</v>
      </c>
      <c r="D80" s="303">
        <f t="shared" si="34"/>
        <v>0</v>
      </c>
      <c r="E80" s="621">
        <f t="shared" si="35"/>
        <v>0</v>
      </c>
      <c r="F80" s="303">
        <f t="shared" si="36"/>
        <v>0</v>
      </c>
    </row>
    <row r="81" spans="1:7" ht="12" customHeight="1">
      <c r="A81" s="642">
        <f t="shared" si="31"/>
        <v>0</v>
      </c>
      <c r="B81" s="559">
        <f t="shared" si="32"/>
        <v>0</v>
      </c>
      <c r="C81" s="503">
        <f t="shared" si="33"/>
        <v>0</v>
      </c>
      <c r="D81" s="303">
        <f t="shared" si="34"/>
        <v>0</v>
      </c>
      <c r="E81" s="621">
        <f t="shared" si="35"/>
        <v>0</v>
      </c>
      <c r="F81" s="303">
        <f t="shared" si="36"/>
        <v>0</v>
      </c>
    </row>
    <row r="82" spans="1:7" ht="12" customHeight="1">
      <c r="A82" s="643" t="s">
        <v>259</v>
      </c>
      <c r="B82" s="644"/>
      <c r="C82" s="645"/>
      <c r="D82" s="646"/>
      <c r="E82" s="646"/>
      <c r="F82" s="480">
        <f>SUM(F75:F81)</f>
        <v>112011.13</v>
      </c>
      <c r="G82" s="565"/>
    </row>
    <row r="83" spans="1:7" ht="12" customHeight="1">
      <c r="A83" s="648" t="s">
        <v>261</v>
      </c>
      <c r="B83" s="649">
        <f>F82</f>
        <v>112011.13</v>
      </c>
      <c r="C83" s="49"/>
      <c r="D83" s="49"/>
      <c r="E83" s="49"/>
      <c r="F83" s="49"/>
    </row>
    <row r="84" spans="1:7" ht="12" customHeight="1">
      <c r="A84" s="648" t="s">
        <v>263</v>
      </c>
      <c r="B84" s="650">
        <f>D45/E30</f>
        <v>325689.12</v>
      </c>
      <c r="C84" s="49"/>
      <c r="D84" s="49"/>
      <c r="E84" s="49"/>
      <c r="F84" s="49"/>
    </row>
    <row r="85" spans="1:7" ht="12" customHeight="1">
      <c r="A85" s="652" t="s">
        <v>143</v>
      </c>
      <c r="B85" s="653">
        <f>SUM(B83:B84)</f>
        <v>437700.25</v>
      </c>
      <c r="C85" s="49"/>
      <c r="D85" s="49"/>
      <c r="E85" s="49"/>
      <c r="F85" s="49"/>
    </row>
    <row r="86" spans="1:7" ht="12" customHeight="1">
      <c r="A86" s="654"/>
      <c r="B86" s="655"/>
      <c r="C86" s="49"/>
      <c r="D86" s="49"/>
      <c r="E86" s="49"/>
      <c r="F86" s="49"/>
    </row>
    <row r="87" spans="1:7" ht="12" customHeight="1">
      <c r="A87" s="49"/>
      <c r="B87" s="49"/>
      <c r="C87" s="49"/>
      <c r="D87" s="49"/>
      <c r="E87" s="49"/>
      <c r="F87" s="49"/>
    </row>
    <row r="88" spans="1:7" ht="12" customHeight="1">
      <c r="A88" s="1330" t="s">
        <v>265</v>
      </c>
      <c r="B88" s="1247"/>
      <c r="C88" s="1247"/>
      <c r="D88" s="1247"/>
      <c r="E88" s="1247"/>
      <c r="F88" s="1248"/>
    </row>
    <row r="89" spans="1:7" ht="12" customHeight="1">
      <c r="A89" s="1249"/>
      <c r="B89" s="1250"/>
      <c r="C89" s="1250"/>
      <c r="D89" s="1250"/>
      <c r="E89" s="1250"/>
      <c r="F89" s="1251"/>
    </row>
    <row r="90" spans="1:7" ht="12" customHeight="1">
      <c r="A90" s="618" t="s">
        <v>245</v>
      </c>
      <c r="B90" s="639" t="s">
        <v>246</v>
      </c>
      <c r="C90" s="619" t="s">
        <v>247</v>
      </c>
      <c r="D90" s="619" t="s">
        <v>257</v>
      </c>
      <c r="E90" s="619" t="s">
        <v>249</v>
      </c>
      <c r="F90" s="619" t="s">
        <v>266</v>
      </c>
      <c r="G90" s="4" t="s">
        <v>14</v>
      </c>
    </row>
    <row r="91" spans="1:7" ht="12" customHeight="1">
      <c r="A91" s="656" t="str">
        <f t="shared" ref="A91:A97" si="37">A60</f>
        <v>Pintura fotoluminiscente acrilica</v>
      </c>
      <c r="B91" s="559">
        <f>B10</f>
        <v>450000</v>
      </c>
      <c r="C91" s="503">
        <f>B23</f>
        <v>112011.13</v>
      </c>
      <c r="D91" s="303">
        <f t="shared" ref="D91" si="38">B91-C91</f>
        <v>337988.87</v>
      </c>
      <c r="E91" s="621">
        <f>C10/$C$17</f>
        <v>1</v>
      </c>
      <c r="F91" s="303">
        <f t="shared" ref="F91" si="39">D91*E91</f>
        <v>337988.87</v>
      </c>
    </row>
    <row r="92" spans="1:7" ht="12" customHeight="1">
      <c r="A92" s="656">
        <f t="shared" si="37"/>
        <v>0</v>
      </c>
      <c r="B92" s="559">
        <f t="shared" ref="B92:B97" si="40">B11</f>
        <v>0</v>
      </c>
      <c r="C92" s="503">
        <f t="shared" ref="C92:C97" si="41">B24</f>
        <v>0</v>
      </c>
      <c r="D92" s="303">
        <f t="shared" ref="D92:D97" si="42">B92-C92</f>
        <v>0</v>
      </c>
      <c r="E92" s="621">
        <f t="shared" ref="E92:E97" si="43">C11/$C$17</f>
        <v>0</v>
      </c>
      <c r="F92" s="303">
        <f t="shared" ref="F92:F97" si="44">D92*E92</f>
        <v>0</v>
      </c>
    </row>
    <row r="93" spans="1:7" ht="12" customHeight="1">
      <c r="A93" s="656">
        <f t="shared" si="37"/>
        <v>0</v>
      </c>
      <c r="B93" s="559">
        <f t="shared" si="40"/>
        <v>0</v>
      </c>
      <c r="C93" s="503">
        <f t="shared" si="41"/>
        <v>0</v>
      </c>
      <c r="D93" s="303">
        <f t="shared" si="42"/>
        <v>0</v>
      </c>
      <c r="E93" s="621">
        <f t="shared" si="43"/>
        <v>0</v>
      </c>
      <c r="F93" s="303">
        <f t="shared" si="44"/>
        <v>0</v>
      </c>
    </row>
    <row r="94" spans="1:7" ht="12" customHeight="1">
      <c r="A94" s="656">
        <f t="shared" si="37"/>
        <v>0</v>
      </c>
      <c r="B94" s="559">
        <f t="shared" si="40"/>
        <v>0</v>
      </c>
      <c r="C94" s="503">
        <f t="shared" si="41"/>
        <v>0</v>
      </c>
      <c r="D94" s="303">
        <f t="shared" si="42"/>
        <v>0</v>
      </c>
      <c r="E94" s="621">
        <f t="shared" si="43"/>
        <v>0</v>
      </c>
      <c r="F94" s="303">
        <f t="shared" si="44"/>
        <v>0</v>
      </c>
    </row>
    <row r="95" spans="1:7" ht="12" customHeight="1">
      <c r="A95" s="656">
        <f t="shared" si="37"/>
        <v>0</v>
      </c>
      <c r="B95" s="559">
        <f t="shared" si="40"/>
        <v>0</v>
      </c>
      <c r="C95" s="503">
        <f t="shared" si="41"/>
        <v>0</v>
      </c>
      <c r="D95" s="303">
        <f t="shared" si="42"/>
        <v>0</v>
      </c>
      <c r="E95" s="621">
        <f t="shared" si="43"/>
        <v>0</v>
      </c>
      <c r="F95" s="303">
        <f t="shared" si="44"/>
        <v>0</v>
      </c>
    </row>
    <row r="96" spans="1:7" ht="12" customHeight="1">
      <c r="A96" s="656">
        <f t="shared" si="37"/>
        <v>0</v>
      </c>
      <c r="B96" s="559">
        <f t="shared" si="40"/>
        <v>0</v>
      </c>
      <c r="C96" s="503">
        <f t="shared" si="41"/>
        <v>0</v>
      </c>
      <c r="D96" s="303">
        <f t="shared" si="42"/>
        <v>0</v>
      </c>
      <c r="E96" s="621">
        <f t="shared" si="43"/>
        <v>0</v>
      </c>
      <c r="F96" s="303">
        <f t="shared" si="44"/>
        <v>0</v>
      </c>
    </row>
    <row r="97" spans="1:6" ht="12" customHeight="1">
      <c r="A97" s="656">
        <f t="shared" si="37"/>
        <v>0</v>
      </c>
      <c r="B97" s="559">
        <f t="shared" si="40"/>
        <v>0</v>
      </c>
      <c r="C97" s="503">
        <f t="shared" si="41"/>
        <v>0</v>
      </c>
      <c r="D97" s="303">
        <f t="shared" si="42"/>
        <v>0</v>
      </c>
      <c r="E97" s="621">
        <f t="shared" si="43"/>
        <v>0</v>
      </c>
      <c r="F97" s="303">
        <f t="shared" si="44"/>
        <v>0</v>
      </c>
    </row>
    <row r="98" spans="1:6" ht="12" customHeight="1">
      <c r="A98" s="664" t="s">
        <v>224</v>
      </c>
      <c r="B98" s="665">
        <f>SUM(B91:B97)</f>
        <v>450000</v>
      </c>
      <c r="C98" s="627"/>
      <c r="D98" s="627"/>
      <c r="E98" s="628"/>
      <c r="F98" s="629">
        <f>SUM(F91:F97)</f>
        <v>337988.87</v>
      </c>
    </row>
    <row r="99" spans="1:6" ht="20.25" customHeight="1">
      <c r="A99" s="666" t="s">
        <v>271</v>
      </c>
      <c r="B99" s="667">
        <f>F98</f>
        <v>337988.87</v>
      </c>
      <c r="C99" s="49"/>
      <c r="D99" s="49"/>
      <c r="E99" s="49"/>
      <c r="F99" s="49"/>
    </row>
    <row r="100" spans="1:6" ht="12" customHeight="1">
      <c r="A100" s="654"/>
      <c r="B100" s="655"/>
      <c r="C100" s="49"/>
      <c r="D100" s="49"/>
      <c r="E100" s="49"/>
      <c r="F100" s="49"/>
    </row>
    <row r="101" spans="1:6" ht="12" customHeight="1">
      <c r="A101" s="49"/>
      <c r="B101" s="49"/>
      <c r="C101" s="49"/>
      <c r="D101" s="49"/>
      <c r="E101" s="49"/>
      <c r="F101" s="49"/>
    </row>
    <row r="102" spans="1:6" ht="12" customHeight="1">
      <c r="A102" s="49"/>
      <c r="B102" s="49"/>
      <c r="C102" s="49"/>
      <c r="D102" s="49"/>
      <c r="E102" s="49"/>
      <c r="F102" s="49"/>
    </row>
    <row r="103" spans="1:6" ht="12" customHeight="1">
      <c r="A103" s="49"/>
      <c r="B103" s="49"/>
      <c r="C103" s="49"/>
      <c r="D103" s="49"/>
      <c r="E103" s="49"/>
      <c r="F103" s="49"/>
    </row>
    <row r="104" spans="1:6" ht="12" customHeight="1">
      <c r="A104" s="49"/>
      <c r="B104" s="49"/>
      <c r="C104" s="49"/>
      <c r="D104" s="49"/>
      <c r="E104" s="49"/>
      <c r="F104" s="49"/>
    </row>
    <row r="105" spans="1:6" ht="12" customHeight="1">
      <c r="A105" s="49"/>
      <c r="B105" s="49"/>
      <c r="C105" s="49"/>
      <c r="D105" s="49"/>
      <c r="E105" s="49"/>
      <c r="F105" s="49"/>
    </row>
    <row r="106" spans="1:6" ht="12" customHeight="1">
      <c r="A106" s="49"/>
      <c r="B106" s="49"/>
      <c r="C106" s="49"/>
      <c r="D106" s="49"/>
      <c r="E106" s="49"/>
      <c r="F106" s="49"/>
    </row>
    <row r="107" spans="1:6" ht="12" customHeight="1">
      <c r="A107" s="49"/>
      <c r="B107" s="49"/>
      <c r="C107" s="49"/>
      <c r="D107" s="49"/>
      <c r="E107" s="49"/>
      <c r="F107" s="49"/>
    </row>
    <row r="108" spans="1:6" ht="12" customHeight="1">
      <c r="A108" s="49"/>
      <c r="B108" s="49"/>
      <c r="C108" s="49"/>
      <c r="D108" s="49"/>
      <c r="E108" s="49"/>
      <c r="F108" s="49"/>
    </row>
    <row r="109" spans="1:6" ht="12" customHeight="1">
      <c r="A109" s="49"/>
      <c r="B109" s="49"/>
      <c r="C109" s="49"/>
      <c r="D109" s="49"/>
      <c r="E109" s="49"/>
      <c r="F109" s="49"/>
    </row>
    <row r="110" spans="1:6" ht="12" customHeight="1">
      <c r="A110" s="49"/>
      <c r="B110" s="49"/>
      <c r="C110" s="49"/>
    </row>
    <row r="111" spans="1:6" ht="12" customHeight="1"/>
    <row r="112" spans="1:6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2">
    <mergeCell ref="A7:F7"/>
    <mergeCell ref="A1:F1"/>
    <mergeCell ref="A3:F3"/>
    <mergeCell ref="B8:B9"/>
    <mergeCell ref="D21:D22"/>
    <mergeCell ref="F21:F22"/>
    <mergeCell ref="E21:E22"/>
    <mergeCell ref="C8:C9"/>
    <mergeCell ref="D8:D9"/>
    <mergeCell ref="F8:F9"/>
    <mergeCell ref="E8:E9"/>
    <mergeCell ref="A88:F89"/>
    <mergeCell ref="A72:F73"/>
    <mergeCell ref="A48:D48"/>
    <mergeCell ref="A34:E34"/>
    <mergeCell ref="A8:A9"/>
    <mergeCell ref="A57:F58"/>
    <mergeCell ref="A55:F55"/>
    <mergeCell ref="B21:B22"/>
    <mergeCell ref="A20:F20"/>
    <mergeCell ref="C21:C22"/>
    <mergeCell ref="A21:A22"/>
  </mergeCells>
  <pageMargins left="0.75" right="0.75" top="1" bottom="1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4"/>
  <sheetViews>
    <sheetView topLeftCell="A21" workbookViewId="0">
      <selection activeCell="G46" sqref="G46"/>
    </sheetView>
  </sheetViews>
  <sheetFormatPr baseColWidth="10" defaultColWidth="14.375" defaultRowHeight="15" customHeight="1"/>
  <cols>
    <col min="1" max="1" width="26.375" customWidth="1"/>
    <col min="2" max="2" width="14.375" customWidth="1"/>
    <col min="3" max="3" width="13.125" customWidth="1"/>
    <col min="4" max="4" width="12.125" customWidth="1"/>
    <col min="5" max="6" width="12.375" customWidth="1"/>
    <col min="7" max="7" width="15.375" bestFit="1" customWidth="1"/>
    <col min="8" max="8" width="11" customWidth="1"/>
  </cols>
  <sheetData>
    <row r="1" spans="1:8" ht="22.5" customHeight="1">
      <c r="A1" s="1345" t="s">
        <v>232</v>
      </c>
      <c r="B1" s="1327"/>
      <c r="C1" s="1327"/>
      <c r="D1" s="1327"/>
      <c r="E1" s="1327"/>
      <c r="F1" s="1327"/>
      <c r="G1" s="1253"/>
    </row>
    <row r="2" spans="1:8" ht="24" customHeight="1">
      <c r="A2" s="1257" t="str">
        <f>'Flujo Efectivo mensual 5 Años'!A3:O3</f>
        <v>GLOW POWER SAS</v>
      </c>
      <c r="B2" s="1242"/>
      <c r="C2" s="1242"/>
      <c r="D2" s="1242"/>
      <c r="E2" s="1242"/>
      <c r="F2" s="1242"/>
      <c r="G2" s="1243"/>
    </row>
    <row r="3" spans="1:8" ht="24" customHeight="1">
      <c r="A3" s="573"/>
      <c r="B3" s="573"/>
      <c r="C3" s="573"/>
      <c r="D3" s="573"/>
      <c r="E3" s="573"/>
      <c r="F3" s="573"/>
      <c r="G3" s="573"/>
    </row>
    <row r="4" spans="1:8" ht="18" customHeight="1">
      <c r="A4" s="1349" t="s">
        <v>234</v>
      </c>
      <c r="B4" s="1242"/>
      <c r="C4" s="1242"/>
      <c r="D4" s="1242"/>
      <c r="E4" s="1242"/>
      <c r="F4" s="1242"/>
      <c r="G4" s="1243"/>
    </row>
    <row r="5" spans="1:8" ht="12" customHeight="1">
      <c r="A5" s="576"/>
      <c r="B5" s="578" t="s">
        <v>235</v>
      </c>
      <c r="C5" s="580">
        <v>1</v>
      </c>
      <c r="D5" s="580">
        <v>2</v>
      </c>
      <c r="E5" s="580">
        <v>3</v>
      </c>
      <c r="F5" s="581">
        <v>4</v>
      </c>
      <c r="G5" s="582">
        <v>5</v>
      </c>
    </row>
    <row r="6" spans="1:8" ht="12" customHeight="1">
      <c r="A6" s="583" t="str">
        <f>'Balance Inicial'!A11</f>
        <v>Maquinaria y Equipo</v>
      </c>
      <c r="B6" s="584"/>
      <c r="C6" s="1200">
        <v>0.1</v>
      </c>
      <c r="D6" s="1200">
        <v>0.1</v>
      </c>
      <c r="E6" s="1200">
        <v>0.1</v>
      </c>
      <c r="F6" s="1200">
        <v>0.1</v>
      </c>
      <c r="G6" s="1201">
        <v>0.1</v>
      </c>
    </row>
    <row r="7" spans="1:8" ht="12" customHeight="1">
      <c r="A7" s="583" t="str">
        <f>'Balance Inicial'!A12</f>
        <v>Equipo de Computo</v>
      </c>
      <c r="B7" s="585"/>
      <c r="C7" s="1200">
        <v>0.2</v>
      </c>
      <c r="D7" s="1200">
        <v>0.2</v>
      </c>
      <c r="E7" s="1200">
        <v>0.2</v>
      </c>
      <c r="F7" s="1200">
        <v>0.2</v>
      </c>
      <c r="G7" s="1201">
        <v>0.2</v>
      </c>
    </row>
    <row r="8" spans="1:8" ht="12" customHeight="1">
      <c r="A8" s="583" t="str">
        <f>'Balance Inicial'!A13</f>
        <v>Equipo de Oficina</v>
      </c>
      <c r="B8" s="585"/>
      <c r="C8" s="1200">
        <v>0.2</v>
      </c>
      <c r="D8" s="1200">
        <v>0.2</v>
      </c>
      <c r="E8" s="1200">
        <v>0.2</v>
      </c>
      <c r="F8" s="1200">
        <v>0.2</v>
      </c>
      <c r="G8" s="1201">
        <v>0.2</v>
      </c>
    </row>
    <row r="9" spans="1:8" ht="12" customHeight="1">
      <c r="A9" s="583" t="str">
        <f>'Balance Inicial'!A14</f>
        <v>Equipo de Transporte</v>
      </c>
      <c r="B9" s="585"/>
      <c r="C9" s="1200"/>
      <c r="D9" s="1200"/>
      <c r="E9" s="1200"/>
      <c r="F9" s="1200"/>
      <c r="G9" s="1201"/>
      <c r="H9" s="5"/>
    </row>
    <row r="10" spans="1:8" ht="12" customHeight="1">
      <c r="A10" s="587" t="str">
        <f>'Balance Inicial'!A15</f>
        <v>Edificios</v>
      </c>
      <c r="B10" s="589"/>
      <c r="C10" s="1202"/>
      <c r="D10" s="1202"/>
      <c r="E10" s="1202"/>
      <c r="F10" s="1202"/>
      <c r="G10" s="1203"/>
      <c r="H10" s="5"/>
    </row>
    <row r="11" spans="1:8" s="1185" customFormat="1" ht="12" customHeight="1">
      <c r="A11" s="1211" t="s">
        <v>491</v>
      </c>
      <c r="B11" s="1207"/>
      <c r="C11" s="1208"/>
      <c r="D11" s="1208"/>
      <c r="E11" s="1208"/>
      <c r="F11" s="1208"/>
      <c r="G11" s="1208"/>
      <c r="H11" s="5"/>
    </row>
    <row r="12" spans="1:8" ht="12" customHeight="1">
      <c r="A12" s="199"/>
      <c r="B12" s="5"/>
      <c r="C12" s="5"/>
      <c r="D12" s="5"/>
      <c r="E12" s="5"/>
      <c r="F12" s="5"/>
      <c r="G12" s="262"/>
    </row>
    <row r="13" spans="1:8" ht="12" customHeight="1">
      <c r="A13" s="1350" t="s">
        <v>236</v>
      </c>
      <c r="B13" s="1309"/>
      <c r="C13" s="1309"/>
      <c r="D13" s="1309"/>
      <c r="E13" s="1309"/>
      <c r="F13" s="1309"/>
      <c r="G13" s="1351"/>
    </row>
    <row r="14" spans="1:8" ht="12" customHeight="1">
      <c r="A14" s="428"/>
      <c r="B14" s="592" t="s">
        <v>237</v>
      </c>
      <c r="C14" s="592">
        <v>1</v>
      </c>
      <c r="D14" s="592">
        <v>2</v>
      </c>
      <c r="E14" s="592">
        <v>3</v>
      </c>
      <c r="F14" s="592">
        <v>4</v>
      </c>
      <c r="G14" s="593">
        <v>5</v>
      </c>
    </row>
    <row r="15" spans="1:8" ht="12" customHeight="1">
      <c r="A15" s="594" t="str">
        <f>A6</f>
        <v>Maquinaria y Equipo</v>
      </c>
      <c r="B15" s="597">
        <f>'Balance Inicial'!B11</f>
        <v>10000000</v>
      </c>
      <c r="C15" s="597">
        <f t="shared" ref="C15:G15" si="0">$B$15*C6</f>
        <v>1000000</v>
      </c>
      <c r="D15" s="597">
        <f t="shared" si="0"/>
        <v>1000000</v>
      </c>
      <c r="E15" s="597">
        <f t="shared" si="0"/>
        <v>1000000</v>
      </c>
      <c r="F15" s="597">
        <f t="shared" si="0"/>
        <v>1000000</v>
      </c>
      <c r="G15" s="601">
        <f t="shared" si="0"/>
        <v>1000000</v>
      </c>
    </row>
    <row r="16" spans="1:8" ht="12" customHeight="1">
      <c r="A16" s="594" t="str">
        <f>A7</f>
        <v>Equipo de Computo</v>
      </c>
      <c r="B16" s="597">
        <f>'Balance Inicial'!B12</f>
        <v>2000000</v>
      </c>
      <c r="C16" s="597">
        <f t="shared" ref="C16:G16" si="1">$B$16*C7</f>
        <v>400000</v>
      </c>
      <c r="D16" s="597">
        <f t="shared" si="1"/>
        <v>400000</v>
      </c>
      <c r="E16" s="597">
        <f t="shared" si="1"/>
        <v>400000</v>
      </c>
      <c r="F16" s="597">
        <f t="shared" si="1"/>
        <v>400000</v>
      </c>
      <c r="G16" s="597">
        <f t="shared" si="1"/>
        <v>400000</v>
      </c>
    </row>
    <row r="17" spans="1:7" ht="12" customHeight="1">
      <c r="A17" s="594" t="str">
        <f>A8</f>
        <v>Equipo de Oficina</v>
      </c>
      <c r="B17" s="597">
        <f>'Balance Inicial'!B13</f>
        <v>1394000</v>
      </c>
      <c r="C17" s="597">
        <f t="shared" ref="C17:G17" si="2">$B$17*C8</f>
        <v>278800</v>
      </c>
      <c r="D17" s="597">
        <f t="shared" si="2"/>
        <v>278800</v>
      </c>
      <c r="E17" s="597">
        <f t="shared" si="2"/>
        <v>278800</v>
      </c>
      <c r="F17" s="597">
        <f t="shared" si="2"/>
        <v>278800</v>
      </c>
      <c r="G17" s="601">
        <f t="shared" si="2"/>
        <v>278800</v>
      </c>
    </row>
    <row r="18" spans="1:7" ht="12" customHeight="1">
      <c r="A18" s="594" t="str">
        <f>A9</f>
        <v>Equipo de Transporte</v>
      </c>
      <c r="B18" s="597">
        <f>'Balance Inicial'!B14</f>
        <v>0</v>
      </c>
      <c r="C18" s="597">
        <f t="shared" ref="C18:G18" si="3">$B$18*C7</f>
        <v>0</v>
      </c>
      <c r="D18" s="597">
        <f t="shared" si="3"/>
        <v>0</v>
      </c>
      <c r="E18" s="597">
        <f t="shared" si="3"/>
        <v>0</v>
      </c>
      <c r="F18" s="597">
        <f t="shared" si="3"/>
        <v>0</v>
      </c>
      <c r="G18" s="601">
        <f t="shared" si="3"/>
        <v>0</v>
      </c>
    </row>
    <row r="19" spans="1:7" ht="12" customHeight="1">
      <c r="A19" s="594" t="str">
        <f>A10</f>
        <v>Edificios</v>
      </c>
      <c r="B19" s="597">
        <f>'Balance Inicial'!B15</f>
        <v>0</v>
      </c>
      <c r="C19" s="597">
        <f t="shared" ref="C19:G19" si="4">$B$19*C10</f>
        <v>0</v>
      </c>
      <c r="D19" s="597">
        <f t="shared" si="4"/>
        <v>0</v>
      </c>
      <c r="E19" s="597">
        <f t="shared" si="4"/>
        <v>0</v>
      </c>
      <c r="F19" s="597">
        <f t="shared" si="4"/>
        <v>0</v>
      </c>
      <c r="G19" s="601">
        <f t="shared" si="4"/>
        <v>0</v>
      </c>
    </row>
    <row r="20" spans="1:7" ht="12" customHeight="1">
      <c r="A20" s="594"/>
      <c r="B20" s="609">
        <f t="shared" ref="B20:G20" si="5">SUM(B15:B19)</f>
        <v>13394000</v>
      </c>
      <c r="C20" s="609">
        <f t="shared" si="5"/>
        <v>1678800</v>
      </c>
      <c r="D20" s="609">
        <f t="shared" si="5"/>
        <v>1678800</v>
      </c>
      <c r="E20" s="609">
        <f t="shared" si="5"/>
        <v>1678800</v>
      </c>
      <c r="F20" s="609">
        <f t="shared" si="5"/>
        <v>1678800</v>
      </c>
      <c r="G20" s="611">
        <f t="shared" si="5"/>
        <v>1678800</v>
      </c>
    </row>
    <row r="21" spans="1:7" ht="12" customHeight="1">
      <c r="A21" s="594"/>
      <c r="B21" s="597"/>
      <c r="C21" s="597"/>
      <c r="D21" s="597"/>
      <c r="E21" s="597"/>
      <c r="F21" s="597"/>
      <c r="G21" s="601"/>
    </row>
    <row r="22" spans="1:7" s="1185" customFormat="1" ht="12" customHeight="1">
      <c r="A22" s="1212" t="s">
        <v>492</v>
      </c>
      <c r="B22" s="1209">
        <f>'Inversión Inicial'!E65</f>
        <v>0</v>
      </c>
      <c r="C22" s="1210">
        <f>$B$22*C11</f>
        <v>0</v>
      </c>
      <c r="D22" s="1210">
        <f t="shared" ref="D22:G22" si="6">$B$22*D11</f>
        <v>0</v>
      </c>
      <c r="E22" s="1210">
        <f t="shared" si="6"/>
        <v>0</v>
      </c>
      <c r="F22" s="1210">
        <f t="shared" si="6"/>
        <v>0</v>
      </c>
      <c r="G22" s="1210">
        <f t="shared" si="6"/>
        <v>0</v>
      </c>
    </row>
    <row r="23" spans="1:7" ht="12" customHeight="1">
      <c r="A23" s="614"/>
      <c r="B23" s="1346" t="s">
        <v>242</v>
      </c>
      <c r="C23" s="1314"/>
      <c r="D23" s="1314"/>
      <c r="E23" s="1314"/>
      <c r="F23" s="1314"/>
      <c r="G23" s="1347"/>
    </row>
    <row r="24" spans="1:7" ht="12" customHeight="1">
      <c r="A24" s="98"/>
      <c r="B24" s="592"/>
      <c r="C24" s="592">
        <v>1</v>
      </c>
      <c r="D24" s="592">
        <v>2</v>
      </c>
      <c r="E24" s="592">
        <v>3</v>
      </c>
      <c r="F24" s="592">
        <v>4</v>
      </c>
      <c r="G24" s="616">
        <v>5</v>
      </c>
    </row>
    <row r="25" spans="1:7" ht="12" customHeight="1">
      <c r="A25" s="617" t="str">
        <f>A15</f>
        <v>Maquinaria y Equipo</v>
      </c>
      <c r="B25" s="597"/>
      <c r="C25" s="597">
        <f t="shared" ref="C25:C30" si="7">C15</f>
        <v>1000000</v>
      </c>
      <c r="D25" s="597">
        <f>C25+D15</f>
        <v>2000000</v>
      </c>
      <c r="E25" s="597">
        <f t="shared" ref="E25:G25" si="8">D25+E15</f>
        <v>3000000</v>
      </c>
      <c r="F25" s="597">
        <f t="shared" si="8"/>
        <v>4000000</v>
      </c>
      <c r="G25" s="597">
        <f t="shared" si="8"/>
        <v>5000000</v>
      </c>
    </row>
    <row r="26" spans="1:7" ht="12" customHeight="1">
      <c r="A26" s="617" t="str">
        <f>A16</f>
        <v>Equipo de Computo</v>
      </c>
      <c r="B26" s="597"/>
      <c r="C26" s="597">
        <f t="shared" si="7"/>
        <v>400000</v>
      </c>
      <c r="D26" s="597">
        <f t="shared" ref="D26:G26" si="9">C26+D16</f>
        <v>800000</v>
      </c>
      <c r="E26" s="597">
        <f t="shared" si="9"/>
        <v>1200000</v>
      </c>
      <c r="F26" s="597">
        <f t="shared" si="9"/>
        <v>1600000</v>
      </c>
      <c r="G26" s="597">
        <f t="shared" si="9"/>
        <v>2000000</v>
      </c>
    </row>
    <row r="27" spans="1:7" ht="12" customHeight="1">
      <c r="A27" s="617" t="str">
        <f>A17</f>
        <v>Equipo de Oficina</v>
      </c>
      <c r="B27" s="597"/>
      <c r="C27" s="597">
        <f t="shared" si="7"/>
        <v>278800</v>
      </c>
      <c r="D27" s="597">
        <f t="shared" ref="D27:G27" si="10">C27+D17</f>
        <v>557600</v>
      </c>
      <c r="E27" s="597">
        <f t="shared" si="10"/>
        <v>836400</v>
      </c>
      <c r="F27" s="597">
        <f t="shared" si="10"/>
        <v>1115200</v>
      </c>
      <c r="G27" s="597">
        <f t="shared" si="10"/>
        <v>1394000</v>
      </c>
    </row>
    <row r="28" spans="1:7" ht="12" customHeight="1">
      <c r="A28" s="617" t="str">
        <f>A18</f>
        <v>Equipo de Transporte</v>
      </c>
      <c r="B28" s="597"/>
      <c r="C28" s="597">
        <f t="shared" si="7"/>
        <v>0</v>
      </c>
      <c r="D28" s="597">
        <f t="shared" ref="D28:G28" si="11">C28+D18</f>
        <v>0</v>
      </c>
      <c r="E28" s="597">
        <f t="shared" si="11"/>
        <v>0</v>
      </c>
      <c r="F28" s="597">
        <f t="shared" si="11"/>
        <v>0</v>
      </c>
      <c r="G28" s="597">
        <f t="shared" si="11"/>
        <v>0</v>
      </c>
    </row>
    <row r="29" spans="1:7" ht="12" customHeight="1">
      <c r="A29" s="617" t="str">
        <f>A19</f>
        <v>Edificios</v>
      </c>
      <c r="B29" s="597"/>
      <c r="C29" s="597">
        <f t="shared" si="7"/>
        <v>0</v>
      </c>
      <c r="D29" s="597">
        <f t="shared" ref="D29:G29" si="12">C29+D19</f>
        <v>0</v>
      </c>
      <c r="E29" s="597">
        <f t="shared" si="12"/>
        <v>0</v>
      </c>
      <c r="F29" s="597">
        <f t="shared" si="12"/>
        <v>0</v>
      </c>
      <c r="G29" s="597">
        <f t="shared" si="12"/>
        <v>0</v>
      </c>
    </row>
    <row r="30" spans="1:7" ht="12" customHeight="1">
      <c r="A30" s="622" t="s">
        <v>52</v>
      </c>
      <c r="B30" s="609"/>
      <c r="C30" s="609">
        <f t="shared" si="7"/>
        <v>1678800</v>
      </c>
      <c r="D30" s="609">
        <f t="shared" ref="D30:G30" si="13">SUM(D25:D29)</f>
        <v>3357600</v>
      </c>
      <c r="E30" s="609">
        <f t="shared" si="13"/>
        <v>5036400</v>
      </c>
      <c r="F30" s="609">
        <f t="shared" si="13"/>
        <v>6715200</v>
      </c>
      <c r="G30" s="611">
        <f t="shared" si="13"/>
        <v>8394000</v>
      </c>
    </row>
    <row r="31" spans="1:7" s="1185" customFormat="1" ht="12" customHeight="1">
      <c r="A31" s="1212" t="s">
        <v>492</v>
      </c>
      <c r="B31" s="609"/>
      <c r="C31" s="597">
        <f>C22</f>
        <v>0</v>
      </c>
      <c r="D31" s="597">
        <f>C31+D22</f>
        <v>0</v>
      </c>
      <c r="E31" s="597">
        <f t="shared" ref="E31:G31" si="14">D31+E22</f>
        <v>0</v>
      </c>
      <c r="F31" s="597">
        <f t="shared" si="14"/>
        <v>0</v>
      </c>
      <c r="G31" s="597">
        <f t="shared" si="14"/>
        <v>0</v>
      </c>
    </row>
    <row r="32" spans="1:7" ht="12" customHeight="1">
      <c r="A32" s="428"/>
      <c r="B32" s="597"/>
      <c r="C32" s="597"/>
      <c r="D32" s="574"/>
      <c r="E32" s="574"/>
      <c r="F32" s="574"/>
      <c r="G32" s="623"/>
    </row>
    <row r="33" spans="1:7" ht="12" customHeight="1">
      <c r="A33" s="624"/>
      <c r="B33" s="1348" t="s">
        <v>251</v>
      </c>
      <c r="C33" s="1314"/>
      <c r="D33" s="1314"/>
      <c r="E33" s="1314"/>
      <c r="F33" s="1314"/>
      <c r="G33" s="1347"/>
    </row>
    <row r="34" spans="1:7" ht="12" customHeight="1">
      <c r="A34" s="98"/>
      <c r="B34" s="625"/>
      <c r="C34" s="592">
        <v>1</v>
      </c>
      <c r="D34" s="592">
        <v>2</v>
      </c>
      <c r="E34" s="592">
        <v>3</v>
      </c>
      <c r="F34" s="592">
        <v>4</v>
      </c>
      <c r="G34" s="616">
        <v>5</v>
      </c>
    </row>
    <row r="35" spans="1:7" ht="12" customHeight="1">
      <c r="A35" s="617" t="str">
        <f>A25</f>
        <v>Maquinaria y Equipo</v>
      </c>
      <c r="B35" s="625"/>
      <c r="C35" s="597">
        <f>$B15-C25</f>
        <v>9000000</v>
      </c>
      <c r="D35" s="597">
        <f t="shared" ref="D35:G35" si="15">$B15-D25</f>
        <v>8000000</v>
      </c>
      <c r="E35" s="597">
        <f t="shared" si="15"/>
        <v>7000000</v>
      </c>
      <c r="F35" s="597">
        <f t="shared" si="15"/>
        <v>6000000</v>
      </c>
      <c r="G35" s="597">
        <f t="shared" si="15"/>
        <v>5000000</v>
      </c>
    </row>
    <row r="36" spans="1:7" ht="12" customHeight="1">
      <c r="A36" s="617" t="str">
        <f>A26</f>
        <v>Equipo de Computo</v>
      </c>
      <c r="B36" s="625"/>
      <c r="C36" s="597">
        <f t="shared" ref="C36:G36" si="16">$B16-C26</f>
        <v>1600000</v>
      </c>
      <c r="D36" s="597">
        <f t="shared" si="16"/>
        <v>1200000</v>
      </c>
      <c r="E36" s="597">
        <f t="shared" si="16"/>
        <v>800000</v>
      </c>
      <c r="F36" s="597">
        <f t="shared" si="16"/>
        <v>400000</v>
      </c>
      <c r="G36" s="597">
        <f t="shared" si="16"/>
        <v>0</v>
      </c>
    </row>
    <row r="37" spans="1:7" ht="12" customHeight="1">
      <c r="A37" s="617" t="str">
        <f>A27</f>
        <v>Equipo de Oficina</v>
      </c>
      <c r="B37" s="625"/>
      <c r="C37" s="597">
        <f t="shared" ref="C37:G37" si="17">$B17-C27</f>
        <v>1115200</v>
      </c>
      <c r="D37" s="597">
        <f t="shared" si="17"/>
        <v>836400</v>
      </c>
      <c r="E37" s="597">
        <f t="shared" si="17"/>
        <v>557600</v>
      </c>
      <c r="F37" s="597">
        <f t="shared" si="17"/>
        <v>278800</v>
      </c>
      <c r="G37" s="597">
        <f t="shared" si="17"/>
        <v>0</v>
      </c>
    </row>
    <row r="38" spans="1:7" ht="12" customHeight="1">
      <c r="A38" s="617" t="str">
        <f>A28</f>
        <v>Equipo de Transporte</v>
      </c>
      <c r="B38" s="625"/>
      <c r="C38" s="597">
        <f t="shared" ref="C38:G38" si="18">$B18-C28</f>
        <v>0</v>
      </c>
      <c r="D38" s="597">
        <f t="shared" si="18"/>
        <v>0</v>
      </c>
      <c r="E38" s="597">
        <f t="shared" si="18"/>
        <v>0</v>
      </c>
      <c r="F38" s="597">
        <f t="shared" si="18"/>
        <v>0</v>
      </c>
      <c r="G38" s="597">
        <f t="shared" si="18"/>
        <v>0</v>
      </c>
    </row>
    <row r="39" spans="1:7" ht="12" customHeight="1">
      <c r="A39" s="617" t="str">
        <f>A29</f>
        <v>Edificios</v>
      </c>
      <c r="B39" s="625"/>
      <c r="C39" s="597">
        <f t="shared" ref="C39:G39" si="19">$B19-C29</f>
        <v>0</v>
      </c>
      <c r="D39" s="597">
        <f t="shared" si="19"/>
        <v>0</v>
      </c>
      <c r="E39" s="597">
        <f t="shared" si="19"/>
        <v>0</v>
      </c>
      <c r="F39" s="597">
        <f t="shared" si="19"/>
        <v>0</v>
      </c>
      <c r="G39" s="597">
        <f t="shared" si="19"/>
        <v>0</v>
      </c>
    </row>
    <row r="40" spans="1:7" ht="20.25" customHeight="1" thickBot="1">
      <c r="A40" s="632" t="s">
        <v>254</v>
      </c>
      <c r="B40" s="633"/>
      <c r="C40" s="633"/>
      <c r="D40" s="633">
        <f t="shared" ref="D40:G40" si="20">SUM(D35:D39)</f>
        <v>10036400</v>
      </c>
      <c r="E40" s="633">
        <f t="shared" si="20"/>
        <v>8357600</v>
      </c>
      <c r="F40" s="633">
        <f t="shared" si="20"/>
        <v>6678800</v>
      </c>
      <c r="G40" s="634">
        <f t="shared" si="20"/>
        <v>5000000</v>
      </c>
    </row>
    <row r="41" spans="1:7" s="1185" customFormat="1" ht="20.25" customHeight="1" thickBot="1">
      <c r="A41" s="1213"/>
      <c r="B41" s="1214"/>
      <c r="C41" s="1214">
        <f>$B$22-C31</f>
        <v>0</v>
      </c>
      <c r="D41" s="1214">
        <f t="shared" ref="D41:G41" si="21">$B$22-D31</f>
        <v>0</v>
      </c>
      <c r="E41" s="1214">
        <f t="shared" si="21"/>
        <v>0</v>
      </c>
      <c r="F41" s="1214">
        <f t="shared" si="21"/>
        <v>0</v>
      </c>
      <c r="G41" s="1214">
        <f t="shared" si="21"/>
        <v>0</v>
      </c>
    </row>
    <row r="42" spans="1:7" ht="23.25" customHeight="1" thickBot="1">
      <c r="A42" s="635" t="s">
        <v>255</v>
      </c>
      <c r="B42" s="636"/>
      <c r="C42" s="636"/>
      <c r="D42" s="636"/>
      <c r="E42" s="636"/>
      <c r="F42" s="636"/>
      <c r="G42" s="638">
        <f>G40+G41</f>
        <v>5000000</v>
      </c>
    </row>
    <row r="43" spans="1:7" ht="12" customHeight="1"/>
    <row r="44" spans="1:7" ht="12" customHeight="1"/>
    <row r="45" spans="1:7" ht="12" customHeight="1"/>
    <row r="46" spans="1:7" ht="12" customHeight="1"/>
    <row r="47" spans="1:7" ht="12" customHeight="1"/>
    <row r="48" spans="1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6">
    <mergeCell ref="A1:G1"/>
    <mergeCell ref="B23:G23"/>
    <mergeCell ref="B33:G33"/>
    <mergeCell ref="A2:G2"/>
    <mergeCell ref="A4:G4"/>
    <mergeCell ref="A13:G13"/>
  </mergeCells>
  <pageMargins left="0.75" right="0.75" top="1" bottom="1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topLeftCell="G55" workbookViewId="0">
      <selection activeCell="P72" sqref="P72"/>
    </sheetView>
  </sheetViews>
  <sheetFormatPr baseColWidth="10" defaultColWidth="14.375" defaultRowHeight="15" customHeight="1"/>
  <cols>
    <col min="1" max="1" width="19.5" bestFit="1" customWidth="1"/>
    <col min="2" max="2" width="14.625" bestFit="1" customWidth="1"/>
    <col min="3" max="4" width="14.375" bestFit="1" customWidth="1"/>
    <col min="5" max="15" width="15.375" bestFit="1" customWidth="1"/>
    <col min="16" max="16" width="11.875" bestFit="1" customWidth="1"/>
    <col min="17" max="17" width="12.875" customWidth="1"/>
    <col min="18" max="18" width="11.375" customWidth="1"/>
    <col min="19" max="19" width="24.625" bestFit="1" customWidth="1"/>
    <col min="20" max="20" width="10" bestFit="1" customWidth="1"/>
    <col min="21" max="24" width="11.375" customWidth="1"/>
    <col min="25" max="26" width="3.625" bestFit="1" customWidth="1"/>
  </cols>
  <sheetData>
    <row r="1" spans="1:26" ht="21.75" customHeight="1">
      <c r="A1" s="1352" t="s">
        <v>260</v>
      </c>
      <c r="B1" s="1327"/>
      <c r="C1" s="1327"/>
      <c r="D1" s="1327"/>
      <c r="E1" s="1327"/>
      <c r="F1" s="1327"/>
      <c r="G1" s="1327"/>
      <c r="H1" s="1327"/>
      <c r="I1" s="1327"/>
      <c r="J1" s="1327"/>
      <c r="K1" s="1327"/>
      <c r="L1" s="1327"/>
      <c r="M1" s="1327"/>
      <c r="N1" s="1327"/>
      <c r="O1" s="1253"/>
      <c r="P1" s="647"/>
      <c r="Q1" s="647"/>
      <c r="R1" s="647"/>
      <c r="S1" s="647"/>
      <c r="T1" s="647"/>
      <c r="U1" s="647"/>
      <c r="V1" s="647"/>
      <c r="W1" s="647"/>
      <c r="X1" s="647"/>
      <c r="Y1" s="647"/>
      <c r="Z1" s="647"/>
    </row>
    <row r="2" spans="1:26" ht="21" customHeight="1">
      <c r="A2" s="647"/>
      <c r="B2" s="647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7"/>
      <c r="R2" s="647"/>
      <c r="S2" s="647"/>
      <c r="T2" s="647"/>
      <c r="U2" s="647"/>
      <c r="V2" s="647"/>
      <c r="W2" s="647"/>
      <c r="X2" s="647"/>
      <c r="Y2" s="647"/>
      <c r="Z2" s="647"/>
    </row>
    <row r="3" spans="1:26" ht="37.5" customHeight="1">
      <c r="A3" s="1355" t="str">
        <f>'Concentrado Ingre, Costos, Gtos'!A3:F3</f>
        <v>GLOW POWER SAS</v>
      </c>
      <c r="B3" s="1250"/>
      <c r="C3" s="1250"/>
      <c r="D3" s="1250"/>
      <c r="E3" s="1250"/>
      <c r="F3" s="1250"/>
      <c r="G3" s="1250"/>
      <c r="H3" s="1250"/>
      <c r="I3" s="1250"/>
      <c r="J3" s="1250"/>
      <c r="K3" s="1250"/>
      <c r="L3" s="1250"/>
      <c r="M3" s="1250"/>
      <c r="N3" s="1250"/>
      <c r="O3" s="1250"/>
      <c r="P3" s="647"/>
      <c r="Q3" s="647"/>
      <c r="R3" s="647"/>
      <c r="S3" s="647"/>
      <c r="T3" s="647"/>
      <c r="U3" s="647"/>
      <c r="V3" s="647"/>
      <c r="W3" s="647"/>
      <c r="X3" s="647"/>
      <c r="Y3" s="647"/>
      <c r="Z3" s="647"/>
    </row>
    <row r="4" spans="1:26" ht="24.75" customHeight="1">
      <c r="A4" s="1354" t="s">
        <v>262</v>
      </c>
      <c r="B4" s="1327"/>
      <c r="C4" s="1327"/>
      <c r="D4" s="1327"/>
      <c r="E4" s="1327"/>
      <c r="F4" s="1327"/>
      <c r="G4" s="1327"/>
      <c r="H4" s="1327"/>
      <c r="I4" s="1327"/>
      <c r="J4" s="1327"/>
      <c r="K4" s="1327"/>
      <c r="L4" s="1327"/>
      <c r="M4" s="1327"/>
      <c r="N4" s="1327"/>
      <c r="O4" s="1253"/>
      <c r="P4" s="651"/>
      <c r="Q4" s="651"/>
      <c r="R4" s="651"/>
      <c r="S4" s="651"/>
      <c r="T4" s="651"/>
      <c r="U4" s="651"/>
      <c r="V4" s="651"/>
      <c r="W4" s="651"/>
      <c r="X4" s="651"/>
      <c r="Y4" s="647"/>
      <c r="Z4" s="647"/>
    </row>
    <row r="5" spans="1:26" ht="12" customHeight="1">
      <c r="A5" s="1289" t="s">
        <v>46</v>
      </c>
      <c r="B5" s="1281" t="s">
        <v>264</v>
      </c>
      <c r="C5" s="1281" t="s">
        <v>82</v>
      </c>
      <c r="D5" s="1281" t="s">
        <v>83</v>
      </c>
      <c r="E5" s="1281" t="s">
        <v>84</v>
      </c>
      <c r="F5" s="1281" t="s">
        <v>85</v>
      </c>
      <c r="G5" s="1281" t="s">
        <v>86</v>
      </c>
      <c r="H5" s="1281" t="s">
        <v>87</v>
      </c>
      <c r="I5" s="1281" t="s">
        <v>88</v>
      </c>
      <c r="J5" s="1281" t="s">
        <v>89</v>
      </c>
      <c r="K5" s="1281" t="s">
        <v>90</v>
      </c>
      <c r="L5" s="1281" t="s">
        <v>91</v>
      </c>
      <c r="M5" s="1281" t="s">
        <v>92</v>
      </c>
      <c r="N5" s="1281" t="s">
        <v>93</v>
      </c>
      <c r="O5" s="1283" t="s">
        <v>52</v>
      </c>
      <c r="P5" s="651"/>
      <c r="Q5" s="651"/>
      <c r="R5" s="651"/>
      <c r="S5" s="651"/>
      <c r="T5" s="651"/>
      <c r="U5" s="651"/>
      <c r="V5" s="651"/>
      <c r="W5" s="651"/>
      <c r="X5" s="651"/>
      <c r="Y5" s="647"/>
      <c r="Z5" s="647"/>
    </row>
    <row r="6" spans="1:26" ht="12" customHeight="1">
      <c r="A6" s="1353"/>
      <c r="B6" s="1304"/>
      <c r="C6" s="1304"/>
      <c r="D6" s="1304"/>
      <c r="E6" s="1304"/>
      <c r="F6" s="1304"/>
      <c r="G6" s="1304"/>
      <c r="H6" s="1304"/>
      <c r="I6" s="1304"/>
      <c r="J6" s="1304"/>
      <c r="K6" s="1304"/>
      <c r="L6" s="1304"/>
      <c r="M6" s="1304"/>
      <c r="N6" s="1304"/>
      <c r="O6" s="1356"/>
      <c r="P6" s="657" t="s">
        <v>267</v>
      </c>
      <c r="Q6" s="651"/>
      <c r="R6" s="651"/>
      <c r="S6" s="651"/>
      <c r="T6" s="651"/>
      <c r="U6" s="651"/>
      <c r="V6" s="651"/>
      <c r="W6" s="651"/>
      <c r="X6" s="651"/>
      <c r="Y6" s="647"/>
      <c r="Z6" s="647"/>
    </row>
    <row r="7" spans="1:26" ht="16.5" customHeight="1">
      <c r="A7" s="658" t="s">
        <v>268</v>
      </c>
      <c r="B7" s="659"/>
      <c r="C7" s="659"/>
      <c r="D7" s="659"/>
      <c r="E7" s="659"/>
      <c r="F7" s="659"/>
      <c r="G7" s="659"/>
      <c r="H7" s="659"/>
      <c r="I7" s="659"/>
      <c r="J7" s="659"/>
      <c r="K7" s="659"/>
      <c r="L7" s="659"/>
      <c r="M7" s="659"/>
      <c r="N7" s="659"/>
      <c r="O7" s="660"/>
      <c r="P7" s="651"/>
      <c r="Q7" s="651"/>
      <c r="R7" s="651"/>
      <c r="S7" s="651"/>
      <c r="T7" s="651"/>
      <c r="U7" s="651"/>
      <c r="V7" s="651"/>
      <c r="W7" s="651"/>
      <c r="X7" s="651"/>
      <c r="Y7" s="647"/>
      <c r="Z7" s="647"/>
    </row>
    <row r="8" spans="1:26" ht="16.5" customHeight="1">
      <c r="A8" s="661" t="s">
        <v>269</v>
      </c>
      <c r="B8" s="662">
        <f>'Balance Inicial'!C34</f>
        <v>5000000</v>
      </c>
      <c r="C8" s="662"/>
      <c r="D8" s="662"/>
      <c r="E8" s="662"/>
      <c r="F8" s="662"/>
      <c r="G8" s="662"/>
      <c r="H8" s="662"/>
      <c r="I8" s="662"/>
      <c r="J8" s="662"/>
      <c r="K8" s="662"/>
      <c r="L8" s="662"/>
      <c r="M8" s="662"/>
      <c r="N8" s="662"/>
      <c r="O8" s="663">
        <f t="shared" ref="O8:O10" si="0">SUM(C8:N8)</f>
        <v>0</v>
      </c>
      <c r="P8" s="651"/>
      <c r="Q8" s="651"/>
      <c r="R8" s="651"/>
      <c r="S8" s="651"/>
      <c r="T8" s="651"/>
      <c r="U8" s="651"/>
      <c r="V8" s="651"/>
      <c r="W8" s="651"/>
      <c r="X8" s="651"/>
      <c r="Y8" s="647"/>
      <c r="Z8" s="647"/>
    </row>
    <row r="9" spans="1:26" ht="16.5" customHeight="1">
      <c r="A9" s="661" t="s">
        <v>270</v>
      </c>
      <c r="B9" s="662">
        <f>'Inversión Inicial'!B73</f>
        <v>8394000</v>
      </c>
      <c r="C9" s="662"/>
      <c r="D9" s="662"/>
      <c r="E9" s="662"/>
      <c r="F9" s="662"/>
      <c r="G9" s="662"/>
      <c r="H9" s="662"/>
      <c r="I9" s="662"/>
      <c r="J9" s="662"/>
      <c r="K9" s="662"/>
      <c r="L9" s="662"/>
      <c r="M9" s="662"/>
      <c r="N9" s="662"/>
      <c r="O9" s="663">
        <f t="shared" si="0"/>
        <v>0</v>
      </c>
      <c r="P9" s="651"/>
      <c r="Q9" s="651"/>
      <c r="R9" s="651"/>
      <c r="S9" s="651"/>
      <c r="T9" s="651"/>
      <c r="U9" s="651"/>
      <c r="V9" s="651"/>
      <c r="W9" s="651"/>
      <c r="X9" s="651"/>
      <c r="Y9" s="647"/>
      <c r="Z9" s="647"/>
    </row>
    <row r="10" spans="1:26" ht="16.5" customHeight="1">
      <c r="A10" s="661" t="s">
        <v>272</v>
      </c>
      <c r="B10" s="662"/>
      <c r="C10" s="662">
        <f>Ventas!C48</f>
        <v>54000000</v>
      </c>
      <c r="D10" s="662">
        <f>Ventas!D48</f>
        <v>36000000</v>
      </c>
      <c r="E10" s="662">
        <f>Ventas!E48</f>
        <v>27000000</v>
      </c>
      <c r="F10" s="662">
        <f>Ventas!F48</f>
        <v>31500000</v>
      </c>
      <c r="G10" s="662">
        <f>Ventas!G48</f>
        <v>18000000</v>
      </c>
      <c r="H10" s="662">
        <f>Ventas!H48</f>
        <v>36000000</v>
      </c>
      <c r="I10" s="662">
        <f>Ventas!I48</f>
        <v>49500000</v>
      </c>
      <c r="J10" s="662">
        <f>Ventas!J48</f>
        <v>31500000</v>
      </c>
      <c r="K10" s="662">
        <f>Ventas!K48</f>
        <v>31500000</v>
      </c>
      <c r="L10" s="662">
        <f>Ventas!L48</f>
        <v>27000000</v>
      </c>
      <c r="M10" s="662">
        <f>Ventas!M48</f>
        <v>45000000</v>
      </c>
      <c r="N10" s="662">
        <f>Ventas!N48</f>
        <v>63000000</v>
      </c>
      <c r="O10" s="663">
        <f t="shared" si="0"/>
        <v>450000000</v>
      </c>
      <c r="P10" s="651"/>
      <c r="Q10" s="651"/>
      <c r="R10" s="651"/>
      <c r="S10" s="651"/>
      <c r="T10" s="651"/>
      <c r="U10" s="651"/>
      <c r="V10" s="651"/>
      <c r="W10" s="651"/>
      <c r="X10" s="651"/>
      <c r="Y10" s="647"/>
      <c r="Z10" s="647"/>
    </row>
    <row r="11" spans="1:26" ht="16.5" customHeight="1">
      <c r="A11" s="668" t="s">
        <v>273</v>
      </c>
      <c r="B11" s="669">
        <f>SUM(B7:B10)</f>
        <v>13394000</v>
      </c>
      <c r="C11" s="669">
        <f t="shared" ref="C11:O11" si="1">SUM(C8:C10)</f>
        <v>54000000</v>
      </c>
      <c r="D11" s="669">
        <f t="shared" si="1"/>
        <v>36000000</v>
      </c>
      <c r="E11" s="669">
        <f t="shared" si="1"/>
        <v>27000000</v>
      </c>
      <c r="F11" s="669">
        <f t="shared" si="1"/>
        <v>31500000</v>
      </c>
      <c r="G11" s="669">
        <f t="shared" si="1"/>
        <v>18000000</v>
      </c>
      <c r="H11" s="669">
        <f t="shared" si="1"/>
        <v>36000000</v>
      </c>
      <c r="I11" s="669">
        <f t="shared" si="1"/>
        <v>49500000</v>
      </c>
      <c r="J11" s="669">
        <f t="shared" si="1"/>
        <v>31500000</v>
      </c>
      <c r="K11" s="669">
        <f t="shared" si="1"/>
        <v>31500000</v>
      </c>
      <c r="L11" s="669">
        <f t="shared" si="1"/>
        <v>27000000</v>
      </c>
      <c r="M11" s="669">
        <f t="shared" si="1"/>
        <v>45000000</v>
      </c>
      <c r="N11" s="669">
        <f t="shared" si="1"/>
        <v>63000000</v>
      </c>
      <c r="O11" s="670">
        <f t="shared" si="1"/>
        <v>450000000</v>
      </c>
      <c r="P11" s="651"/>
      <c r="Q11" s="651"/>
      <c r="R11" s="651"/>
      <c r="S11" s="651"/>
      <c r="T11" s="651"/>
      <c r="U11" s="651"/>
      <c r="V11" s="651"/>
      <c r="W11" s="651"/>
      <c r="X11" s="651"/>
      <c r="Y11" s="647"/>
      <c r="Z11" s="647"/>
    </row>
    <row r="12" spans="1:26" ht="16.5" customHeight="1">
      <c r="A12" s="661"/>
      <c r="B12" s="662"/>
      <c r="C12" s="662"/>
      <c r="D12" s="662"/>
      <c r="E12" s="662"/>
      <c r="F12" s="662"/>
      <c r="G12" s="662"/>
      <c r="H12" s="662"/>
      <c r="I12" s="662"/>
      <c r="J12" s="662"/>
      <c r="K12" s="662"/>
      <c r="L12" s="662"/>
      <c r="M12" s="662"/>
      <c r="N12" s="662"/>
      <c r="O12" s="663"/>
      <c r="P12" s="651"/>
      <c r="Q12" s="651"/>
      <c r="R12" s="651"/>
      <c r="S12" s="651"/>
      <c r="T12" s="651"/>
      <c r="U12" s="651"/>
      <c r="V12" s="651"/>
      <c r="W12" s="651"/>
      <c r="X12" s="651"/>
      <c r="Y12" s="647"/>
      <c r="Z12" s="647"/>
    </row>
    <row r="13" spans="1:26" ht="16.5" customHeight="1">
      <c r="A13" s="671" t="s">
        <v>274</v>
      </c>
      <c r="B13" s="662"/>
      <c r="C13" s="662"/>
      <c r="D13" s="662"/>
      <c r="E13" s="662"/>
      <c r="F13" s="662"/>
      <c r="G13" s="662"/>
      <c r="H13" s="662"/>
      <c r="I13" s="662"/>
      <c r="J13" s="662"/>
      <c r="K13" s="662"/>
      <c r="L13" s="662"/>
      <c r="M13" s="662"/>
      <c r="N13" s="662"/>
      <c r="O13" s="663"/>
      <c r="P13" s="651"/>
      <c r="Q13" s="651"/>
      <c r="R13" s="651"/>
      <c r="S13" s="651"/>
      <c r="T13" s="651"/>
      <c r="U13" s="651"/>
      <c r="V13" s="651"/>
      <c r="W13" s="651"/>
      <c r="X13" s="651"/>
      <c r="Y13" s="647"/>
      <c r="Z13" s="647"/>
    </row>
    <row r="14" spans="1:26" ht="16.5" customHeight="1">
      <c r="A14" s="661" t="s">
        <v>277</v>
      </c>
      <c r="B14" s="662">
        <f>'Balance Inicial'!B7</f>
        <v>0</v>
      </c>
      <c r="C14" s="662"/>
      <c r="D14" s="662"/>
      <c r="E14" s="662"/>
      <c r="F14" s="662"/>
      <c r="G14" s="662"/>
      <c r="H14" s="662"/>
      <c r="I14" s="662"/>
      <c r="J14" s="662"/>
      <c r="K14" s="662"/>
      <c r="L14" s="662"/>
      <c r="M14" s="662"/>
      <c r="N14" s="662"/>
      <c r="O14" s="663"/>
      <c r="P14" s="651"/>
      <c r="Q14" s="651"/>
      <c r="R14" s="651"/>
      <c r="S14" s="651"/>
      <c r="T14" s="651"/>
      <c r="U14" s="651"/>
      <c r="V14" s="651"/>
      <c r="W14" s="651"/>
      <c r="X14" s="651"/>
      <c r="Y14" s="647"/>
      <c r="Z14" s="647"/>
    </row>
    <row r="15" spans="1:26" ht="16.5" customHeight="1">
      <c r="A15" s="661" t="s">
        <v>278</v>
      </c>
      <c r="B15" s="662">
        <f>'Inversión Inicial'!E67-'Inversión Inicial'!E60</f>
        <v>13394000</v>
      </c>
      <c r="C15" s="662"/>
      <c r="D15" s="662"/>
      <c r="E15" s="662"/>
      <c r="F15" s="662"/>
      <c r="G15" s="662"/>
      <c r="H15" s="662"/>
      <c r="I15" s="662"/>
      <c r="J15" s="662"/>
      <c r="K15" s="662"/>
      <c r="L15" s="662"/>
      <c r="M15" s="662"/>
      <c r="N15" s="662"/>
      <c r="O15" s="663">
        <f t="shared" ref="O15:O17" si="2">SUM(C15:N15)</f>
        <v>0</v>
      </c>
      <c r="P15" s="651"/>
      <c r="Q15" s="651"/>
      <c r="R15" s="651"/>
      <c r="S15" s="651"/>
      <c r="T15" s="651"/>
      <c r="U15" s="651"/>
      <c r="V15" s="651"/>
      <c r="W15" s="651"/>
      <c r="X15" s="651"/>
      <c r="Y15" s="647"/>
      <c r="Z15" s="647"/>
    </row>
    <row r="16" spans="1:26" ht="16.5" customHeight="1">
      <c r="A16" s="661" t="s">
        <v>282</v>
      </c>
      <c r="B16" s="662"/>
      <c r="C16" s="662">
        <f>'Presup de compras año 1'!C30</f>
        <v>13441335.600000001</v>
      </c>
      <c r="D16" s="662">
        <f>'Presup de compras año 1'!D30</f>
        <v>8960890.4000000004</v>
      </c>
      <c r="E16" s="662">
        <f>'Presup de compras año 1'!E30</f>
        <v>6720667.8000000007</v>
      </c>
      <c r="F16" s="662">
        <f>'Presup de compras año 1'!F30</f>
        <v>7840779.1000000006</v>
      </c>
      <c r="G16" s="662">
        <f>'Presup de compras año 1'!G30</f>
        <v>4480445.2</v>
      </c>
      <c r="H16" s="662">
        <f>'Presup de compras año 1'!H30</f>
        <v>8960890.4000000004</v>
      </c>
      <c r="I16" s="662">
        <f>'Presup de compras año 1'!I30</f>
        <v>12321224.300000001</v>
      </c>
      <c r="J16" s="662">
        <f>'Presup de compras año 1'!J30</f>
        <v>7840779.1000000006</v>
      </c>
      <c r="K16" s="662">
        <f>'Presup de compras año 1'!K30</f>
        <v>7840779.1000000006</v>
      </c>
      <c r="L16" s="662">
        <f>'Presup de compras año 1'!L30</f>
        <v>6720667.8000000007</v>
      </c>
      <c r="M16" s="662">
        <f>'Presup de compras año 1'!M30</f>
        <v>11201113</v>
      </c>
      <c r="N16" s="662">
        <f>'Presup de compras año 1'!N30</f>
        <v>15681558.200000001</v>
      </c>
      <c r="O16" s="663">
        <f t="shared" si="2"/>
        <v>112011129.99999999</v>
      </c>
      <c r="P16" s="663"/>
      <c r="Q16" s="651"/>
      <c r="R16" s="651"/>
      <c r="S16" s="651"/>
      <c r="T16" s="651"/>
      <c r="U16" s="651"/>
      <c r="V16" s="651"/>
      <c r="W16" s="651"/>
      <c r="X16" s="651"/>
      <c r="Y16" s="647"/>
      <c r="Z16" s="647"/>
    </row>
    <row r="17" spans="1:26" ht="27.75" customHeight="1">
      <c r="A17" s="661" t="s">
        <v>285</v>
      </c>
      <c r="B17" s="662"/>
      <c r="C17" s="662">
        <f>'Costos Fijos año 1'!C20</f>
        <v>27140760</v>
      </c>
      <c r="D17" s="662">
        <f>'Costos Fijos año 1'!D20</f>
        <v>27140760</v>
      </c>
      <c r="E17" s="662">
        <f>'Costos Fijos año 1'!E20</f>
        <v>27140760</v>
      </c>
      <c r="F17" s="662">
        <f>'Costos Fijos año 1'!F20</f>
        <v>27140760</v>
      </c>
      <c r="G17" s="662">
        <f>'Costos Fijos año 1'!G20</f>
        <v>27140760</v>
      </c>
      <c r="H17" s="662">
        <f>'Costos Fijos año 1'!H20</f>
        <v>27140760</v>
      </c>
      <c r="I17" s="662">
        <f>'Costos Fijos año 1'!I20</f>
        <v>27140760</v>
      </c>
      <c r="J17" s="662">
        <f>'Costos Fijos año 1'!J20</f>
        <v>27140760</v>
      </c>
      <c r="K17" s="662">
        <f>'Costos Fijos año 1'!K20</f>
        <v>27140760</v>
      </c>
      <c r="L17" s="662">
        <f>'Costos Fijos año 1'!L20</f>
        <v>27140760</v>
      </c>
      <c r="M17" s="662">
        <f>'Costos Fijos año 1'!M20</f>
        <v>27140760</v>
      </c>
      <c r="N17" s="662">
        <f>'Costos Fijos año 1'!N20</f>
        <v>27140760</v>
      </c>
      <c r="O17" s="663">
        <f t="shared" si="2"/>
        <v>325689120</v>
      </c>
      <c r="P17" s="651"/>
      <c r="Q17" s="651"/>
      <c r="R17" s="651"/>
      <c r="S17" s="651"/>
      <c r="T17" s="651"/>
      <c r="U17" s="651"/>
      <c r="V17" s="651"/>
      <c r="W17" s="651"/>
      <c r="X17" s="651"/>
      <c r="Y17" s="647"/>
      <c r="Z17" s="647"/>
    </row>
    <row r="18" spans="1:26" ht="16.5" customHeight="1">
      <c r="A18" s="661"/>
      <c r="B18" s="662"/>
      <c r="C18" s="662"/>
      <c r="D18" s="662"/>
      <c r="E18" s="662"/>
      <c r="F18" s="662"/>
      <c r="G18" s="662"/>
      <c r="H18" s="662"/>
      <c r="I18" s="662"/>
      <c r="J18" s="662"/>
      <c r="K18" s="662"/>
      <c r="L18" s="662"/>
      <c r="M18" s="662"/>
      <c r="N18" s="662"/>
      <c r="O18" s="663"/>
      <c r="P18" s="651"/>
      <c r="Q18" s="651"/>
      <c r="R18" s="651"/>
      <c r="S18" s="651"/>
      <c r="T18" s="651"/>
      <c r="U18" s="651"/>
      <c r="V18" s="651"/>
      <c r="W18" s="651"/>
      <c r="X18" s="651"/>
      <c r="Y18" s="647"/>
      <c r="Z18" s="647"/>
    </row>
    <row r="19" spans="1:26" ht="16.5" customHeight="1">
      <c r="A19" s="698" t="s">
        <v>287</v>
      </c>
      <c r="B19" s="700">
        <f>SUM(B14:B17)</f>
        <v>13394000</v>
      </c>
      <c r="C19" s="700">
        <f t="shared" ref="C19:O19" si="3">SUM(C15:C17)</f>
        <v>40582095.600000001</v>
      </c>
      <c r="D19" s="700">
        <f t="shared" si="3"/>
        <v>36101650.399999999</v>
      </c>
      <c r="E19" s="700">
        <f t="shared" si="3"/>
        <v>33861427.799999997</v>
      </c>
      <c r="F19" s="700">
        <f t="shared" si="3"/>
        <v>34981539.100000001</v>
      </c>
      <c r="G19" s="700">
        <f t="shared" si="3"/>
        <v>31621205.199999999</v>
      </c>
      <c r="H19" s="700">
        <f t="shared" si="3"/>
        <v>36101650.399999999</v>
      </c>
      <c r="I19" s="700">
        <f t="shared" si="3"/>
        <v>39461984.299999997</v>
      </c>
      <c r="J19" s="700">
        <f t="shared" si="3"/>
        <v>34981539.100000001</v>
      </c>
      <c r="K19" s="700">
        <f t="shared" si="3"/>
        <v>34981539.100000001</v>
      </c>
      <c r="L19" s="700">
        <f t="shared" si="3"/>
        <v>33861427.799999997</v>
      </c>
      <c r="M19" s="700">
        <f t="shared" si="3"/>
        <v>38341873</v>
      </c>
      <c r="N19" s="700">
        <f t="shared" si="3"/>
        <v>42822318.200000003</v>
      </c>
      <c r="O19" s="707">
        <f t="shared" si="3"/>
        <v>437700250</v>
      </c>
      <c r="P19" s="709"/>
      <c r="Q19" s="709"/>
      <c r="R19" s="709"/>
      <c r="S19" s="709"/>
      <c r="T19" s="709"/>
      <c r="U19" s="709"/>
      <c r="V19" s="709"/>
      <c r="W19" s="709"/>
      <c r="X19" s="709"/>
      <c r="Y19" s="711">
        <f t="shared" ref="Y19:Z19" si="4">SUM(Y16:Y17)</f>
        <v>0</v>
      </c>
      <c r="Z19" s="711">
        <f t="shared" si="4"/>
        <v>0</v>
      </c>
    </row>
    <row r="20" spans="1:26" ht="16.5" customHeight="1">
      <c r="A20" s="671"/>
      <c r="B20" s="662"/>
      <c r="C20" s="662"/>
      <c r="D20" s="662"/>
      <c r="E20" s="662"/>
      <c r="F20" s="662"/>
      <c r="G20" s="662"/>
      <c r="H20" s="662"/>
      <c r="I20" s="662"/>
      <c r="J20" s="662"/>
      <c r="K20" s="662"/>
      <c r="L20" s="662"/>
      <c r="M20" s="662"/>
      <c r="N20" s="662"/>
      <c r="O20" s="663"/>
      <c r="P20" s="651"/>
      <c r="Q20" s="651"/>
      <c r="R20" s="651"/>
      <c r="S20" s="651"/>
      <c r="T20" s="651"/>
      <c r="U20" s="651"/>
      <c r="V20" s="651"/>
      <c r="W20" s="651"/>
      <c r="X20" s="651"/>
      <c r="Y20" s="647"/>
      <c r="Z20" s="647"/>
    </row>
    <row r="21" spans="1:26" ht="16.5" customHeight="1">
      <c r="A21" s="661" t="s">
        <v>292</v>
      </c>
      <c r="B21" s="662"/>
      <c r="C21" s="662">
        <f>Financiamiento!G14</f>
        <v>280721.28969705943</v>
      </c>
      <c r="D21" s="662">
        <f>Financiamiento!G15</f>
        <v>285938.02699726308</v>
      </c>
      <c r="E21" s="662">
        <f>Financiamiento!G16</f>
        <v>291251.70866562892</v>
      </c>
      <c r="F21" s="662">
        <f>Financiamiento!G17</f>
        <v>296664.13625166519</v>
      </c>
      <c r="G21" s="662">
        <f>Financiamiento!G18</f>
        <v>302177.14478367532</v>
      </c>
      <c r="H21" s="662">
        <f>Financiamiento!G19</f>
        <v>307792.60339090531</v>
      </c>
      <c r="I21" s="662">
        <f>Financiamiento!G20</f>
        <v>313512.41593725292</v>
      </c>
      <c r="J21" s="662">
        <f>Financiamiento!G21</f>
        <v>319338.52166675357</v>
      </c>
      <c r="K21" s="662">
        <f>Financiamiento!G22</f>
        <v>325272.89586106071</v>
      </c>
      <c r="L21" s="662">
        <f>Financiamiento!G23</f>
        <v>331317.55050914543</v>
      </c>
      <c r="M21" s="662">
        <f>Financiamiento!G24</f>
        <v>337474.53498944041</v>
      </c>
      <c r="N21" s="662">
        <f>Financiamiento!G25</f>
        <v>343745.93676466082</v>
      </c>
      <c r="O21" s="663">
        <f t="shared" ref="O21:O22" si="5">SUM(C21:N21)</f>
        <v>3735206.7655145111</v>
      </c>
      <c r="P21" s="651"/>
      <c r="Q21" s="651"/>
      <c r="R21" s="651"/>
      <c r="S21" s="651"/>
      <c r="T21" s="651"/>
      <c r="U21" s="651"/>
      <c r="V21" s="651"/>
      <c r="W21" s="651"/>
      <c r="X21" s="651"/>
      <c r="Y21" s="647"/>
      <c r="Z21" s="647"/>
    </row>
    <row r="22" spans="1:26" ht="22.5" customHeight="1">
      <c r="A22" s="661" t="s">
        <v>296</v>
      </c>
      <c r="B22" s="662"/>
      <c r="C22" s="662">
        <f>Financiamiento!F14</f>
        <v>155988.5</v>
      </c>
      <c r="D22" s="662">
        <f>Financiamiento!F15</f>
        <v>150771.76269979632</v>
      </c>
      <c r="E22" s="662">
        <f>Financiamiento!F16</f>
        <v>145458.08103143051</v>
      </c>
      <c r="F22" s="662">
        <f>Financiamiento!$F$17</f>
        <v>140045.65344539424</v>
      </c>
      <c r="G22" s="662">
        <f>Financiamiento!$F$18</f>
        <v>134532.64491338414</v>
      </c>
      <c r="H22" s="662">
        <f>Financiamiento!$F$19</f>
        <v>128917.18630615415</v>
      </c>
      <c r="I22" s="662">
        <f>Financiamiento!$F$20</f>
        <v>123197.37375980651</v>
      </c>
      <c r="J22" s="662">
        <f>Financiamiento!$F$21</f>
        <v>117371.26803030587</v>
      </c>
      <c r="K22" s="662">
        <f>Financiamiento!$F$22</f>
        <v>111436.89383599869</v>
      </c>
      <c r="L22" s="662">
        <f>Financiamiento!$F$23</f>
        <v>105392.23918791399</v>
      </c>
      <c r="M22" s="662">
        <f>Financiamiento!$F$24</f>
        <v>99235.254707619039</v>
      </c>
      <c r="N22" s="662">
        <f>Financiamiento!$F$25</f>
        <v>92963.8529323986</v>
      </c>
      <c r="O22" s="663">
        <f t="shared" si="5"/>
        <v>1505310.710850202</v>
      </c>
      <c r="P22" s="651"/>
      <c r="Q22" s="651"/>
      <c r="R22" s="651"/>
      <c r="S22" s="651"/>
      <c r="T22" s="651"/>
      <c r="U22" s="651"/>
      <c r="V22" s="651"/>
      <c r="W22" s="651"/>
      <c r="X22" s="651"/>
      <c r="Y22" s="647"/>
      <c r="Z22" s="647"/>
    </row>
    <row r="23" spans="1:26" ht="16.5" customHeight="1">
      <c r="A23" s="661" t="s">
        <v>300</v>
      </c>
      <c r="B23" s="662"/>
      <c r="C23" s="662"/>
      <c r="D23" s="662"/>
      <c r="E23" s="662"/>
      <c r="F23" s="662"/>
      <c r="G23" s="662"/>
      <c r="H23" s="662"/>
      <c r="I23" s="662"/>
      <c r="J23" s="662"/>
      <c r="K23" s="662"/>
      <c r="L23" s="662"/>
      <c r="M23" s="662"/>
      <c r="N23" s="662"/>
      <c r="O23" s="663"/>
      <c r="P23" s="651"/>
      <c r="Q23" s="651"/>
      <c r="R23" s="651"/>
      <c r="S23" s="651"/>
      <c r="T23" s="651"/>
      <c r="U23" s="651"/>
      <c r="V23" s="651"/>
      <c r="W23" s="651"/>
      <c r="X23" s="651"/>
      <c r="Y23" s="647"/>
      <c r="Z23" s="647"/>
    </row>
    <row r="24" spans="1:26" ht="16.5" customHeight="1">
      <c r="A24" s="698" t="s">
        <v>301</v>
      </c>
      <c r="B24" s="700">
        <f t="shared" ref="B24" si="6">SUM(B19:B23)</f>
        <v>13394000</v>
      </c>
      <c r="C24" s="700">
        <f>C19+C21+C22</f>
        <v>41018805.38969706</v>
      </c>
      <c r="D24" s="700">
        <f t="shared" ref="D24:O24" si="7">D19+D21+D22</f>
        <v>36538360.189697057</v>
      </c>
      <c r="E24" s="700">
        <f t="shared" si="7"/>
        <v>34298137.589697063</v>
      </c>
      <c r="F24" s="700">
        <f t="shared" si="7"/>
        <v>35418248.88969706</v>
      </c>
      <c r="G24" s="700">
        <f t="shared" si="7"/>
        <v>32057914.989697058</v>
      </c>
      <c r="H24" s="700">
        <f t="shared" si="7"/>
        <v>36538360.189697057</v>
      </c>
      <c r="I24" s="700">
        <f t="shared" si="7"/>
        <v>39898694.089697056</v>
      </c>
      <c r="J24" s="700">
        <f t="shared" si="7"/>
        <v>35418248.88969706</v>
      </c>
      <c r="K24" s="700">
        <f t="shared" si="7"/>
        <v>35418248.88969706</v>
      </c>
      <c r="L24" s="700">
        <f t="shared" si="7"/>
        <v>34298137.589697056</v>
      </c>
      <c r="M24" s="700">
        <f t="shared" si="7"/>
        <v>38778582.789697058</v>
      </c>
      <c r="N24" s="700">
        <f t="shared" si="7"/>
        <v>43259027.989697061</v>
      </c>
      <c r="O24" s="700">
        <f t="shared" si="7"/>
        <v>442940767.47636467</v>
      </c>
      <c r="P24" s="651"/>
      <c r="Q24" s="651"/>
      <c r="R24" s="651"/>
      <c r="S24" s="651"/>
      <c r="T24" s="651"/>
      <c r="U24" s="651"/>
      <c r="V24" s="651"/>
      <c r="W24" s="651"/>
      <c r="X24" s="651"/>
      <c r="Y24" s="647"/>
      <c r="Z24" s="647"/>
    </row>
    <row r="25" spans="1:26" ht="16.5" customHeight="1">
      <c r="A25" s="698" t="s">
        <v>303</v>
      </c>
      <c r="B25" s="700">
        <f t="shared" ref="B25:O25" si="8">B11-B24</f>
        <v>0</v>
      </c>
      <c r="C25" s="700">
        <f t="shared" si="8"/>
        <v>12981194.61030294</v>
      </c>
      <c r="D25" s="700">
        <f t="shared" si="8"/>
        <v>-538360.18969705701</v>
      </c>
      <c r="E25" s="700">
        <f t="shared" si="8"/>
        <v>-7298137.589697063</v>
      </c>
      <c r="F25" s="700">
        <f t="shared" si="8"/>
        <v>-3918248.88969706</v>
      </c>
      <c r="G25" s="700">
        <f t="shared" si="8"/>
        <v>-14057914.989697058</v>
      </c>
      <c r="H25" s="700">
        <f t="shared" si="8"/>
        <v>-538360.18969705701</v>
      </c>
      <c r="I25" s="700">
        <f t="shared" si="8"/>
        <v>9601305.9103029445</v>
      </c>
      <c r="J25" s="700">
        <f t="shared" si="8"/>
        <v>-3918248.88969706</v>
      </c>
      <c r="K25" s="700">
        <f t="shared" si="8"/>
        <v>-3918248.88969706</v>
      </c>
      <c r="L25" s="700">
        <f t="shared" si="8"/>
        <v>-7298137.5896970555</v>
      </c>
      <c r="M25" s="700">
        <f t="shared" si="8"/>
        <v>6221417.2103029415</v>
      </c>
      <c r="N25" s="700">
        <f t="shared" si="8"/>
        <v>19740972.010302939</v>
      </c>
      <c r="O25" s="707">
        <f t="shared" si="8"/>
        <v>7059232.5236353278</v>
      </c>
      <c r="P25" s="651"/>
      <c r="Q25" s="651"/>
      <c r="R25" s="651"/>
      <c r="S25" s="651"/>
      <c r="T25" s="651"/>
      <c r="U25" s="651"/>
      <c r="V25" s="651"/>
      <c r="W25" s="651"/>
      <c r="X25" s="651"/>
      <c r="Y25" s="647"/>
      <c r="Z25" s="647"/>
    </row>
    <row r="26" spans="1:26" ht="16.5" customHeight="1">
      <c r="A26" s="741"/>
      <c r="B26" s="662"/>
      <c r="C26" s="662"/>
      <c r="D26" s="662"/>
      <c r="E26" s="662"/>
      <c r="F26" s="662"/>
      <c r="G26" s="662"/>
      <c r="H26" s="662"/>
      <c r="I26" s="662"/>
      <c r="J26" s="662"/>
      <c r="K26" s="662"/>
      <c r="L26" s="662"/>
      <c r="M26" s="662"/>
      <c r="N26" s="662"/>
      <c r="O26" s="663"/>
      <c r="P26" s="651"/>
      <c r="Q26" s="651"/>
      <c r="R26" s="651"/>
      <c r="S26" s="651"/>
      <c r="T26" s="651"/>
      <c r="U26" s="651"/>
      <c r="V26" s="651"/>
      <c r="W26" s="651"/>
      <c r="X26" s="651"/>
      <c r="Y26" s="647"/>
      <c r="Z26" s="647"/>
    </row>
    <row r="27" spans="1:26" ht="16.5" customHeight="1">
      <c r="A27" s="661" t="s">
        <v>306</v>
      </c>
      <c r="B27" s="662">
        <f>B25</f>
        <v>0</v>
      </c>
      <c r="C27" s="662">
        <f t="shared" ref="C27:N27" si="9">B28</f>
        <v>0</v>
      </c>
      <c r="D27" s="662">
        <f t="shared" si="9"/>
        <v>12981194.61030294</v>
      </c>
      <c r="E27" s="662">
        <f t="shared" si="9"/>
        <v>12442834.420605883</v>
      </c>
      <c r="F27" s="662">
        <f t="shared" si="9"/>
        <v>5144696.83090882</v>
      </c>
      <c r="G27" s="662">
        <f t="shared" si="9"/>
        <v>1226447.94121176</v>
      </c>
      <c r="H27" s="662">
        <f t="shared" si="9"/>
        <v>-12831467.048485298</v>
      </c>
      <c r="I27" s="662">
        <f t="shared" si="9"/>
        <v>-13369827.238182355</v>
      </c>
      <c r="J27" s="662">
        <f t="shared" si="9"/>
        <v>-3768521.3278794102</v>
      </c>
      <c r="K27" s="662">
        <f t="shared" si="9"/>
        <v>-7686770.2175764702</v>
      </c>
      <c r="L27" s="662">
        <f t="shared" si="9"/>
        <v>-11605019.10727353</v>
      </c>
      <c r="M27" s="662">
        <f t="shared" si="9"/>
        <v>-18903156.696970586</v>
      </c>
      <c r="N27" s="662">
        <f t="shared" si="9"/>
        <v>-12681739.486667644</v>
      </c>
      <c r="O27" s="663">
        <f>B27</f>
        <v>0</v>
      </c>
      <c r="P27" s="746"/>
      <c r="Q27" s="651"/>
      <c r="R27" s="651"/>
      <c r="S27" s="651"/>
      <c r="T27" s="651"/>
      <c r="U27" s="651"/>
      <c r="V27" s="651"/>
      <c r="W27" s="651"/>
      <c r="X27" s="651"/>
      <c r="Y27" s="647"/>
      <c r="Z27" s="647"/>
    </row>
    <row r="28" spans="1:26" ht="16.5" customHeight="1">
      <c r="A28" s="749" t="s">
        <v>308</v>
      </c>
      <c r="B28" s="750">
        <f>B27</f>
        <v>0</v>
      </c>
      <c r="C28" s="750">
        <f>C25+C27</f>
        <v>12981194.61030294</v>
      </c>
      <c r="D28" s="750">
        <f t="shared" ref="D28:N28" si="10">D25+D27</f>
        <v>12442834.420605883</v>
      </c>
      <c r="E28" s="750">
        <f t="shared" si="10"/>
        <v>5144696.83090882</v>
      </c>
      <c r="F28" s="750">
        <f t="shared" si="10"/>
        <v>1226447.94121176</v>
      </c>
      <c r="G28" s="750">
        <f t="shared" si="10"/>
        <v>-12831467.048485298</v>
      </c>
      <c r="H28" s="750">
        <f t="shared" si="10"/>
        <v>-13369827.238182355</v>
      </c>
      <c r="I28" s="750">
        <f t="shared" si="10"/>
        <v>-3768521.3278794102</v>
      </c>
      <c r="J28" s="750">
        <f t="shared" si="10"/>
        <v>-7686770.2175764702</v>
      </c>
      <c r="K28" s="750">
        <f t="shared" si="10"/>
        <v>-11605019.10727353</v>
      </c>
      <c r="L28" s="750">
        <f t="shared" si="10"/>
        <v>-18903156.696970586</v>
      </c>
      <c r="M28" s="750">
        <f t="shared" si="10"/>
        <v>-12681739.486667644</v>
      </c>
      <c r="N28" s="750">
        <f t="shared" si="10"/>
        <v>7059232.5236352943</v>
      </c>
      <c r="O28" s="750">
        <f>O25+O27</f>
        <v>7059232.5236353278</v>
      </c>
      <c r="P28" s="756">
        <f>N28-O28</f>
        <v>-3.3527612686157227E-8</v>
      </c>
      <c r="Q28" s="651"/>
      <c r="R28" s="651"/>
      <c r="S28" s="651"/>
      <c r="T28" s="651"/>
      <c r="U28" s="651"/>
      <c r="V28" s="651"/>
      <c r="W28" s="651"/>
      <c r="X28" s="651"/>
      <c r="Y28" s="647"/>
      <c r="Z28" s="647"/>
    </row>
    <row r="29" spans="1:26" ht="16.5" customHeight="1">
      <c r="A29" s="758"/>
      <c r="B29" s="758"/>
      <c r="C29" s="758"/>
      <c r="D29" s="758"/>
      <c r="E29" s="758"/>
      <c r="F29" s="758"/>
      <c r="G29" s="758"/>
      <c r="H29" s="758"/>
      <c r="I29" s="758"/>
      <c r="J29" s="758"/>
      <c r="K29" s="758"/>
      <c r="L29" s="758"/>
      <c r="M29" s="758"/>
      <c r="N29" s="758"/>
      <c r="O29" s="758"/>
      <c r="P29" s="651"/>
      <c r="Q29" s="651"/>
      <c r="R29" s="651"/>
      <c r="S29" s="651"/>
      <c r="T29" s="651"/>
      <c r="U29" s="651"/>
      <c r="V29" s="651"/>
      <c r="W29" s="651"/>
      <c r="X29" s="651"/>
      <c r="Y29" s="647"/>
      <c r="Z29" s="647"/>
    </row>
    <row r="30" spans="1:26" ht="16.5" customHeight="1">
      <c r="A30" s="758"/>
      <c r="B30" s="758"/>
      <c r="C30" s="758"/>
      <c r="D30" s="758"/>
      <c r="E30" s="758"/>
      <c r="F30" s="758"/>
      <c r="G30" s="758"/>
      <c r="H30" s="758"/>
      <c r="I30" s="758"/>
      <c r="J30" s="758"/>
      <c r="K30" s="758"/>
      <c r="L30" s="758"/>
      <c r="M30" s="758"/>
      <c r="N30" s="758"/>
      <c r="O30" s="758"/>
      <c r="P30" s="651"/>
      <c r="Q30" s="651"/>
      <c r="R30" s="651"/>
      <c r="S30" s="651"/>
      <c r="T30" s="651"/>
      <c r="U30" s="651"/>
      <c r="V30" s="651"/>
      <c r="W30" s="651"/>
      <c r="X30" s="651"/>
      <c r="Y30" s="647"/>
      <c r="Z30" s="647"/>
    </row>
    <row r="31" spans="1:26" ht="16.5" customHeight="1">
      <c r="A31" s="758"/>
      <c r="B31" s="758"/>
      <c r="C31" s="758"/>
      <c r="D31" s="758"/>
      <c r="E31" s="758"/>
      <c r="F31" s="758"/>
      <c r="G31" s="758"/>
      <c r="H31" s="758"/>
      <c r="I31" s="758"/>
      <c r="J31" s="758"/>
      <c r="K31" s="758"/>
      <c r="L31" s="758"/>
      <c r="M31" s="758"/>
      <c r="N31" s="758"/>
      <c r="O31" s="758"/>
      <c r="P31" s="651"/>
      <c r="Q31" s="651"/>
      <c r="R31" s="651"/>
      <c r="S31" s="651"/>
      <c r="T31" s="651"/>
      <c r="U31" s="651"/>
      <c r="V31" s="651"/>
      <c r="W31" s="651"/>
      <c r="X31" s="651"/>
      <c r="Y31" s="647"/>
      <c r="Z31" s="647"/>
    </row>
    <row r="32" spans="1:26" ht="16.5" customHeight="1">
      <c r="A32" s="758"/>
      <c r="B32" s="758"/>
      <c r="C32" s="772"/>
      <c r="D32" s="758"/>
      <c r="E32" s="758"/>
      <c r="F32" s="758"/>
      <c r="G32" s="758"/>
      <c r="H32" s="758"/>
      <c r="I32" s="758"/>
      <c r="J32" s="758"/>
      <c r="K32" s="758"/>
      <c r="L32" s="758"/>
      <c r="M32" s="758"/>
      <c r="N32" s="758"/>
      <c r="O32" s="758"/>
      <c r="P32" s="651"/>
      <c r="Q32" s="651"/>
      <c r="R32" s="651"/>
      <c r="S32" s="651"/>
      <c r="T32" s="651"/>
      <c r="U32" s="651"/>
      <c r="V32" s="651"/>
      <c r="W32" s="651"/>
      <c r="X32" s="651"/>
      <c r="Y32" s="647"/>
      <c r="Z32" s="647"/>
    </row>
    <row r="33" spans="1:26" ht="26.25" customHeight="1">
      <c r="A33" s="1354" t="s">
        <v>315</v>
      </c>
      <c r="B33" s="1327"/>
      <c r="C33" s="1327"/>
      <c r="D33" s="1327"/>
      <c r="E33" s="1327"/>
      <c r="F33" s="1327"/>
      <c r="G33" s="1327"/>
      <c r="H33" s="1327"/>
      <c r="I33" s="1327"/>
      <c r="J33" s="1327"/>
      <c r="K33" s="1327"/>
      <c r="L33" s="1327"/>
      <c r="M33" s="1327"/>
      <c r="N33" s="1327"/>
      <c r="O33" s="1253"/>
      <c r="P33" s="651"/>
      <c r="Q33" s="651"/>
      <c r="R33" s="651"/>
      <c r="S33" s="651"/>
      <c r="T33" s="651"/>
      <c r="U33" s="651"/>
      <c r="V33" s="651"/>
      <c r="W33" s="651"/>
      <c r="X33" s="651"/>
      <c r="Y33" s="647"/>
      <c r="Z33" s="647"/>
    </row>
    <row r="34" spans="1:26" ht="16.5" customHeight="1">
      <c r="A34" s="1357" t="s">
        <v>46</v>
      </c>
      <c r="B34" s="1307" t="s">
        <v>264</v>
      </c>
      <c r="C34" s="1307" t="s">
        <v>82</v>
      </c>
      <c r="D34" s="1307" t="s">
        <v>83</v>
      </c>
      <c r="E34" s="1307" t="s">
        <v>84</v>
      </c>
      <c r="F34" s="1307" t="s">
        <v>85</v>
      </c>
      <c r="G34" s="1307" t="s">
        <v>86</v>
      </c>
      <c r="H34" s="1307" t="s">
        <v>87</v>
      </c>
      <c r="I34" s="1307" t="s">
        <v>88</v>
      </c>
      <c r="J34" s="1307" t="s">
        <v>89</v>
      </c>
      <c r="K34" s="1307" t="s">
        <v>90</v>
      </c>
      <c r="L34" s="1307" t="s">
        <v>91</v>
      </c>
      <c r="M34" s="1307" t="s">
        <v>92</v>
      </c>
      <c r="N34" s="1307" t="s">
        <v>93</v>
      </c>
      <c r="O34" s="1358" t="s">
        <v>52</v>
      </c>
      <c r="P34" s="651"/>
      <c r="Q34" s="651"/>
      <c r="R34" s="651"/>
      <c r="S34" s="651"/>
      <c r="T34" s="651"/>
      <c r="U34" s="651"/>
      <c r="V34" s="651"/>
      <c r="W34" s="651"/>
      <c r="X34" s="651"/>
      <c r="Y34" s="647"/>
      <c r="Z34" s="647"/>
    </row>
    <row r="35" spans="1:26" ht="16.5" customHeight="1">
      <c r="A35" s="1353"/>
      <c r="B35" s="1304"/>
      <c r="C35" s="1304"/>
      <c r="D35" s="1304"/>
      <c r="E35" s="1304"/>
      <c r="F35" s="1304"/>
      <c r="G35" s="1304"/>
      <c r="H35" s="1304"/>
      <c r="I35" s="1304"/>
      <c r="J35" s="1304"/>
      <c r="K35" s="1304"/>
      <c r="L35" s="1304"/>
      <c r="M35" s="1304"/>
      <c r="N35" s="1304"/>
      <c r="O35" s="1356"/>
      <c r="P35" s="651"/>
      <c r="Q35" s="651"/>
      <c r="R35" s="651"/>
      <c r="S35" s="651"/>
      <c r="T35" s="651"/>
      <c r="U35" s="651"/>
      <c r="V35" s="651"/>
      <c r="W35" s="651"/>
      <c r="X35" s="651"/>
      <c r="Y35" s="647"/>
      <c r="Z35" s="647"/>
    </row>
    <row r="36" spans="1:26" ht="16.5" customHeight="1">
      <c r="A36" s="658" t="s">
        <v>321</v>
      </c>
      <c r="B36" s="659"/>
      <c r="C36" s="659"/>
      <c r="D36" s="659"/>
      <c r="E36" s="659"/>
      <c r="F36" s="659"/>
      <c r="G36" s="659"/>
      <c r="H36" s="659"/>
      <c r="I36" s="659"/>
      <c r="J36" s="659"/>
      <c r="K36" s="659"/>
      <c r="L36" s="659"/>
      <c r="M36" s="659"/>
      <c r="N36" s="659"/>
      <c r="O36" s="660"/>
      <c r="P36" s="651"/>
      <c r="Q36" s="651"/>
      <c r="R36" s="651"/>
      <c r="S36" s="651"/>
      <c r="T36" s="651"/>
      <c r="U36" s="651"/>
      <c r="V36" s="651"/>
      <c r="W36" s="651"/>
      <c r="X36" s="651"/>
      <c r="Y36" s="647"/>
      <c r="Z36" s="647"/>
    </row>
    <row r="37" spans="1:26" ht="16.5" customHeight="1">
      <c r="A37" s="661" t="s">
        <v>322</v>
      </c>
      <c r="B37" s="662"/>
      <c r="C37" s="662"/>
      <c r="D37" s="662"/>
      <c r="E37" s="662"/>
      <c r="F37" s="662"/>
      <c r="G37" s="662"/>
      <c r="H37" s="662"/>
      <c r="I37" s="662"/>
      <c r="J37" s="662"/>
      <c r="K37" s="662"/>
      <c r="L37" s="662"/>
      <c r="M37" s="662"/>
      <c r="N37" s="662"/>
      <c r="O37" s="663">
        <f t="shared" ref="O37:O38" si="11">SUM(B37:N37)</f>
        <v>0</v>
      </c>
      <c r="P37" s="651"/>
      <c r="Q37" s="651"/>
      <c r="R37" s="651"/>
      <c r="S37" s="651"/>
      <c r="T37" s="651"/>
      <c r="U37" s="651"/>
      <c r="V37" s="651"/>
      <c r="W37" s="651"/>
      <c r="X37" s="651"/>
      <c r="Y37" s="647"/>
      <c r="Z37" s="647"/>
    </row>
    <row r="38" spans="1:26" ht="16.5" customHeight="1">
      <c r="A38" s="661" t="s">
        <v>270</v>
      </c>
      <c r="B38" s="662"/>
      <c r="C38" s="662"/>
      <c r="D38" s="662"/>
      <c r="E38" s="662"/>
      <c r="F38" s="662"/>
      <c r="G38" s="662"/>
      <c r="H38" s="662"/>
      <c r="I38" s="662"/>
      <c r="J38" s="662"/>
      <c r="K38" s="662"/>
      <c r="L38" s="662"/>
      <c r="M38" s="662"/>
      <c r="N38" s="662"/>
      <c r="O38" s="663">
        <f t="shared" si="11"/>
        <v>0</v>
      </c>
      <c r="P38" s="651"/>
      <c r="Q38" s="651"/>
      <c r="R38" s="651"/>
      <c r="S38" s="651"/>
      <c r="T38" s="651"/>
      <c r="U38" s="651"/>
      <c r="V38" s="651"/>
      <c r="W38" s="651"/>
      <c r="X38" s="651"/>
      <c r="Y38" s="647"/>
      <c r="Z38" s="647"/>
    </row>
    <row r="39" spans="1:26" ht="16.5" customHeight="1">
      <c r="A39" s="661" t="s">
        <v>272</v>
      </c>
      <c r="B39" s="662"/>
      <c r="C39" s="662">
        <f>C10*Ventas!$D$91</f>
        <v>65318400.000000015</v>
      </c>
      <c r="D39" s="662">
        <f>D10*Ventas!$D$91</f>
        <v>43545600.000000007</v>
      </c>
      <c r="E39" s="662">
        <f>E10*Ventas!$D$91</f>
        <v>32659200.000000007</v>
      </c>
      <c r="F39" s="662">
        <f>F10*Ventas!$D$91</f>
        <v>38102400.000000007</v>
      </c>
      <c r="G39" s="662">
        <f>G10*Ventas!$D$91</f>
        <v>21772800.000000004</v>
      </c>
      <c r="H39" s="662">
        <f>H10*Ventas!$D$91</f>
        <v>43545600.000000007</v>
      </c>
      <c r="I39" s="662">
        <f>I10*Ventas!$D$91</f>
        <v>59875200.000000015</v>
      </c>
      <c r="J39" s="662">
        <f>J10*Ventas!$D$91</f>
        <v>38102400.000000007</v>
      </c>
      <c r="K39" s="662">
        <f>K10*Ventas!$D$91</f>
        <v>38102400.000000007</v>
      </c>
      <c r="L39" s="662">
        <f>L10*Ventas!$D$91</f>
        <v>32659200.000000007</v>
      </c>
      <c r="M39" s="662">
        <f>M10*Ventas!$D$91</f>
        <v>54432000.000000007</v>
      </c>
      <c r="N39" s="662">
        <f>N10*Ventas!$D$91</f>
        <v>76204800.000000015</v>
      </c>
      <c r="O39" s="663">
        <f>SUM(C39:N39)</f>
        <v>544320000.00000012</v>
      </c>
      <c r="P39" s="651"/>
      <c r="Q39" s="651"/>
      <c r="R39" s="651"/>
      <c r="S39" s="651"/>
      <c r="T39" s="651"/>
      <c r="U39" s="651"/>
      <c r="V39" s="651"/>
      <c r="W39" s="651"/>
      <c r="X39" s="651"/>
      <c r="Y39" s="647"/>
      <c r="Z39" s="647"/>
    </row>
    <row r="40" spans="1:26" ht="16.5" customHeight="1">
      <c r="A40" s="668" t="s">
        <v>273</v>
      </c>
      <c r="B40" s="669"/>
      <c r="C40" s="669">
        <f t="shared" ref="C40:N40" si="12">SUM(C36:C39)</f>
        <v>65318400.000000015</v>
      </c>
      <c r="D40" s="669">
        <f t="shared" si="12"/>
        <v>43545600.000000007</v>
      </c>
      <c r="E40" s="669">
        <f t="shared" si="12"/>
        <v>32659200.000000007</v>
      </c>
      <c r="F40" s="669">
        <f t="shared" si="12"/>
        <v>38102400.000000007</v>
      </c>
      <c r="G40" s="669">
        <f t="shared" si="12"/>
        <v>21772800.000000004</v>
      </c>
      <c r="H40" s="669">
        <f t="shared" si="12"/>
        <v>43545600.000000007</v>
      </c>
      <c r="I40" s="669">
        <f t="shared" si="12"/>
        <v>59875200.000000015</v>
      </c>
      <c r="J40" s="669">
        <f t="shared" si="12"/>
        <v>38102400.000000007</v>
      </c>
      <c r="K40" s="669">
        <f t="shared" si="12"/>
        <v>38102400.000000007</v>
      </c>
      <c r="L40" s="669">
        <f t="shared" si="12"/>
        <v>32659200.000000007</v>
      </c>
      <c r="M40" s="669">
        <f t="shared" si="12"/>
        <v>54432000.000000007</v>
      </c>
      <c r="N40" s="669">
        <f t="shared" si="12"/>
        <v>76204800.000000015</v>
      </c>
      <c r="O40" s="670">
        <f>SUM(O37:O39)</f>
        <v>544320000.00000012</v>
      </c>
      <c r="P40" s="651"/>
      <c r="Q40" s="651"/>
      <c r="R40" s="651"/>
      <c r="S40" s="651"/>
      <c r="T40" s="651"/>
      <c r="U40" s="651"/>
      <c r="V40" s="651"/>
      <c r="W40" s="651"/>
      <c r="X40" s="651"/>
      <c r="Y40" s="647"/>
      <c r="Z40" s="647"/>
    </row>
    <row r="41" spans="1:26" ht="16.5" customHeight="1">
      <c r="A41" s="661"/>
      <c r="B41" s="662"/>
      <c r="C41" s="662"/>
      <c r="D41" s="662"/>
      <c r="E41" s="662"/>
      <c r="F41" s="662"/>
      <c r="G41" s="662"/>
      <c r="H41" s="662"/>
      <c r="I41" s="662"/>
      <c r="J41" s="662"/>
      <c r="K41" s="662"/>
      <c r="L41" s="662"/>
      <c r="M41" s="662"/>
      <c r="N41" s="662"/>
      <c r="O41" s="663"/>
      <c r="P41" s="651"/>
      <c r="Q41" s="651"/>
      <c r="R41" s="651"/>
      <c r="S41" s="651"/>
      <c r="T41" s="651"/>
      <c r="U41" s="651"/>
      <c r="V41" s="651"/>
      <c r="W41" s="651"/>
      <c r="X41" s="651"/>
      <c r="Y41" s="647"/>
      <c r="Z41" s="647"/>
    </row>
    <row r="42" spans="1:26" ht="16.5" customHeight="1">
      <c r="A42" s="671" t="s">
        <v>274</v>
      </c>
      <c r="B42" s="662"/>
      <c r="C42" s="662"/>
      <c r="D42" s="662"/>
      <c r="E42" s="662"/>
      <c r="F42" s="662"/>
      <c r="G42" s="662"/>
      <c r="H42" s="662"/>
      <c r="I42" s="662"/>
      <c r="J42" s="662"/>
      <c r="K42" s="662"/>
      <c r="L42" s="662"/>
      <c r="M42" s="662"/>
      <c r="N42" s="662"/>
      <c r="O42" s="663"/>
      <c r="P42" s="651"/>
      <c r="Q42" s="651"/>
      <c r="R42" s="651"/>
      <c r="S42" s="651"/>
      <c r="T42" s="651"/>
      <c r="U42" s="651"/>
      <c r="V42" s="651"/>
      <c r="W42" s="651"/>
      <c r="X42" s="651"/>
      <c r="Y42" s="647"/>
      <c r="Z42" s="647"/>
    </row>
    <row r="43" spans="1:26" ht="16.5" customHeight="1">
      <c r="A43" s="661" t="str">
        <f>A15</f>
        <v>Inversiones en activos</v>
      </c>
      <c r="B43" s="662"/>
      <c r="C43" s="662"/>
      <c r="D43" s="662"/>
      <c r="E43" s="662"/>
      <c r="F43" s="662"/>
      <c r="G43" s="662"/>
      <c r="H43" s="662"/>
      <c r="I43" s="662"/>
      <c r="J43" s="662"/>
      <c r="K43" s="662"/>
      <c r="L43" s="662"/>
      <c r="M43" s="662"/>
      <c r="N43" s="662"/>
      <c r="O43" s="663">
        <f t="shared" ref="O43" si="13">SUM(B43:N43)</f>
        <v>0</v>
      </c>
      <c r="P43" s="651"/>
      <c r="Q43" s="651"/>
      <c r="R43" s="651"/>
      <c r="S43" s="651"/>
      <c r="T43" s="651"/>
      <c r="U43" s="651"/>
      <c r="V43" s="651"/>
      <c r="W43" s="651"/>
      <c r="X43" s="651"/>
      <c r="Y43" s="647"/>
      <c r="Z43" s="647"/>
    </row>
    <row r="44" spans="1:26" ht="16.5" customHeight="1">
      <c r="A44" s="661" t="s">
        <v>282</v>
      </c>
      <c r="B44" s="662"/>
      <c r="C44" s="662">
        <f>C16*Ventas!$D$91</f>
        <v>16258639.541760005</v>
      </c>
      <c r="D44" s="662">
        <f>D16*Ventas!$D$91</f>
        <v>10839093.027840003</v>
      </c>
      <c r="E44" s="662">
        <f>E16*Ventas!$D$91</f>
        <v>8129319.7708800025</v>
      </c>
      <c r="F44" s="662">
        <f>F16*Ventas!$D$91</f>
        <v>9484206.3993600029</v>
      </c>
      <c r="G44" s="662">
        <f>G16*Ventas!$D$91</f>
        <v>5419546.5139200017</v>
      </c>
      <c r="H44" s="662">
        <f>H16*Ventas!$D$91</f>
        <v>10839093.027840003</v>
      </c>
      <c r="I44" s="662">
        <f>I16*Ventas!$D$91</f>
        <v>14903752.913280005</v>
      </c>
      <c r="J44" s="662">
        <f>J16*Ventas!$D$91</f>
        <v>9484206.3993600029</v>
      </c>
      <c r="K44" s="662">
        <f>K16*Ventas!$D$91</f>
        <v>9484206.3993600029</v>
      </c>
      <c r="L44" s="662">
        <f>L16*Ventas!$D$91</f>
        <v>8129319.7708800025</v>
      </c>
      <c r="M44" s="662">
        <f>M16*Ventas!$D$91</f>
        <v>13548866.284800002</v>
      </c>
      <c r="N44" s="662">
        <f>N16*Ventas!$D$91</f>
        <v>18968412.798720006</v>
      </c>
      <c r="O44" s="662">
        <f>O16*Ventas!$D$91</f>
        <v>135488662.84800002</v>
      </c>
      <c r="P44" s="651"/>
      <c r="Q44" s="651"/>
      <c r="R44" s="651"/>
      <c r="S44" s="651"/>
      <c r="T44" s="651"/>
      <c r="U44" s="651"/>
      <c r="V44" s="651"/>
      <c r="W44" s="651"/>
      <c r="X44" s="651"/>
      <c r="Y44" s="647"/>
      <c r="Z44" s="647"/>
    </row>
    <row r="45" spans="1:26" ht="16.5" customHeight="1">
      <c r="A45" s="661" t="s">
        <v>285</v>
      </c>
      <c r="B45" s="662"/>
      <c r="C45" s="662">
        <f>C17*Ventas!$D$91</f>
        <v>32829463.296000008</v>
      </c>
      <c r="D45" s="662">
        <f>D17*Ventas!$D$91</f>
        <v>32829463.296000008</v>
      </c>
      <c r="E45" s="662">
        <f>E17*Ventas!$D$91</f>
        <v>32829463.296000008</v>
      </c>
      <c r="F45" s="662">
        <f>F17*Ventas!$D$91</f>
        <v>32829463.296000008</v>
      </c>
      <c r="G45" s="662">
        <f>G17*Ventas!$D$91</f>
        <v>32829463.296000008</v>
      </c>
      <c r="H45" s="662">
        <f>H17*Ventas!$D$91</f>
        <v>32829463.296000008</v>
      </c>
      <c r="I45" s="662">
        <f>I17*Ventas!$D$91</f>
        <v>32829463.296000008</v>
      </c>
      <c r="J45" s="662">
        <f>J17*Ventas!$D$91</f>
        <v>32829463.296000008</v>
      </c>
      <c r="K45" s="662">
        <f>K17*Ventas!$D$91</f>
        <v>32829463.296000008</v>
      </c>
      <c r="L45" s="662">
        <f>L17*Ventas!$D$91</f>
        <v>32829463.296000008</v>
      </c>
      <c r="M45" s="662">
        <f>M17*Ventas!$D$91</f>
        <v>32829463.296000008</v>
      </c>
      <c r="N45" s="662">
        <f>N17*Ventas!$D$91</f>
        <v>32829463.296000008</v>
      </c>
      <c r="O45" s="663">
        <f>SUM(C45:N45)</f>
        <v>393953559.55200011</v>
      </c>
      <c r="P45" s="651"/>
      <c r="Q45" s="651"/>
      <c r="R45" s="651"/>
      <c r="S45" s="651"/>
      <c r="T45" s="651"/>
      <c r="U45" s="651"/>
      <c r="V45" s="651"/>
      <c r="W45" s="651"/>
      <c r="X45" s="651"/>
      <c r="Y45" s="647"/>
      <c r="Z45" s="647"/>
    </row>
    <row r="46" spans="1:26" ht="16.5" customHeight="1">
      <c r="A46" s="661"/>
      <c r="B46" s="662"/>
      <c r="C46" s="662"/>
      <c r="D46" s="662"/>
      <c r="E46" s="662"/>
      <c r="F46" s="662"/>
      <c r="G46" s="662"/>
      <c r="H46" s="662"/>
      <c r="I46" s="662"/>
      <c r="J46" s="662"/>
      <c r="K46" s="662"/>
      <c r="L46" s="662"/>
      <c r="M46" s="662"/>
      <c r="N46" s="662"/>
      <c r="O46" s="663"/>
      <c r="P46" s="651"/>
      <c r="Q46" s="651"/>
      <c r="R46" s="651"/>
      <c r="S46" s="651"/>
      <c r="T46" s="651"/>
      <c r="U46" s="651"/>
      <c r="V46" s="651"/>
      <c r="W46" s="651"/>
      <c r="X46" s="651"/>
      <c r="Y46" s="647"/>
      <c r="Z46" s="647"/>
    </row>
    <row r="47" spans="1:26" ht="16.5" customHeight="1">
      <c r="A47" s="668" t="s">
        <v>287</v>
      </c>
      <c r="B47" s="669"/>
      <c r="C47" s="669">
        <f t="shared" ref="C47:O47" si="14">SUM(C43:C46)</f>
        <v>49088102.837760016</v>
      </c>
      <c r="D47" s="669">
        <f t="shared" si="14"/>
        <v>43668556.323840007</v>
      </c>
      <c r="E47" s="669">
        <f t="shared" si="14"/>
        <v>40958783.06688001</v>
      </c>
      <c r="F47" s="669">
        <f t="shared" si="14"/>
        <v>42313669.695360012</v>
      </c>
      <c r="G47" s="669">
        <f t="shared" si="14"/>
        <v>38249009.809920013</v>
      </c>
      <c r="H47" s="669">
        <f t="shared" si="14"/>
        <v>43668556.323840007</v>
      </c>
      <c r="I47" s="669">
        <f t="shared" si="14"/>
        <v>47733216.209280014</v>
      </c>
      <c r="J47" s="669">
        <f t="shared" si="14"/>
        <v>42313669.695360012</v>
      </c>
      <c r="K47" s="669">
        <f t="shared" si="14"/>
        <v>42313669.695360012</v>
      </c>
      <c r="L47" s="669">
        <f t="shared" si="14"/>
        <v>40958783.06688001</v>
      </c>
      <c r="M47" s="669">
        <f t="shared" si="14"/>
        <v>46378329.580800012</v>
      </c>
      <c r="N47" s="669">
        <f t="shared" si="14"/>
        <v>51797876.094720013</v>
      </c>
      <c r="O47" s="670">
        <f t="shared" si="14"/>
        <v>529442222.4000001</v>
      </c>
      <c r="P47" s="651"/>
      <c r="Q47" s="651"/>
      <c r="R47" s="651"/>
      <c r="S47" s="651"/>
      <c r="T47" s="651"/>
      <c r="U47" s="651"/>
      <c r="V47" s="651"/>
      <c r="W47" s="651"/>
      <c r="X47" s="651"/>
      <c r="Y47" s="647"/>
      <c r="Z47" s="647"/>
    </row>
    <row r="48" spans="1:26" ht="16.5" customHeight="1">
      <c r="A48" s="671"/>
      <c r="B48" s="662"/>
      <c r="C48" s="662"/>
      <c r="D48" s="662"/>
      <c r="E48" s="662"/>
      <c r="F48" s="662"/>
      <c r="G48" s="662"/>
      <c r="H48" s="662"/>
      <c r="I48" s="662"/>
      <c r="J48" s="662"/>
      <c r="K48" s="662"/>
      <c r="L48" s="662"/>
      <c r="M48" s="662"/>
      <c r="N48" s="662"/>
      <c r="O48" s="663"/>
      <c r="P48" s="651"/>
      <c r="Q48" s="651"/>
      <c r="R48" s="651"/>
      <c r="S48" s="651"/>
      <c r="T48" s="651"/>
      <c r="U48" s="651"/>
      <c r="V48" s="651"/>
      <c r="W48" s="651"/>
      <c r="X48" s="651"/>
      <c r="Y48" s="647"/>
      <c r="Z48" s="647"/>
    </row>
    <row r="49" spans="1:26" ht="14.25" customHeight="1">
      <c r="A49" s="661" t="str">
        <f>A21</f>
        <v>Pago de capital financ.</v>
      </c>
      <c r="B49" s="662"/>
      <c r="C49" s="662">
        <f>Financiamiento!G26</f>
        <v>350133.88208953745</v>
      </c>
      <c r="D49" s="662">
        <f>Financiamiento!$G27</f>
        <v>356640.53673170134</v>
      </c>
      <c r="E49" s="662">
        <f>Financiamiento!$G28</f>
        <v>363268.10670596547</v>
      </c>
      <c r="F49" s="662">
        <f>Financiamiento!$G29</f>
        <v>370018.83902225131</v>
      </c>
      <c r="G49" s="662">
        <f>Financiamiento!$G30</f>
        <v>376895.02244741481</v>
      </c>
      <c r="H49" s="662">
        <f>Financiamiento!$G31</f>
        <v>383898.98828122928</v>
      </c>
      <c r="I49" s="662">
        <f>Financiamiento!$G32</f>
        <v>391033.11114678881</v>
      </c>
      <c r="J49" s="662">
        <f>Financiamiento!$G33</f>
        <v>398299.80979559995</v>
      </c>
      <c r="K49" s="662">
        <f>Financiamiento!$G34</f>
        <v>405701.54792763485</v>
      </c>
      <c r="L49" s="662">
        <f>Financiamiento!$G35</f>
        <v>413240.83502662339</v>
      </c>
      <c r="M49" s="662">
        <f>Financiamiento!$G36</f>
        <v>420920.22721086815</v>
      </c>
      <c r="N49" s="662">
        <f>Financiamiento!$G37</f>
        <v>428742.32809987012</v>
      </c>
      <c r="O49" s="663">
        <f t="shared" ref="O49:O50" si="15">SUM(C49:N49)</f>
        <v>4658793.2344854847</v>
      </c>
      <c r="P49" s="651"/>
      <c r="Q49" s="651"/>
      <c r="R49" s="651"/>
      <c r="S49" s="651"/>
      <c r="T49" s="651"/>
      <c r="U49" s="651"/>
      <c r="V49" s="651"/>
      <c r="W49" s="651"/>
      <c r="X49" s="651"/>
      <c r="Y49" s="647"/>
      <c r="Z49" s="647"/>
    </row>
    <row r="50" spans="1:26" ht="15" customHeight="1">
      <c r="A50" s="661" t="s">
        <v>342</v>
      </c>
      <c r="B50" s="662"/>
      <c r="C50" s="662">
        <f>Financiamiento!$F$26</f>
        <v>86575.907607521978</v>
      </c>
      <c r="D50" s="662">
        <f>Financiamiento!$F$27</f>
        <v>80069.252965358071</v>
      </c>
      <c r="E50" s="662">
        <f>Financiamiento!$F$28</f>
        <v>73441.682991093956</v>
      </c>
      <c r="F50" s="662">
        <f>Financiamiento!$F$29</f>
        <v>66690.950674808089</v>
      </c>
      <c r="G50" s="662">
        <f>Financiamiento!$F$30</f>
        <v>59814.767249644588</v>
      </c>
      <c r="H50" s="662">
        <f>Financiamiento!$F$31</f>
        <v>52810.801415830138</v>
      </c>
      <c r="I50" s="662">
        <f>Financiamiento!$F$32</f>
        <v>45676.678550270626</v>
      </c>
      <c r="J50" s="662">
        <f>Financiamiento!$F$33</f>
        <v>38409.979901459468</v>
      </c>
      <c r="K50" s="662">
        <f>Financiamiento!$F$34</f>
        <v>31008.241769424571</v>
      </c>
      <c r="L50" s="662">
        <f>Financiamiento!$F$35</f>
        <v>23468.954670436025</v>
      </c>
      <c r="M50" s="662">
        <f>Financiamiento!$F$36</f>
        <v>15789.562486191271</v>
      </c>
      <c r="N50" s="662">
        <f>Financiamiento!$F$37</f>
        <v>7967.4615971893054</v>
      </c>
      <c r="O50" s="663">
        <f t="shared" si="15"/>
        <v>581724.24187922815</v>
      </c>
      <c r="P50" s="651"/>
      <c r="Q50" s="651"/>
      <c r="R50" s="651"/>
      <c r="S50" s="651"/>
      <c r="T50" s="651"/>
      <c r="U50" s="651"/>
      <c r="V50" s="651"/>
      <c r="W50" s="651"/>
      <c r="X50" s="651"/>
      <c r="Y50" s="647"/>
      <c r="Z50" s="647"/>
    </row>
    <row r="51" spans="1:26" ht="16.5" customHeight="1">
      <c r="A51" s="661" t="s">
        <v>300</v>
      </c>
      <c r="B51" s="662"/>
      <c r="C51" s="662"/>
      <c r="D51" s="662"/>
      <c r="E51" s="662">
        <f>'Estado de Resultados Proyectado'!B14</f>
        <v>0</v>
      </c>
      <c r="F51" s="662"/>
      <c r="G51" s="662"/>
      <c r="H51" s="662"/>
      <c r="I51" s="662"/>
      <c r="J51" s="662"/>
      <c r="K51" s="662"/>
      <c r="L51" s="662"/>
      <c r="M51" s="662"/>
      <c r="N51" s="662"/>
      <c r="O51" s="663">
        <f>SUM(E51:N51)</f>
        <v>0</v>
      </c>
      <c r="P51" s="651"/>
      <c r="Q51" s="651"/>
      <c r="R51" s="651"/>
      <c r="S51" s="651"/>
      <c r="T51" s="651"/>
      <c r="U51" s="651"/>
      <c r="V51" s="651"/>
      <c r="W51" s="651"/>
      <c r="X51" s="651"/>
      <c r="Y51" s="647"/>
      <c r="Z51" s="647"/>
    </row>
    <row r="52" spans="1:26" ht="16.5" customHeight="1">
      <c r="A52" s="668" t="s">
        <v>301</v>
      </c>
      <c r="B52" s="669"/>
      <c r="C52" s="669">
        <f t="shared" ref="C52:O52" si="16">SUM(C47:C51)</f>
        <v>49524812.627457082</v>
      </c>
      <c r="D52" s="669">
        <f t="shared" si="16"/>
        <v>44105266.113537073</v>
      </c>
      <c r="E52" s="669">
        <f t="shared" si="16"/>
        <v>41395492.856577069</v>
      </c>
      <c r="F52" s="669">
        <f t="shared" si="16"/>
        <v>42750379.485057071</v>
      </c>
      <c r="G52" s="669">
        <f t="shared" si="16"/>
        <v>38685719.599617071</v>
      </c>
      <c r="H52" s="669">
        <f t="shared" si="16"/>
        <v>44105266.113537066</v>
      </c>
      <c r="I52" s="669">
        <f t="shared" si="16"/>
        <v>48169925.998977073</v>
      </c>
      <c r="J52" s="669">
        <f t="shared" si="16"/>
        <v>42750379.485057078</v>
      </c>
      <c r="K52" s="669">
        <f t="shared" si="16"/>
        <v>42750379.485057071</v>
      </c>
      <c r="L52" s="669">
        <f t="shared" si="16"/>
        <v>41395492.856577069</v>
      </c>
      <c r="M52" s="669">
        <f t="shared" si="16"/>
        <v>46815039.37049707</v>
      </c>
      <c r="N52" s="669">
        <f t="shared" si="16"/>
        <v>52234585.884417072</v>
      </c>
      <c r="O52" s="670">
        <f t="shared" si="16"/>
        <v>534682739.87636483</v>
      </c>
      <c r="P52" s="651"/>
      <c r="Q52" s="651"/>
      <c r="R52" s="651"/>
      <c r="S52" s="651"/>
      <c r="T52" s="651"/>
      <c r="U52" s="651"/>
      <c r="V52" s="651"/>
      <c r="W52" s="651"/>
      <c r="X52" s="651"/>
      <c r="Y52" s="647"/>
      <c r="Z52" s="647"/>
    </row>
    <row r="53" spans="1:26" ht="16.5" customHeight="1">
      <c r="A53" s="668" t="s">
        <v>303</v>
      </c>
      <c r="B53" s="669"/>
      <c r="C53" s="669">
        <f t="shared" ref="C53:O53" si="17">C40-C52</f>
        <v>15793587.372542933</v>
      </c>
      <c r="D53" s="669">
        <f t="shared" si="17"/>
        <v>-559666.11353706568</v>
      </c>
      <c r="E53" s="669">
        <f t="shared" si="17"/>
        <v>-8736292.8565770611</v>
      </c>
      <c r="F53" s="669">
        <f t="shared" si="17"/>
        <v>-4647979.4850570634</v>
      </c>
      <c r="G53" s="669">
        <f t="shared" si="17"/>
        <v>-16912919.599617068</v>
      </c>
      <c r="H53" s="669">
        <f t="shared" si="17"/>
        <v>-559666.11353705823</v>
      </c>
      <c r="I53" s="669">
        <f t="shared" si="17"/>
        <v>11705274.001022942</v>
      </c>
      <c r="J53" s="669">
        <f t="shared" si="17"/>
        <v>-4647979.4850570709</v>
      </c>
      <c r="K53" s="669">
        <f t="shared" si="17"/>
        <v>-4647979.4850570634</v>
      </c>
      <c r="L53" s="669">
        <f t="shared" si="17"/>
        <v>-8736292.8565770611</v>
      </c>
      <c r="M53" s="669">
        <f t="shared" si="17"/>
        <v>7616960.6295029372</v>
      </c>
      <c r="N53" s="669">
        <f t="shared" si="17"/>
        <v>23970214.115582943</v>
      </c>
      <c r="O53" s="670">
        <f t="shared" si="17"/>
        <v>9637260.1236352921</v>
      </c>
      <c r="P53" s="651"/>
      <c r="Q53" s="651"/>
      <c r="R53" s="651"/>
      <c r="S53" s="651"/>
      <c r="T53" s="651"/>
      <c r="U53" s="651"/>
      <c r="V53" s="651"/>
      <c r="W53" s="651"/>
      <c r="X53" s="651"/>
      <c r="Y53" s="647"/>
      <c r="Z53" s="647"/>
    </row>
    <row r="54" spans="1:26" ht="27" customHeight="1">
      <c r="A54" s="877" t="s">
        <v>355</v>
      </c>
      <c r="B54" s="879">
        <f>'Estado de Resultados Proyectado'!B18</f>
        <v>8204075.3602348389</v>
      </c>
      <c r="C54" s="662"/>
      <c r="D54" s="662"/>
      <c r="E54" s="662"/>
      <c r="F54" s="662"/>
      <c r="G54" s="662"/>
      <c r="H54" s="662"/>
      <c r="I54" s="662"/>
      <c r="J54" s="662"/>
      <c r="K54" s="662"/>
      <c r="L54" s="662"/>
      <c r="M54" s="662"/>
      <c r="N54" s="662"/>
      <c r="O54" s="663">
        <f>B54</f>
        <v>8204075.3602348389</v>
      </c>
      <c r="P54" s="756"/>
      <c r="Q54" s="651"/>
      <c r="R54" s="651"/>
      <c r="S54" s="651"/>
      <c r="T54" s="651"/>
      <c r="U54" s="651"/>
      <c r="V54" s="651"/>
      <c r="W54" s="651"/>
      <c r="X54" s="651"/>
      <c r="Y54" s="647"/>
      <c r="Z54" s="647"/>
    </row>
    <row r="55" spans="1:26" ht="22.5" customHeight="1">
      <c r="A55" s="661" t="s">
        <v>306</v>
      </c>
      <c r="B55" s="662">
        <f>O28</f>
        <v>7059232.5236353278</v>
      </c>
      <c r="C55" s="662">
        <f t="shared" ref="C55:N55" si="18">B56</f>
        <v>-1144842.8365995111</v>
      </c>
      <c r="D55" s="662">
        <f t="shared" si="18"/>
        <v>14648744.535943422</v>
      </c>
      <c r="E55" s="662">
        <f t="shared" si="18"/>
        <v>14089078.422406357</v>
      </c>
      <c r="F55" s="662">
        <f t="shared" si="18"/>
        <v>5352785.5658292957</v>
      </c>
      <c r="G55" s="662">
        <f t="shared" si="18"/>
        <v>704806.08077223226</v>
      </c>
      <c r="H55" s="662">
        <f t="shared" si="18"/>
        <v>-16208113.518844835</v>
      </c>
      <c r="I55" s="662">
        <f t="shared" si="18"/>
        <v>-16767779.632381894</v>
      </c>
      <c r="J55" s="662">
        <f t="shared" si="18"/>
        <v>-5062505.6313589513</v>
      </c>
      <c r="K55" s="662">
        <f t="shared" si="18"/>
        <v>-9710485.1164160222</v>
      </c>
      <c r="L55" s="662">
        <f t="shared" si="18"/>
        <v>-14358464.601473086</v>
      </c>
      <c r="M55" s="662">
        <f t="shared" si="18"/>
        <v>-23094757.458050147</v>
      </c>
      <c r="N55" s="662">
        <f t="shared" si="18"/>
        <v>-15477796.82854721</v>
      </c>
      <c r="O55" s="663">
        <f t="shared" ref="O55" si="19">B55</f>
        <v>7059232.5236353278</v>
      </c>
      <c r="P55" s="651"/>
      <c r="Q55" s="651"/>
      <c r="R55" s="651"/>
      <c r="S55" s="651"/>
      <c r="T55" s="651"/>
      <c r="U55" s="651"/>
      <c r="V55" s="651"/>
      <c r="W55" s="651"/>
      <c r="X55" s="651"/>
      <c r="Y55" s="647"/>
      <c r="Z55" s="647"/>
    </row>
    <row r="56" spans="1:26" ht="16.5" customHeight="1">
      <c r="A56" s="749" t="s">
        <v>42</v>
      </c>
      <c r="B56" s="750">
        <f>B55-B54</f>
        <v>-1144842.8365995111</v>
      </c>
      <c r="C56" s="750">
        <f>C53+C55</f>
        <v>14648744.535943422</v>
      </c>
      <c r="D56" s="750">
        <f t="shared" ref="D56:N56" si="20">D53+D55</f>
        <v>14089078.422406357</v>
      </c>
      <c r="E56" s="750">
        <f t="shared" si="20"/>
        <v>5352785.5658292957</v>
      </c>
      <c r="F56" s="750">
        <f t="shared" si="20"/>
        <v>704806.08077223226</v>
      </c>
      <c r="G56" s="750">
        <f t="shared" si="20"/>
        <v>-16208113.518844835</v>
      </c>
      <c r="H56" s="750">
        <f t="shared" si="20"/>
        <v>-16767779.632381894</v>
      </c>
      <c r="I56" s="750">
        <f t="shared" si="20"/>
        <v>-5062505.6313589513</v>
      </c>
      <c r="J56" s="750">
        <f t="shared" si="20"/>
        <v>-9710485.1164160222</v>
      </c>
      <c r="K56" s="750">
        <f t="shared" si="20"/>
        <v>-14358464.601473086</v>
      </c>
      <c r="L56" s="750">
        <f t="shared" si="20"/>
        <v>-23094757.458050147</v>
      </c>
      <c r="M56" s="750">
        <f t="shared" si="20"/>
        <v>-15477796.82854721</v>
      </c>
      <c r="N56" s="750">
        <f t="shared" si="20"/>
        <v>8492417.2870357335</v>
      </c>
      <c r="O56" s="750">
        <f>O53-O54+O55</f>
        <v>8492417.2870357819</v>
      </c>
      <c r="P56" s="1217">
        <f>N56-O56</f>
        <v>-4.8428773880004883E-8</v>
      </c>
      <c r="Q56" s="651"/>
      <c r="R56" s="651"/>
      <c r="S56" s="758" t="s">
        <v>358</v>
      </c>
      <c r="T56" s="896">
        <f>'Estado de Resultados Proyectado'!B17</f>
        <v>911563.92891498213</v>
      </c>
      <c r="U56" s="651"/>
      <c r="V56" s="651"/>
      <c r="W56" s="651"/>
      <c r="X56" s="651"/>
      <c r="Y56" s="647"/>
      <c r="Z56" s="647"/>
    </row>
    <row r="57" spans="1:26" ht="20.25" customHeight="1">
      <c r="A57" s="647"/>
      <c r="B57" s="647"/>
      <c r="C57" s="898"/>
      <c r="D57" s="898"/>
      <c r="E57" s="758"/>
      <c r="F57" s="758"/>
      <c r="G57" s="758"/>
      <c r="H57" s="758"/>
      <c r="I57" s="758"/>
      <c r="J57" s="758"/>
      <c r="K57" s="758"/>
      <c r="L57" s="758"/>
      <c r="M57" s="758"/>
      <c r="N57" s="758"/>
      <c r="O57" s="758"/>
      <c r="P57" s="651"/>
      <c r="Q57" s="651"/>
      <c r="R57" s="651"/>
      <c r="S57" s="758" t="s">
        <v>359</v>
      </c>
      <c r="T57" s="896">
        <f>'Estado de Resultados Proyectado'!B10</f>
        <v>1678800</v>
      </c>
      <c r="U57" s="651"/>
      <c r="V57" s="651"/>
      <c r="W57" s="651"/>
      <c r="X57" s="651"/>
      <c r="Y57" s="647"/>
      <c r="Z57" s="647"/>
    </row>
    <row r="58" spans="1:26" ht="15" customHeight="1">
      <c r="A58" s="647"/>
      <c r="B58" s="647"/>
      <c r="C58" s="898"/>
      <c r="D58" s="898"/>
      <c r="E58" s="758"/>
      <c r="F58" s="758"/>
      <c r="G58" s="758"/>
      <c r="H58" s="758"/>
      <c r="I58" s="758"/>
      <c r="J58" s="758"/>
      <c r="K58" s="758"/>
      <c r="L58" s="758"/>
      <c r="M58" s="758"/>
      <c r="N58" s="758"/>
      <c r="O58" s="758"/>
      <c r="P58" s="651"/>
      <c r="Q58" s="651"/>
      <c r="R58" s="651"/>
      <c r="S58" s="758" t="s">
        <v>362</v>
      </c>
      <c r="T58" s="896">
        <f>'Estado de Resultados Proyectado'!B14</f>
        <v>0</v>
      </c>
      <c r="U58" s="651"/>
      <c r="V58" s="651"/>
      <c r="W58" s="651"/>
      <c r="X58" s="651"/>
      <c r="Y58" s="647"/>
      <c r="Z58" s="647"/>
    </row>
    <row r="59" spans="1:26" ht="13.5" customHeight="1">
      <c r="A59" s="647"/>
      <c r="B59" s="647"/>
      <c r="C59" s="898"/>
      <c r="D59" s="898"/>
      <c r="E59" s="758"/>
      <c r="F59" s="758"/>
      <c r="G59" s="758"/>
      <c r="H59" s="758"/>
      <c r="I59" s="758"/>
      <c r="J59" s="758"/>
      <c r="K59" s="758"/>
      <c r="L59" s="758"/>
      <c r="M59" s="758"/>
      <c r="N59" s="758"/>
      <c r="O59" s="758"/>
      <c r="P59" s="651"/>
      <c r="Q59" s="651"/>
      <c r="R59" s="651"/>
      <c r="S59" s="758" t="s">
        <v>364</v>
      </c>
      <c r="T59" s="896">
        <f>SUM(T56:T58)</f>
        <v>2590363.9289149819</v>
      </c>
      <c r="U59" s="651"/>
      <c r="V59" s="651"/>
      <c r="W59" s="651"/>
      <c r="X59" s="651"/>
      <c r="Y59" s="647"/>
      <c r="Z59" s="647"/>
    </row>
    <row r="60" spans="1:26" ht="18" customHeight="1">
      <c r="A60" s="647"/>
      <c r="B60" s="647"/>
      <c r="C60" s="898"/>
      <c r="D60" s="898"/>
      <c r="E60" s="758"/>
      <c r="F60" s="758"/>
      <c r="G60" s="758"/>
      <c r="H60" s="758"/>
      <c r="I60" s="758"/>
      <c r="J60" s="758"/>
      <c r="K60" s="758"/>
      <c r="L60" s="758"/>
      <c r="M60" s="758"/>
      <c r="N60" s="758"/>
      <c r="O60" s="758"/>
      <c r="P60" s="651"/>
      <c r="Q60" s="651"/>
      <c r="R60" s="651"/>
      <c r="S60" s="758" t="s">
        <v>367</v>
      </c>
      <c r="T60" s="905">
        <f>T59-B56</f>
        <v>3735206.765514493</v>
      </c>
      <c r="U60" s="651"/>
      <c r="V60" s="651"/>
      <c r="W60" s="651"/>
      <c r="X60" s="651"/>
      <c r="Y60" s="647"/>
      <c r="Z60" s="647"/>
    </row>
    <row r="61" spans="1:26" ht="15.75" customHeight="1">
      <c r="A61" s="647"/>
      <c r="B61" s="647"/>
      <c r="C61" s="758"/>
      <c r="D61" s="758"/>
      <c r="E61" s="758"/>
      <c r="F61" s="758"/>
      <c r="G61" s="758"/>
      <c r="H61" s="758"/>
      <c r="I61" s="758"/>
      <c r="J61" s="758"/>
      <c r="K61" s="758"/>
      <c r="L61" s="758"/>
      <c r="M61" s="758"/>
      <c r="N61" s="758"/>
      <c r="O61" s="758"/>
      <c r="P61" s="651"/>
      <c r="Q61" s="651"/>
      <c r="R61" s="651"/>
      <c r="S61" s="651"/>
      <c r="T61" s="651"/>
      <c r="U61" s="651"/>
      <c r="V61" s="651"/>
      <c r="W61" s="651"/>
      <c r="X61" s="651"/>
      <c r="Y61" s="647"/>
      <c r="Z61" s="647"/>
    </row>
    <row r="62" spans="1:26" ht="29.25" customHeight="1">
      <c r="A62" s="1354" t="s">
        <v>369</v>
      </c>
      <c r="B62" s="1327"/>
      <c r="C62" s="1327"/>
      <c r="D62" s="1327"/>
      <c r="E62" s="1327"/>
      <c r="F62" s="1327"/>
      <c r="G62" s="1327"/>
      <c r="H62" s="1327"/>
      <c r="I62" s="1327"/>
      <c r="J62" s="1327"/>
      <c r="K62" s="1327"/>
      <c r="L62" s="1327"/>
      <c r="M62" s="1327"/>
      <c r="N62" s="1327"/>
      <c r="O62" s="1253"/>
      <c r="P62" s="651"/>
      <c r="Q62" s="651"/>
      <c r="R62" s="651"/>
      <c r="S62" s="651"/>
      <c r="T62" s="651"/>
      <c r="U62" s="651"/>
      <c r="V62" s="651"/>
      <c r="W62" s="651"/>
      <c r="X62" s="651"/>
      <c r="Y62" s="647"/>
      <c r="Z62" s="647"/>
    </row>
    <row r="63" spans="1:26" ht="16.5" customHeight="1">
      <c r="A63" s="1357" t="s">
        <v>46</v>
      </c>
      <c r="B63" s="1307" t="s">
        <v>264</v>
      </c>
      <c r="C63" s="1307" t="s">
        <v>82</v>
      </c>
      <c r="D63" s="1307" t="s">
        <v>83</v>
      </c>
      <c r="E63" s="1307" t="s">
        <v>84</v>
      </c>
      <c r="F63" s="1307" t="s">
        <v>85</v>
      </c>
      <c r="G63" s="1307" t="s">
        <v>86</v>
      </c>
      <c r="H63" s="1307" t="s">
        <v>87</v>
      </c>
      <c r="I63" s="1307" t="s">
        <v>88</v>
      </c>
      <c r="J63" s="1307" t="s">
        <v>89</v>
      </c>
      <c r="K63" s="1307" t="s">
        <v>90</v>
      </c>
      <c r="L63" s="1307" t="s">
        <v>91</v>
      </c>
      <c r="M63" s="1307" t="s">
        <v>92</v>
      </c>
      <c r="N63" s="1307" t="s">
        <v>93</v>
      </c>
      <c r="O63" s="1358" t="s">
        <v>52</v>
      </c>
      <c r="P63" s="651"/>
      <c r="Q63" s="651"/>
      <c r="R63" s="651"/>
      <c r="S63" s="651"/>
      <c r="T63" s="651"/>
      <c r="U63" s="651"/>
      <c r="V63" s="651"/>
      <c r="W63" s="651"/>
      <c r="X63" s="651"/>
      <c r="Y63" s="647"/>
      <c r="Z63" s="647"/>
    </row>
    <row r="64" spans="1:26" ht="16.5" customHeight="1">
      <c r="A64" s="1353"/>
      <c r="B64" s="1304"/>
      <c r="C64" s="1304"/>
      <c r="D64" s="1304"/>
      <c r="E64" s="1304"/>
      <c r="F64" s="1304"/>
      <c r="G64" s="1304"/>
      <c r="H64" s="1304"/>
      <c r="I64" s="1304"/>
      <c r="J64" s="1304"/>
      <c r="K64" s="1304"/>
      <c r="L64" s="1304"/>
      <c r="M64" s="1304"/>
      <c r="N64" s="1304"/>
      <c r="O64" s="1356"/>
      <c r="P64" s="651"/>
      <c r="Q64" s="651"/>
      <c r="R64" s="651"/>
      <c r="S64" s="651"/>
      <c r="T64" s="651"/>
      <c r="U64" s="651"/>
      <c r="V64" s="651"/>
      <c r="W64" s="651"/>
      <c r="X64" s="651"/>
      <c r="Y64" s="647"/>
      <c r="Z64" s="647"/>
    </row>
    <row r="65" spans="1:26" ht="16.5" customHeight="1">
      <c r="A65" s="658" t="s">
        <v>268</v>
      </c>
      <c r="B65" s="659"/>
      <c r="C65" s="659"/>
      <c r="D65" s="659"/>
      <c r="E65" s="659"/>
      <c r="F65" s="659"/>
      <c r="G65" s="659"/>
      <c r="H65" s="659"/>
      <c r="I65" s="659"/>
      <c r="J65" s="659"/>
      <c r="K65" s="659"/>
      <c r="L65" s="659"/>
      <c r="M65" s="659"/>
      <c r="N65" s="659"/>
      <c r="O65" s="660"/>
      <c r="P65" s="651"/>
      <c r="Q65" s="651"/>
      <c r="R65" s="651"/>
      <c r="S65" s="651"/>
      <c r="T65" s="651"/>
      <c r="U65" s="651"/>
      <c r="V65" s="651"/>
      <c r="W65" s="651"/>
      <c r="X65" s="651"/>
      <c r="Y65" s="647"/>
      <c r="Z65" s="647"/>
    </row>
    <row r="66" spans="1:26" ht="27.75" customHeight="1">
      <c r="A66" s="661" t="s">
        <v>322</v>
      </c>
      <c r="B66" s="662"/>
      <c r="C66" s="662"/>
      <c r="D66" s="662"/>
      <c r="E66" s="662"/>
      <c r="F66" s="662"/>
      <c r="G66" s="662"/>
      <c r="H66" s="662"/>
      <c r="I66" s="662"/>
      <c r="J66" s="662"/>
      <c r="K66" s="662"/>
      <c r="L66" s="662"/>
      <c r="M66" s="662"/>
      <c r="N66" s="662"/>
      <c r="O66" s="663">
        <f t="shared" ref="O66:O67" si="21">SUM(B66:N66)</f>
        <v>0</v>
      </c>
      <c r="P66" s="651"/>
      <c r="Q66" s="651"/>
      <c r="R66" s="651"/>
      <c r="S66" s="651"/>
      <c r="T66" s="651"/>
      <c r="U66" s="651"/>
      <c r="V66" s="651"/>
      <c r="W66" s="651"/>
      <c r="X66" s="651"/>
      <c r="Y66" s="647"/>
      <c r="Z66" s="647"/>
    </row>
    <row r="67" spans="1:26" ht="16.5" customHeight="1">
      <c r="A67" s="661" t="s">
        <v>270</v>
      </c>
      <c r="B67" s="662"/>
      <c r="C67" s="662"/>
      <c r="D67" s="662"/>
      <c r="E67" s="662"/>
      <c r="F67" s="662"/>
      <c r="G67" s="662"/>
      <c r="H67" s="662"/>
      <c r="I67" s="662"/>
      <c r="J67" s="662"/>
      <c r="K67" s="662"/>
      <c r="L67" s="662"/>
      <c r="M67" s="662"/>
      <c r="N67" s="662"/>
      <c r="O67" s="663">
        <f t="shared" si="21"/>
        <v>0</v>
      </c>
      <c r="P67" s="651"/>
      <c r="Q67" s="651"/>
      <c r="R67" s="651"/>
      <c r="S67" s="651"/>
      <c r="T67" s="651"/>
      <c r="U67" s="651"/>
      <c r="V67" s="651"/>
      <c r="W67" s="651"/>
      <c r="X67" s="651"/>
      <c r="Y67" s="647"/>
      <c r="Z67" s="647"/>
    </row>
    <row r="68" spans="1:26" ht="16.5" customHeight="1">
      <c r="A68" s="661" t="s">
        <v>272</v>
      </c>
      <c r="B68" s="662"/>
      <c r="C68" s="662">
        <f>C39*Ventas!$E$91</f>
        <v>84652646.400000021</v>
      </c>
      <c r="D68" s="662">
        <f>D39*Ventas!$E$91</f>
        <v>56435097.600000009</v>
      </c>
      <c r="E68" s="662">
        <f>E39*Ventas!$E$91</f>
        <v>42326323.20000001</v>
      </c>
      <c r="F68" s="662">
        <f>F39*Ventas!$E$91</f>
        <v>49380710.400000013</v>
      </c>
      <c r="G68" s="662">
        <f>G39*Ventas!$E$91</f>
        <v>28217548.800000004</v>
      </c>
      <c r="H68" s="662">
        <f>H39*Ventas!$E$91</f>
        <v>56435097.600000009</v>
      </c>
      <c r="I68" s="662">
        <f>I39*Ventas!$E$91</f>
        <v>77598259.200000018</v>
      </c>
      <c r="J68" s="662">
        <f>J39*Ventas!$E$91</f>
        <v>49380710.400000013</v>
      </c>
      <c r="K68" s="662">
        <f>K39*Ventas!$E$91</f>
        <v>49380710.400000013</v>
      </c>
      <c r="L68" s="662">
        <f>L39*Ventas!$E$91</f>
        <v>42326323.20000001</v>
      </c>
      <c r="M68" s="662">
        <f>M39*Ventas!$E$91</f>
        <v>70543872.000000015</v>
      </c>
      <c r="N68" s="662">
        <f>N39*Ventas!$E$91</f>
        <v>98761420.800000027</v>
      </c>
      <c r="O68" s="663">
        <f>SUM(C68:N68)</f>
        <v>705438720.00000024</v>
      </c>
      <c r="P68" s="651"/>
      <c r="Q68" s="651"/>
      <c r="R68" s="651"/>
      <c r="S68" s="651"/>
      <c r="T68" s="651"/>
      <c r="U68" s="651"/>
      <c r="V68" s="651"/>
      <c r="W68" s="651"/>
      <c r="X68" s="651"/>
      <c r="Y68" s="647"/>
      <c r="Z68" s="647"/>
    </row>
    <row r="69" spans="1:26" ht="16.5" customHeight="1">
      <c r="A69" s="668" t="s">
        <v>273</v>
      </c>
      <c r="B69" s="669"/>
      <c r="C69" s="669">
        <f t="shared" ref="C69:N69" si="22">SUM(C65:C68)</f>
        <v>84652646.400000021</v>
      </c>
      <c r="D69" s="669">
        <f t="shared" si="22"/>
        <v>56435097.600000009</v>
      </c>
      <c r="E69" s="669">
        <f t="shared" si="22"/>
        <v>42326323.20000001</v>
      </c>
      <c r="F69" s="669">
        <f t="shared" si="22"/>
        <v>49380710.400000013</v>
      </c>
      <c r="G69" s="669">
        <f t="shared" si="22"/>
        <v>28217548.800000004</v>
      </c>
      <c r="H69" s="669">
        <f t="shared" si="22"/>
        <v>56435097.600000009</v>
      </c>
      <c r="I69" s="669">
        <f t="shared" si="22"/>
        <v>77598259.200000018</v>
      </c>
      <c r="J69" s="669">
        <f t="shared" si="22"/>
        <v>49380710.400000013</v>
      </c>
      <c r="K69" s="669">
        <f t="shared" si="22"/>
        <v>49380710.400000013</v>
      </c>
      <c r="L69" s="669">
        <f t="shared" si="22"/>
        <v>42326323.20000001</v>
      </c>
      <c r="M69" s="669">
        <f t="shared" si="22"/>
        <v>70543872.000000015</v>
      </c>
      <c r="N69" s="669">
        <f t="shared" si="22"/>
        <v>98761420.800000027</v>
      </c>
      <c r="O69" s="670">
        <f>SUM(O66:O68)</f>
        <v>705438720.00000024</v>
      </c>
      <c r="P69" s="932"/>
      <c r="Q69" s="651"/>
      <c r="R69" s="651"/>
      <c r="S69" s="651"/>
      <c r="T69" s="651"/>
      <c r="U69" s="651"/>
      <c r="V69" s="651"/>
      <c r="W69" s="651"/>
      <c r="X69" s="651"/>
      <c r="Y69" s="647"/>
      <c r="Z69" s="647"/>
    </row>
    <row r="70" spans="1:26" ht="16.5" customHeight="1">
      <c r="A70" s="661"/>
      <c r="B70" s="662"/>
      <c r="C70" s="662"/>
      <c r="D70" s="662"/>
      <c r="E70" s="662"/>
      <c r="F70" s="662"/>
      <c r="G70" s="662"/>
      <c r="H70" s="662"/>
      <c r="I70" s="662"/>
      <c r="J70" s="662"/>
      <c r="K70" s="662"/>
      <c r="L70" s="662"/>
      <c r="M70" s="662"/>
      <c r="N70" s="662"/>
      <c r="O70" s="663"/>
      <c r="P70" s="651"/>
      <c r="Q70" s="651"/>
      <c r="R70" s="651"/>
      <c r="S70" s="651"/>
      <c r="T70" s="651"/>
      <c r="U70" s="651"/>
      <c r="V70" s="651"/>
      <c r="W70" s="651"/>
      <c r="X70" s="651"/>
      <c r="Y70" s="647"/>
      <c r="Z70" s="647"/>
    </row>
    <row r="71" spans="1:26" ht="16.5" customHeight="1">
      <c r="A71" s="671" t="s">
        <v>274</v>
      </c>
      <c r="B71" s="662"/>
      <c r="C71" s="662"/>
      <c r="D71" s="662"/>
      <c r="E71" s="662"/>
      <c r="F71" s="662"/>
      <c r="G71" s="662"/>
      <c r="H71" s="662"/>
      <c r="I71" s="662"/>
      <c r="J71" s="662"/>
      <c r="K71" s="662"/>
      <c r="L71" s="662"/>
      <c r="M71" s="662"/>
      <c r="N71" s="662"/>
      <c r="O71" s="663"/>
      <c r="P71" s="651"/>
      <c r="Q71" s="651"/>
      <c r="R71" s="651"/>
      <c r="S71" s="651"/>
      <c r="T71" s="651"/>
      <c r="U71" s="651"/>
      <c r="V71" s="651"/>
      <c r="W71" s="651"/>
      <c r="X71" s="651"/>
      <c r="Y71" s="647"/>
      <c r="Z71" s="647"/>
    </row>
    <row r="72" spans="1:26" ht="16.5" customHeight="1">
      <c r="A72" s="661" t="s">
        <v>379</v>
      </c>
      <c r="B72" s="662"/>
      <c r="C72" s="662"/>
      <c r="D72" s="662"/>
      <c r="E72" s="662"/>
      <c r="F72" s="662"/>
      <c r="G72" s="662"/>
      <c r="H72" s="662"/>
      <c r="I72" s="662"/>
      <c r="J72" s="662"/>
      <c r="K72" s="662"/>
      <c r="L72" s="662"/>
      <c r="M72" s="662"/>
      <c r="N72" s="662"/>
      <c r="O72" s="663">
        <f t="shared" ref="O72:O73" si="23">SUM(B72:N72)</f>
        <v>0</v>
      </c>
      <c r="P72" s="651"/>
      <c r="Q72" s="651"/>
      <c r="R72" s="651"/>
      <c r="S72" s="651"/>
      <c r="T72" s="651"/>
      <c r="U72" s="651"/>
      <c r="V72" s="651"/>
      <c r="W72" s="651"/>
      <c r="X72" s="651"/>
      <c r="Y72" s="647"/>
      <c r="Z72" s="647"/>
    </row>
    <row r="73" spans="1:26" ht="16.5" customHeight="1">
      <c r="A73" s="661" t="s">
        <v>282</v>
      </c>
      <c r="B73" s="662"/>
      <c r="C73" s="662">
        <f>C44*Ventas!$E$91</f>
        <v>21071196.846120968</v>
      </c>
      <c r="D73" s="662">
        <f>D44*Ventas!$E$91</f>
        <v>14047464.564080644</v>
      </c>
      <c r="E73" s="662">
        <f>E44*Ventas!$E$91</f>
        <v>10535598.423060484</v>
      </c>
      <c r="F73" s="662">
        <f>F44*Ventas!$E$91</f>
        <v>12291531.493570564</v>
      </c>
      <c r="G73" s="662">
        <f>G44*Ventas!$E$91</f>
        <v>7023732.2820403222</v>
      </c>
      <c r="H73" s="662">
        <f>H44*Ventas!$E$91</f>
        <v>14047464.564080644</v>
      </c>
      <c r="I73" s="662">
        <f>I44*Ventas!$E$91</f>
        <v>19315263.775610887</v>
      </c>
      <c r="J73" s="662">
        <f>J44*Ventas!$E$91</f>
        <v>12291531.493570564</v>
      </c>
      <c r="K73" s="662">
        <f>K44*Ventas!$E$91</f>
        <v>12291531.493570564</v>
      </c>
      <c r="L73" s="662">
        <f>L44*Ventas!$E$91</f>
        <v>10535598.423060484</v>
      </c>
      <c r="M73" s="662">
        <f>M44*Ventas!$E$91</f>
        <v>17559330.705100805</v>
      </c>
      <c r="N73" s="662">
        <f>N44*Ventas!$E$91</f>
        <v>24583062.987141129</v>
      </c>
      <c r="O73" s="663">
        <f t="shared" si="23"/>
        <v>175593307.05100805</v>
      </c>
      <c r="P73" s="651"/>
      <c r="Q73" s="651"/>
      <c r="R73" s="651"/>
      <c r="S73" s="651"/>
      <c r="T73" s="651"/>
      <c r="U73" s="651"/>
      <c r="V73" s="651"/>
      <c r="W73" s="651"/>
      <c r="X73" s="651"/>
      <c r="Y73" s="647"/>
      <c r="Z73" s="647"/>
    </row>
    <row r="74" spans="1:26" ht="16.5" customHeight="1">
      <c r="A74" s="661" t="s">
        <v>285</v>
      </c>
      <c r="B74" s="662"/>
      <c r="C74" s="662">
        <f>C45*Ventas!$E$91</f>
        <v>42546984.431616008</v>
      </c>
      <c r="D74" s="662">
        <f>D45*Ventas!$E$91</f>
        <v>42546984.431616008</v>
      </c>
      <c r="E74" s="662">
        <f>E45*Ventas!$E$91</f>
        <v>42546984.431616008</v>
      </c>
      <c r="F74" s="662">
        <f>F45*Ventas!$E$91</f>
        <v>42546984.431616008</v>
      </c>
      <c r="G74" s="662">
        <f>G45*Ventas!$E$91</f>
        <v>42546984.431616008</v>
      </c>
      <c r="H74" s="662">
        <f>H45*Ventas!$E$91</f>
        <v>42546984.431616008</v>
      </c>
      <c r="I74" s="662">
        <f>I45*Ventas!$E$91</f>
        <v>42546984.431616008</v>
      </c>
      <c r="J74" s="662">
        <f>J45*Ventas!$E$91</f>
        <v>42546984.431616008</v>
      </c>
      <c r="K74" s="662">
        <f>K45*Ventas!$E$91</f>
        <v>42546984.431616008</v>
      </c>
      <c r="L74" s="662">
        <f>L45*Ventas!$E$91</f>
        <v>42546984.431616008</v>
      </c>
      <c r="M74" s="662">
        <f>M45*Ventas!$E$91</f>
        <v>42546984.431616008</v>
      </c>
      <c r="N74" s="662">
        <f>N45*Ventas!$E$91</f>
        <v>42546984.431616008</v>
      </c>
      <c r="O74" s="663">
        <f>SUM(C74:N74)</f>
        <v>510563813.1793921</v>
      </c>
      <c r="P74" s="936"/>
      <c r="Q74" s="651"/>
      <c r="R74" s="651"/>
      <c r="S74" s="651"/>
      <c r="T74" s="651"/>
      <c r="U74" s="651"/>
      <c r="V74" s="651"/>
      <c r="W74" s="651"/>
      <c r="X74" s="651"/>
      <c r="Y74" s="647"/>
      <c r="Z74" s="647"/>
    </row>
    <row r="75" spans="1:26" ht="16.5" customHeight="1">
      <c r="A75" s="661"/>
      <c r="B75" s="662"/>
      <c r="C75" s="662"/>
      <c r="D75" s="662"/>
      <c r="E75" s="662"/>
      <c r="F75" s="662"/>
      <c r="G75" s="662"/>
      <c r="H75" s="662"/>
      <c r="I75" s="662"/>
      <c r="J75" s="662"/>
      <c r="K75" s="662"/>
      <c r="L75" s="662"/>
      <c r="M75" s="662"/>
      <c r="N75" s="662"/>
      <c r="O75" s="663"/>
      <c r="P75" s="936"/>
      <c r="Q75" s="651"/>
      <c r="R75" s="651"/>
      <c r="S75" s="651"/>
      <c r="T75" s="651"/>
      <c r="U75" s="651"/>
      <c r="V75" s="651"/>
      <c r="W75" s="651"/>
      <c r="X75" s="651"/>
      <c r="Y75" s="647"/>
      <c r="Z75" s="647"/>
    </row>
    <row r="76" spans="1:26" ht="16.5" customHeight="1">
      <c r="A76" s="668" t="s">
        <v>287</v>
      </c>
      <c r="B76" s="669"/>
      <c r="C76" s="669">
        <f t="shared" ref="C76:O76" si="24">SUM(C72:C75)</f>
        <v>63618181.277736977</v>
      </c>
      <c r="D76" s="669">
        <f t="shared" si="24"/>
        <v>56594448.995696649</v>
      </c>
      <c r="E76" s="669">
        <f t="shared" si="24"/>
        <v>53082582.854676493</v>
      </c>
      <c r="F76" s="669">
        <f t="shared" si="24"/>
        <v>54838515.925186574</v>
      </c>
      <c r="G76" s="669">
        <f t="shared" si="24"/>
        <v>49570716.713656329</v>
      </c>
      <c r="H76" s="669">
        <f t="shared" si="24"/>
        <v>56594448.995696649</v>
      </c>
      <c r="I76" s="669">
        <f t="shared" si="24"/>
        <v>61862248.207226895</v>
      </c>
      <c r="J76" s="669">
        <f t="shared" si="24"/>
        <v>54838515.925186574</v>
      </c>
      <c r="K76" s="669">
        <f t="shared" si="24"/>
        <v>54838515.925186574</v>
      </c>
      <c r="L76" s="669">
        <f t="shared" si="24"/>
        <v>53082582.854676493</v>
      </c>
      <c r="M76" s="669">
        <f t="shared" si="24"/>
        <v>60106315.136716813</v>
      </c>
      <c r="N76" s="669">
        <f t="shared" si="24"/>
        <v>67130047.418757141</v>
      </c>
      <c r="O76" s="670">
        <f t="shared" si="24"/>
        <v>686157120.23040009</v>
      </c>
      <c r="P76" s="940"/>
      <c r="Q76" s="651"/>
      <c r="R76" s="651"/>
      <c r="S76" s="651"/>
      <c r="T76" s="651"/>
      <c r="U76" s="651"/>
      <c r="V76" s="651"/>
      <c r="W76" s="651"/>
      <c r="X76" s="651"/>
      <c r="Y76" s="647"/>
      <c r="Z76" s="647"/>
    </row>
    <row r="77" spans="1:26" ht="16.5" customHeight="1">
      <c r="A77" s="671"/>
      <c r="B77" s="662"/>
      <c r="C77" s="662"/>
      <c r="D77" s="662"/>
      <c r="E77" s="662"/>
      <c r="F77" s="662"/>
      <c r="G77" s="662"/>
      <c r="H77" s="662"/>
      <c r="I77" s="662"/>
      <c r="J77" s="662"/>
      <c r="K77" s="662"/>
      <c r="L77" s="662"/>
      <c r="M77" s="662"/>
      <c r="N77" s="662"/>
      <c r="O77" s="663"/>
      <c r="P77" s="945"/>
      <c r="Q77" s="651"/>
      <c r="R77" s="651"/>
      <c r="S77" s="651"/>
      <c r="T77" s="651"/>
      <c r="U77" s="651"/>
      <c r="V77" s="651"/>
      <c r="W77" s="651"/>
      <c r="X77" s="651"/>
      <c r="Y77" s="647"/>
      <c r="Z77" s="647"/>
    </row>
    <row r="78" spans="1:26" ht="16.5" customHeight="1">
      <c r="A78" s="661" t="str">
        <f>A49</f>
        <v>Pago de capital financ.</v>
      </c>
      <c r="B78" s="662"/>
      <c r="C78" s="662">
        <f>Financiamiento!G38</f>
        <v>436709.78969705937</v>
      </c>
      <c r="D78" s="662">
        <f>Financiamiento!G39</f>
        <v>444825.31328892976</v>
      </c>
      <c r="E78" s="662">
        <f>Financiamiento!G40</f>
        <v>453091.65036088234</v>
      </c>
      <c r="F78" s="662">
        <f>Financiamiento!G41</f>
        <v>461511.60353008873</v>
      </c>
      <c r="G78" s="662">
        <f>Financiamiento!G42</f>
        <v>470088.02749568957</v>
      </c>
      <c r="H78" s="662">
        <f>Financiamiento!G43</f>
        <v>478823.83000665111</v>
      </c>
      <c r="I78" s="662">
        <f>Financiamiento!G44</f>
        <v>487721.97284760803</v>
      </c>
      <c r="J78" s="662">
        <f>Financiamiento!G45</f>
        <v>496785.4728430261</v>
      </c>
      <c r="K78" s="662">
        <f>Financiamiento!G46</f>
        <v>506017.40288002568</v>
      </c>
      <c r="L78" s="662">
        <f>Financiamiento!G47</f>
        <v>515420.89295021282</v>
      </c>
      <c r="M78" s="662">
        <f>Financiamiento!G48</f>
        <v>524999.13121087092</v>
      </c>
      <c r="N78" s="662">
        <f>Financiamiento!G49</f>
        <v>534755.3650658729</v>
      </c>
      <c r="O78" s="663">
        <f t="shared" ref="O78:O80" si="25">SUM(C78:N78)</f>
        <v>5810750.4521769173</v>
      </c>
      <c r="P78" s="932"/>
      <c r="Q78" s="651"/>
      <c r="R78" s="651"/>
      <c r="S78" s="651"/>
      <c r="T78" s="651"/>
      <c r="U78" s="651"/>
      <c r="V78" s="651"/>
      <c r="W78" s="651"/>
      <c r="X78" s="651"/>
      <c r="Y78" s="647"/>
      <c r="Z78" s="647"/>
    </row>
    <row r="79" spans="1:26" ht="16.5" customHeight="1">
      <c r="A79" s="661" t="s">
        <v>342</v>
      </c>
      <c r="B79" s="662"/>
      <c r="C79" s="662">
        <f>Financiamiento!F38</f>
        <v>5.1921233534812928E-11</v>
      </c>
      <c r="D79" s="662">
        <f>Financiamiento!F39</f>
        <v>-8115.523591870302</v>
      </c>
      <c r="E79" s="662">
        <f>Financiamiento!F40</f>
        <v>-16381.860663822912</v>
      </c>
      <c r="F79" s="662">
        <f>Financiamiento!F41</f>
        <v>-24801.813833029308</v>
      </c>
      <c r="G79" s="662">
        <f>Financiamiento!$F$42</f>
        <v>-33378.237798630122</v>
      </c>
      <c r="H79" s="662">
        <f>Financiamiento!F43</f>
        <v>-42114.040309591692</v>
      </c>
      <c r="I79" s="662">
        <f>Financiamiento!F44</f>
        <v>-51012.183150548626</v>
      </c>
      <c r="J79" s="662">
        <f>Financiamiento!F45</f>
        <v>-60075.683145966672</v>
      </c>
      <c r="K79" s="662">
        <f>Financiamiento!F46</f>
        <v>-69307.613182966248</v>
      </c>
      <c r="L79" s="662">
        <f>Financiamiento!F47</f>
        <v>-78711.103253153386</v>
      </c>
      <c r="M79" s="662">
        <f>Financiamiento!F48</f>
        <v>-88289.341513811509</v>
      </c>
      <c r="N79" s="662">
        <f>Financiamiento!F49</f>
        <v>-98045.57536881353</v>
      </c>
      <c r="O79" s="663">
        <f t="shared" si="25"/>
        <v>-570232.97581220418</v>
      </c>
      <c r="P79" s="932"/>
      <c r="Q79" s="651"/>
      <c r="R79" s="651"/>
      <c r="S79" s="651"/>
      <c r="T79" s="651"/>
      <c r="U79" s="651"/>
      <c r="V79" s="651"/>
      <c r="W79" s="651"/>
      <c r="X79" s="651"/>
      <c r="Y79" s="647"/>
      <c r="Z79" s="647"/>
    </row>
    <row r="80" spans="1:26" ht="16.5" customHeight="1">
      <c r="A80" s="661" t="s">
        <v>300</v>
      </c>
      <c r="B80" s="662"/>
      <c r="C80" s="662"/>
      <c r="D80" s="662"/>
      <c r="E80" s="662">
        <f>'Estado de Resultados Proyectado'!C14+'Estado de Resultados Proyectado'!C15</f>
        <v>0</v>
      </c>
      <c r="F80" s="662"/>
      <c r="G80" s="662"/>
      <c r="H80" s="662"/>
      <c r="I80" s="662"/>
      <c r="J80" s="662"/>
      <c r="K80" s="662"/>
      <c r="L80" s="662"/>
      <c r="M80" s="662"/>
      <c r="N80" s="662"/>
      <c r="O80" s="663">
        <f t="shared" si="25"/>
        <v>0</v>
      </c>
      <c r="P80" s="932"/>
      <c r="Q80" s="651"/>
      <c r="R80" s="651"/>
      <c r="S80" s="651"/>
      <c r="T80" s="651"/>
      <c r="U80" s="651"/>
      <c r="V80" s="651"/>
      <c r="W80" s="651"/>
      <c r="X80" s="651"/>
      <c r="Y80" s="647"/>
      <c r="Z80" s="647"/>
    </row>
    <row r="81" spans="1:26" ht="16.5" customHeight="1">
      <c r="A81" s="668" t="s">
        <v>301</v>
      </c>
      <c r="B81" s="669"/>
      <c r="C81" s="669">
        <f t="shared" ref="C81:O81" si="26">SUM(C76:C80)</f>
        <v>64054891.067434035</v>
      </c>
      <c r="D81" s="669">
        <f t="shared" si="26"/>
        <v>57031158.785393707</v>
      </c>
      <c r="E81" s="669">
        <f t="shared" si="26"/>
        <v>53519292.644373551</v>
      </c>
      <c r="F81" s="669">
        <f t="shared" si="26"/>
        <v>55275225.714883633</v>
      </c>
      <c r="G81" s="669">
        <f t="shared" si="26"/>
        <v>50007426.503353387</v>
      </c>
      <c r="H81" s="669">
        <f t="shared" si="26"/>
        <v>57031158.785393707</v>
      </c>
      <c r="I81" s="669">
        <f t="shared" si="26"/>
        <v>62298957.996923953</v>
      </c>
      <c r="J81" s="669">
        <f t="shared" si="26"/>
        <v>55275225.714883633</v>
      </c>
      <c r="K81" s="669">
        <f t="shared" si="26"/>
        <v>55275225.714883633</v>
      </c>
      <c r="L81" s="669">
        <f t="shared" si="26"/>
        <v>53519292.644373551</v>
      </c>
      <c r="M81" s="669">
        <f t="shared" si="26"/>
        <v>60543024.926413871</v>
      </c>
      <c r="N81" s="669">
        <f t="shared" si="26"/>
        <v>67566757.208454207</v>
      </c>
      <c r="O81" s="670">
        <f t="shared" si="26"/>
        <v>691397637.70676482</v>
      </c>
      <c r="P81" s="932"/>
      <c r="Q81" s="651"/>
      <c r="R81" s="651"/>
      <c r="S81" s="651"/>
      <c r="T81" s="651"/>
      <c r="U81" s="651"/>
      <c r="V81" s="651"/>
      <c r="W81" s="651"/>
      <c r="X81" s="651"/>
      <c r="Y81" s="647"/>
      <c r="Z81" s="647"/>
    </row>
    <row r="82" spans="1:26" ht="16.5" customHeight="1">
      <c r="A82" s="668" t="s">
        <v>303</v>
      </c>
      <c r="B82" s="669"/>
      <c r="C82" s="669">
        <f t="shared" ref="C82:O82" si="27">C69-C81</f>
        <v>20597755.332565986</v>
      </c>
      <c r="D82" s="669">
        <f t="shared" si="27"/>
        <v>-596061.18539369851</v>
      </c>
      <c r="E82" s="669">
        <f t="shared" si="27"/>
        <v>-11192969.444373541</v>
      </c>
      <c r="F82" s="669">
        <f t="shared" si="27"/>
        <v>-5894515.3148836195</v>
      </c>
      <c r="G82" s="669">
        <f t="shared" si="27"/>
        <v>-21789877.703353383</v>
      </c>
      <c r="H82" s="669">
        <f t="shared" si="27"/>
        <v>-596061.18539369851</v>
      </c>
      <c r="I82" s="669">
        <f t="shared" si="27"/>
        <v>15299301.203076065</v>
      </c>
      <c r="J82" s="669">
        <f t="shared" si="27"/>
        <v>-5894515.3148836195</v>
      </c>
      <c r="K82" s="669">
        <f t="shared" si="27"/>
        <v>-5894515.3148836195</v>
      </c>
      <c r="L82" s="669">
        <f t="shared" si="27"/>
        <v>-11192969.444373541</v>
      </c>
      <c r="M82" s="669">
        <f t="shared" si="27"/>
        <v>10000847.073586144</v>
      </c>
      <c r="N82" s="669">
        <f t="shared" si="27"/>
        <v>31194663.59154582</v>
      </c>
      <c r="O82" s="670">
        <f t="shared" si="27"/>
        <v>14041082.293235421</v>
      </c>
      <c r="P82" s="932"/>
      <c r="Q82" s="651"/>
      <c r="R82" s="651"/>
      <c r="S82" s="651"/>
      <c r="T82" s="651"/>
      <c r="U82" s="651"/>
      <c r="V82" s="651"/>
      <c r="W82" s="651"/>
      <c r="X82" s="651"/>
      <c r="Y82" s="647"/>
      <c r="Z82" s="647"/>
    </row>
    <row r="83" spans="1:26" ht="16.5" customHeight="1">
      <c r="A83" s="966" t="s">
        <v>355</v>
      </c>
      <c r="B83" s="662">
        <f>'Estado de Resultados Proyectado'!C18</f>
        <v>11355528.022308666</v>
      </c>
      <c r="C83" s="662"/>
      <c r="D83" s="662"/>
      <c r="E83" s="662"/>
      <c r="F83" s="662"/>
      <c r="G83" s="662"/>
      <c r="H83" s="662"/>
      <c r="I83" s="662"/>
      <c r="J83" s="662"/>
      <c r="K83" s="662"/>
      <c r="L83" s="662"/>
      <c r="M83" s="662"/>
      <c r="N83" s="662"/>
      <c r="O83" s="663">
        <f>B83</f>
        <v>11355528.022308666</v>
      </c>
      <c r="P83" s="932"/>
      <c r="Q83" s="651"/>
      <c r="R83" s="651"/>
      <c r="S83" s="651"/>
      <c r="T83" s="651"/>
      <c r="U83" s="651"/>
      <c r="V83" s="651"/>
      <c r="W83" s="651"/>
      <c r="X83" s="651"/>
      <c r="Y83" s="647"/>
      <c r="Z83" s="647"/>
    </row>
    <row r="84" spans="1:26" ht="16.5" customHeight="1">
      <c r="A84" s="661" t="s">
        <v>306</v>
      </c>
      <c r="B84" s="662">
        <f>O56</f>
        <v>8492417.2870357819</v>
      </c>
      <c r="C84" s="662">
        <f t="shared" ref="C84:N84" si="28">B85</f>
        <v>-2863110.7352728844</v>
      </c>
      <c r="D84" s="662">
        <f t="shared" si="28"/>
        <v>17734644.597293101</v>
      </c>
      <c r="E84" s="662">
        <f t="shared" si="28"/>
        <v>17138583.411899403</v>
      </c>
      <c r="F84" s="662">
        <f t="shared" si="28"/>
        <v>5945613.9675258622</v>
      </c>
      <c r="G84" s="662">
        <f t="shared" si="28"/>
        <v>51098.65264224261</v>
      </c>
      <c r="H84" s="662">
        <f t="shared" si="28"/>
        <v>-21738779.05071114</v>
      </c>
      <c r="I84" s="662">
        <f t="shared" si="28"/>
        <v>-22334840.236104839</v>
      </c>
      <c r="J84" s="662">
        <f t="shared" si="28"/>
        <v>-7035539.033028774</v>
      </c>
      <c r="K84" s="662">
        <f t="shared" si="28"/>
        <v>-12930054.347912394</v>
      </c>
      <c r="L84" s="662">
        <f t="shared" si="28"/>
        <v>-18824569.662796013</v>
      </c>
      <c r="M84" s="662">
        <f t="shared" si="28"/>
        <v>-30017539.107169554</v>
      </c>
      <c r="N84" s="662">
        <f t="shared" si="28"/>
        <v>-20016692.03358341</v>
      </c>
      <c r="O84" s="663">
        <f t="shared" ref="O84" si="29">B84</f>
        <v>8492417.2870357819</v>
      </c>
      <c r="P84" s="932"/>
      <c r="Q84" s="651"/>
      <c r="R84" s="651"/>
      <c r="S84" s="651"/>
      <c r="T84" s="651"/>
      <c r="U84" s="651"/>
      <c r="V84" s="651"/>
      <c r="W84" s="651"/>
      <c r="X84" s="651"/>
      <c r="Y84" s="647"/>
      <c r="Z84" s="647"/>
    </row>
    <row r="85" spans="1:26" ht="16.5" customHeight="1">
      <c r="A85" s="749" t="s">
        <v>42</v>
      </c>
      <c r="B85" s="750">
        <f>B82-B83+B84</f>
        <v>-2863110.7352728844</v>
      </c>
      <c r="C85" s="750">
        <f t="shared" ref="C85:N85" si="30">SUM(C82:C84)</f>
        <v>17734644.597293101</v>
      </c>
      <c r="D85" s="750">
        <f t="shared" si="30"/>
        <v>17138583.411899403</v>
      </c>
      <c r="E85" s="750">
        <f t="shared" si="30"/>
        <v>5945613.9675258622</v>
      </c>
      <c r="F85" s="750">
        <f t="shared" si="30"/>
        <v>51098.65264224261</v>
      </c>
      <c r="G85" s="750">
        <f t="shared" si="30"/>
        <v>-21738779.05071114</v>
      </c>
      <c r="H85" s="750">
        <f t="shared" si="30"/>
        <v>-22334840.236104839</v>
      </c>
      <c r="I85" s="750">
        <f t="shared" si="30"/>
        <v>-7035539.033028774</v>
      </c>
      <c r="J85" s="750">
        <f t="shared" si="30"/>
        <v>-12930054.347912394</v>
      </c>
      <c r="K85" s="750">
        <f t="shared" si="30"/>
        <v>-18824569.662796013</v>
      </c>
      <c r="L85" s="750">
        <f t="shared" si="30"/>
        <v>-30017539.107169554</v>
      </c>
      <c r="M85" s="750">
        <f t="shared" si="30"/>
        <v>-20016692.03358341</v>
      </c>
      <c r="N85" s="750">
        <f t="shared" si="30"/>
        <v>11177971.55796241</v>
      </c>
      <c r="O85" s="754">
        <f>O82-O83+O84</f>
        <v>11177971.557962537</v>
      </c>
      <c r="P85" s="932">
        <f>N85-O85</f>
        <v>-1.2665987014770508E-7</v>
      </c>
      <c r="Q85" s="651"/>
      <c r="R85" s="651"/>
      <c r="S85" s="651"/>
      <c r="T85" s="651"/>
      <c r="U85" s="651"/>
      <c r="V85" s="651"/>
      <c r="W85" s="651"/>
      <c r="X85" s="651"/>
      <c r="Y85" s="647"/>
      <c r="Z85" s="647"/>
    </row>
    <row r="86" spans="1:26" ht="16.5" customHeight="1">
      <c r="A86" s="758"/>
      <c r="B86" s="898"/>
      <c r="C86" s="758"/>
      <c r="D86" s="758"/>
      <c r="E86" s="758"/>
      <c r="F86" s="758"/>
      <c r="G86" s="758"/>
      <c r="H86" s="758"/>
      <c r="I86" s="758"/>
      <c r="J86" s="758"/>
      <c r="K86" s="758"/>
      <c r="L86" s="758"/>
      <c r="M86" s="758"/>
      <c r="N86" s="758"/>
      <c r="O86" s="758"/>
      <c r="P86" s="932"/>
      <c r="Q86" s="651"/>
      <c r="R86" s="651"/>
      <c r="S86" s="651"/>
      <c r="T86" s="651"/>
      <c r="U86" s="651"/>
      <c r="V86" s="651"/>
      <c r="W86" s="651"/>
      <c r="X86" s="651"/>
      <c r="Y86" s="647"/>
      <c r="Z86" s="647"/>
    </row>
    <row r="87" spans="1:26" ht="16.5" customHeight="1">
      <c r="A87" s="758"/>
      <c r="B87" s="898"/>
      <c r="C87" s="758"/>
      <c r="D87" s="758"/>
      <c r="E87" s="758"/>
      <c r="F87" s="758"/>
      <c r="G87" s="758"/>
      <c r="H87" s="758"/>
      <c r="I87" s="758"/>
      <c r="J87" s="758"/>
      <c r="K87" s="758"/>
      <c r="L87" s="758"/>
      <c r="M87" s="758"/>
      <c r="N87" s="758"/>
      <c r="O87" s="758"/>
      <c r="P87" s="932"/>
      <c r="Q87" s="651"/>
      <c r="R87" s="651"/>
      <c r="S87" s="651"/>
      <c r="T87" s="651"/>
      <c r="U87" s="651"/>
      <c r="V87" s="651"/>
      <c r="W87" s="651"/>
      <c r="X87" s="651"/>
      <c r="Y87" s="647"/>
      <c r="Z87" s="647"/>
    </row>
    <row r="88" spans="1:26" ht="16.5" customHeight="1">
      <c r="A88" s="758"/>
      <c r="B88" s="898"/>
      <c r="C88" s="758"/>
      <c r="D88" s="758"/>
      <c r="E88" s="758"/>
      <c r="F88" s="758"/>
      <c r="G88" s="758"/>
      <c r="H88" s="758"/>
      <c r="I88" s="758"/>
      <c r="J88" s="758"/>
      <c r="K88" s="758"/>
      <c r="L88" s="758"/>
      <c r="M88" s="758"/>
      <c r="N88" s="758"/>
      <c r="O88" s="758"/>
      <c r="P88" s="932"/>
      <c r="Q88" s="651"/>
      <c r="R88" s="651"/>
      <c r="S88" s="651"/>
      <c r="T88" s="651"/>
      <c r="U88" s="651"/>
      <c r="V88" s="651"/>
      <c r="W88" s="651"/>
      <c r="X88" s="651"/>
      <c r="Y88" s="647"/>
      <c r="Z88" s="647"/>
    </row>
    <row r="89" spans="1:26" ht="16.5" customHeight="1">
      <c r="A89" s="758"/>
      <c r="B89" s="898"/>
      <c r="C89" s="758"/>
      <c r="D89" s="758"/>
      <c r="E89" s="758"/>
      <c r="F89" s="758"/>
      <c r="G89" s="758"/>
      <c r="H89" s="758"/>
      <c r="I89" s="758"/>
      <c r="J89" s="758"/>
      <c r="K89" s="758"/>
      <c r="L89" s="758"/>
      <c r="M89" s="758"/>
      <c r="N89" s="758"/>
      <c r="O89" s="758"/>
      <c r="P89" s="932"/>
      <c r="Q89" s="651"/>
      <c r="R89" s="651"/>
      <c r="S89" s="651"/>
      <c r="T89" s="651"/>
      <c r="U89" s="651"/>
      <c r="V89" s="651"/>
      <c r="W89" s="651"/>
      <c r="X89" s="651"/>
      <c r="Y89" s="647"/>
      <c r="Z89" s="647"/>
    </row>
    <row r="90" spans="1:26" ht="16.5" customHeight="1">
      <c r="A90" s="758"/>
      <c r="B90" s="758"/>
      <c r="C90" s="758"/>
      <c r="D90" s="758"/>
      <c r="E90" s="758"/>
      <c r="F90" s="758"/>
      <c r="G90" s="758"/>
      <c r="H90" s="758"/>
      <c r="I90" s="758"/>
      <c r="J90" s="758"/>
      <c r="K90" s="758"/>
      <c r="L90" s="758"/>
      <c r="M90" s="758"/>
      <c r="N90" s="758"/>
      <c r="O90" s="758"/>
      <c r="P90" s="651"/>
      <c r="Q90" s="651"/>
      <c r="R90" s="651"/>
      <c r="S90" s="651"/>
      <c r="T90" s="651"/>
      <c r="U90" s="651"/>
      <c r="V90" s="651"/>
      <c r="W90" s="651"/>
      <c r="X90" s="651"/>
      <c r="Y90" s="647"/>
      <c r="Z90" s="647"/>
    </row>
    <row r="91" spans="1:26" ht="30" customHeight="1">
      <c r="A91" s="1354" t="s">
        <v>405</v>
      </c>
      <c r="B91" s="1327"/>
      <c r="C91" s="1327"/>
      <c r="D91" s="1327"/>
      <c r="E91" s="1327"/>
      <c r="F91" s="1327"/>
      <c r="G91" s="1327"/>
      <c r="H91" s="1327"/>
      <c r="I91" s="1327"/>
      <c r="J91" s="1327"/>
      <c r="K91" s="1327"/>
      <c r="L91" s="1327"/>
      <c r="M91" s="1327"/>
      <c r="N91" s="1327"/>
      <c r="O91" s="1253"/>
      <c r="P91" s="651"/>
      <c r="Q91" s="651"/>
      <c r="R91" s="651"/>
      <c r="S91" s="651"/>
      <c r="T91" s="651"/>
      <c r="U91" s="651"/>
      <c r="V91" s="651"/>
      <c r="W91" s="651"/>
      <c r="X91" s="651"/>
      <c r="Y91" s="647"/>
      <c r="Z91" s="647"/>
    </row>
    <row r="92" spans="1:26" ht="18.75" customHeight="1">
      <c r="A92" s="1357" t="s">
        <v>46</v>
      </c>
      <c r="B92" s="1307" t="s">
        <v>264</v>
      </c>
      <c r="C92" s="1307" t="s">
        <v>82</v>
      </c>
      <c r="D92" s="1307" t="s">
        <v>83</v>
      </c>
      <c r="E92" s="1307" t="s">
        <v>84</v>
      </c>
      <c r="F92" s="1307" t="s">
        <v>85</v>
      </c>
      <c r="G92" s="1307" t="s">
        <v>86</v>
      </c>
      <c r="H92" s="1307" t="s">
        <v>87</v>
      </c>
      <c r="I92" s="1307" t="s">
        <v>88</v>
      </c>
      <c r="J92" s="1307" t="s">
        <v>89</v>
      </c>
      <c r="K92" s="1307" t="s">
        <v>90</v>
      </c>
      <c r="L92" s="1307" t="s">
        <v>91</v>
      </c>
      <c r="M92" s="1307" t="s">
        <v>92</v>
      </c>
      <c r="N92" s="1307" t="s">
        <v>93</v>
      </c>
      <c r="O92" s="1358" t="s">
        <v>52</v>
      </c>
      <c r="P92" s="651"/>
      <c r="Q92" s="651"/>
      <c r="R92" s="651"/>
      <c r="S92" s="651"/>
      <c r="T92" s="651"/>
      <c r="U92" s="651"/>
      <c r="V92" s="651"/>
      <c r="W92" s="651"/>
      <c r="X92" s="651"/>
      <c r="Y92" s="647"/>
      <c r="Z92" s="647"/>
    </row>
    <row r="93" spans="1:26" ht="16.5" customHeight="1">
      <c r="A93" s="1353"/>
      <c r="B93" s="1304"/>
      <c r="C93" s="1304"/>
      <c r="D93" s="1304"/>
      <c r="E93" s="1304"/>
      <c r="F93" s="1304"/>
      <c r="G93" s="1304"/>
      <c r="H93" s="1304"/>
      <c r="I93" s="1304"/>
      <c r="J93" s="1304"/>
      <c r="K93" s="1304"/>
      <c r="L93" s="1304"/>
      <c r="M93" s="1304"/>
      <c r="N93" s="1304"/>
      <c r="O93" s="1356"/>
      <c r="P93" s="651"/>
      <c r="Q93" s="651"/>
      <c r="R93" s="651"/>
      <c r="S93" s="651"/>
      <c r="T93" s="651"/>
      <c r="U93" s="651"/>
      <c r="V93" s="651"/>
      <c r="W93" s="651"/>
      <c r="X93" s="651"/>
      <c r="Y93" s="647"/>
      <c r="Z93" s="647"/>
    </row>
    <row r="94" spans="1:26" ht="16.5" customHeight="1">
      <c r="A94" s="658" t="s">
        <v>268</v>
      </c>
      <c r="B94" s="659"/>
      <c r="C94" s="659"/>
      <c r="D94" s="659"/>
      <c r="E94" s="659"/>
      <c r="F94" s="659"/>
      <c r="G94" s="659"/>
      <c r="H94" s="659"/>
      <c r="I94" s="659"/>
      <c r="J94" s="659"/>
      <c r="K94" s="659"/>
      <c r="L94" s="659"/>
      <c r="M94" s="659"/>
      <c r="N94" s="659"/>
      <c r="O94" s="660"/>
      <c r="P94" s="651"/>
      <c r="Q94" s="651"/>
      <c r="R94" s="651"/>
      <c r="S94" s="651"/>
      <c r="T94" s="651"/>
      <c r="U94" s="651"/>
      <c r="V94" s="651"/>
      <c r="W94" s="651"/>
      <c r="X94" s="651"/>
      <c r="Y94" s="647"/>
      <c r="Z94" s="647"/>
    </row>
    <row r="95" spans="1:26" ht="16.5" customHeight="1">
      <c r="A95" s="661" t="s">
        <v>322</v>
      </c>
      <c r="B95" s="662"/>
      <c r="C95" s="662"/>
      <c r="D95" s="662"/>
      <c r="E95" s="662"/>
      <c r="F95" s="662"/>
      <c r="G95" s="662"/>
      <c r="H95" s="662"/>
      <c r="I95" s="662"/>
      <c r="J95" s="662"/>
      <c r="K95" s="662"/>
      <c r="L95" s="662"/>
      <c r="M95" s="662"/>
      <c r="N95" s="662"/>
      <c r="O95" s="663">
        <f t="shared" ref="O95:O96" si="31">SUM(B95:N95)</f>
        <v>0</v>
      </c>
      <c r="P95" s="651"/>
      <c r="Q95" s="651"/>
      <c r="R95" s="651"/>
      <c r="S95" s="651"/>
      <c r="T95" s="651"/>
      <c r="U95" s="651"/>
      <c r="V95" s="651"/>
      <c r="W95" s="651"/>
      <c r="X95" s="651"/>
      <c r="Y95" s="647"/>
      <c r="Z95" s="647"/>
    </row>
    <row r="96" spans="1:26" ht="16.5" customHeight="1">
      <c r="A96" s="661" t="s">
        <v>270</v>
      </c>
      <c r="B96" s="662"/>
      <c r="C96" s="662"/>
      <c r="D96" s="662"/>
      <c r="E96" s="662"/>
      <c r="F96" s="662"/>
      <c r="G96" s="662"/>
      <c r="H96" s="662"/>
      <c r="I96" s="662"/>
      <c r="J96" s="662"/>
      <c r="K96" s="662"/>
      <c r="L96" s="662"/>
      <c r="M96" s="662"/>
      <c r="N96" s="662"/>
      <c r="O96" s="663">
        <f t="shared" si="31"/>
        <v>0</v>
      </c>
      <c r="P96" s="651"/>
      <c r="Q96" s="651"/>
      <c r="R96" s="651"/>
      <c r="S96" s="651"/>
      <c r="T96" s="651"/>
      <c r="U96" s="651"/>
      <c r="V96" s="651"/>
      <c r="W96" s="651"/>
      <c r="X96" s="651"/>
      <c r="Y96" s="647"/>
      <c r="Z96" s="647"/>
    </row>
    <row r="97" spans="1:26" ht="16.5" customHeight="1">
      <c r="A97" s="661" t="s">
        <v>272</v>
      </c>
      <c r="B97" s="662"/>
      <c r="C97" s="662">
        <f>C68*Ventas!$F$91</f>
        <v>98738846.760960028</v>
      </c>
      <c r="D97" s="662">
        <f>D68*Ventas!$F$91</f>
        <v>65825897.840640016</v>
      </c>
      <c r="E97" s="662">
        <f>E68*Ventas!$F$91</f>
        <v>49369423.380480014</v>
      </c>
      <c r="F97" s="662">
        <f>F68*Ventas!$F$91</f>
        <v>57597660.610560022</v>
      </c>
      <c r="G97" s="662">
        <f>G68*Ventas!$F$91</f>
        <v>32912948.920320008</v>
      </c>
      <c r="H97" s="662">
        <f>H68*Ventas!$F$91</f>
        <v>65825897.840640016</v>
      </c>
      <c r="I97" s="662">
        <f>I68*Ventas!$F$91</f>
        <v>90510609.530880034</v>
      </c>
      <c r="J97" s="662">
        <f>J68*Ventas!$F$91</f>
        <v>57597660.610560022</v>
      </c>
      <c r="K97" s="662">
        <f>K68*Ventas!$F$91</f>
        <v>57597660.610560022</v>
      </c>
      <c r="L97" s="662">
        <f>L68*Ventas!$F$91</f>
        <v>49369423.380480014</v>
      </c>
      <c r="M97" s="662">
        <f>M68*Ventas!$F$91</f>
        <v>82282372.300800025</v>
      </c>
      <c r="N97" s="662">
        <f>N68*Ventas!$F$91</f>
        <v>115195321.22112004</v>
      </c>
      <c r="O97" s="663">
        <f>SUM(C97:N97)</f>
        <v>822823723.00800025</v>
      </c>
      <c r="P97" s="651"/>
      <c r="Q97" s="651"/>
      <c r="R97" s="651"/>
      <c r="S97" s="651"/>
      <c r="T97" s="651"/>
      <c r="U97" s="651"/>
      <c r="V97" s="651"/>
      <c r="W97" s="651"/>
      <c r="X97" s="651"/>
      <c r="Y97" s="647"/>
      <c r="Z97" s="647"/>
    </row>
    <row r="98" spans="1:26" ht="16.5" customHeight="1">
      <c r="A98" s="668" t="s">
        <v>273</v>
      </c>
      <c r="B98" s="669"/>
      <c r="C98" s="669">
        <f t="shared" ref="C98:N98" si="32">SUM(C94:C97)</f>
        <v>98738846.760960028</v>
      </c>
      <c r="D98" s="669">
        <f t="shared" si="32"/>
        <v>65825897.840640016</v>
      </c>
      <c r="E98" s="669">
        <f t="shared" si="32"/>
        <v>49369423.380480014</v>
      </c>
      <c r="F98" s="669">
        <f t="shared" si="32"/>
        <v>57597660.610560022</v>
      </c>
      <c r="G98" s="669">
        <f t="shared" si="32"/>
        <v>32912948.920320008</v>
      </c>
      <c r="H98" s="669">
        <f t="shared" si="32"/>
        <v>65825897.840640016</v>
      </c>
      <c r="I98" s="669">
        <f t="shared" si="32"/>
        <v>90510609.530880034</v>
      </c>
      <c r="J98" s="669">
        <f t="shared" si="32"/>
        <v>57597660.610560022</v>
      </c>
      <c r="K98" s="669">
        <f t="shared" si="32"/>
        <v>57597660.610560022</v>
      </c>
      <c r="L98" s="669">
        <f t="shared" si="32"/>
        <v>49369423.380480014</v>
      </c>
      <c r="M98" s="669">
        <f t="shared" si="32"/>
        <v>82282372.300800025</v>
      </c>
      <c r="N98" s="669">
        <f t="shared" si="32"/>
        <v>115195321.22112004</v>
      </c>
      <c r="O98" s="670">
        <f>SUM(O95:O97)</f>
        <v>822823723.00800025</v>
      </c>
      <c r="P98" s="651"/>
      <c r="Q98" s="651"/>
      <c r="R98" s="651"/>
      <c r="S98" s="651"/>
      <c r="T98" s="651"/>
      <c r="U98" s="651"/>
      <c r="V98" s="651"/>
      <c r="W98" s="651"/>
      <c r="X98" s="651"/>
      <c r="Y98" s="647"/>
      <c r="Z98" s="647"/>
    </row>
    <row r="99" spans="1:26" ht="16.5" customHeight="1">
      <c r="A99" s="661"/>
      <c r="B99" s="662"/>
      <c r="C99" s="662"/>
      <c r="D99" s="662"/>
      <c r="E99" s="662"/>
      <c r="F99" s="662"/>
      <c r="G99" s="662"/>
      <c r="H99" s="662"/>
      <c r="I99" s="662"/>
      <c r="J99" s="662"/>
      <c r="K99" s="662"/>
      <c r="L99" s="662"/>
      <c r="M99" s="662"/>
      <c r="N99" s="662"/>
      <c r="O99" s="663"/>
      <c r="P99" s="651"/>
      <c r="Q99" s="651"/>
      <c r="R99" s="651"/>
      <c r="S99" s="651"/>
      <c r="T99" s="651"/>
      <c r="U99" s="651"/>
      <c r="V99" s="651"/>
      <c r="W99" s="651"/>
      <c r="X99" s="651"/>
      <c r="Y99" s="647"/>
      <c r="Z99" s="647"/>
    </row>
    <row r="100" spans="1:26" ht="16.5" customHeight="1">
      <c r="A100" s="671" t="s">
        <v>274</v>
      </c>
      <c r="B100" s="662"/>
      <c r="C100" s="662"/>
      <c r="D100" s="662"/>
      <c r="E100" s="662"/>
      <c r="F100" s="662"/>
      <c r="G100" s="662"/>
      <c r="H100" s="662"/>
      <c r="I100" s="662"/>
      <c r="J100" s="662"/>
      <c r="K100" s="662"/>
      <c r="L100" s="662"/>
      <c r="M100" s="662"/>
      <c r="N100" s="662"/>
      <c r="O100" s="663"/>
      <c r="P100" s="651"/>
      <c r="Q100" s="651"/>
      <c r="R100" s="651"/>
      <c r="S100" s="651"/>
      <c r="T100" s="651"/>
      <c r="U100" s="651"/>
      <c r="V100" s="651"/>
      <c r="W100" s="651"/>
      <c r="X100" s="651"/>
      <c r="Y100" s="647"/>
      <c r="Z100" s="647"/>
    </row>
    <row r="101" spans="1:26" ht="16.5" customHeight="1">
      <c r="A101" s="661" t="s">
        <v>379</v>
      </c>
      <c r="B101" s="662"/>
      <c r="C101" s="662"/>
      <c r="D101" s="662"/>
      <c r="E101" s="662"/>
      <c r="F101" s="662"/>
      <c r="G101" s="662"/>
      <c r="H101" s="662"/>
      <c r="I101" s="662"/>
      <c r="J101" s="662"/>
      <c r="K101" s="662"/>
      <c r="L101" s="662"/>
      <c r="M101" s="662"/>
      <c r="N101" s="662"/>
      <c r="O101" s="663"/>
      <c r="P101" s="651"/>
      <c r="Q101" s="651"/>
      <c r="R101" s="651"/>
      <c r="S101" s="651"/>
      <c r="T101" s="651"/>
      <c r="U101" s="651"/>
      <c r="V101" s="651"/>
      <c r="W101" s="651"/>
      <c r="X101" s="651"/>
      <c r="Y101" s="647"/>
      <c r="Z101" s="647"/>
    </row>
    <row r="102" spans="1:26" ht="16.5" customHeight="1">
      <c r="A102" s="661" t="s">
        <v>282</v>
      </c>
      <c r="B102" s="662"/>
      <c r="C102" s="662">
        <f>C73*Ventas!$F$91</f>
        <v>24577444.001315501</v>
      </c>
      <c r="D102" s="662">
        <f>D73*Ventas!$F$91</f>
        <v>16384962.667543665</v>
      </c>
      <c r="E102" s="662">
        <f>E73*Ventas!$F$91</f>
        <v>12288722.00065775</v>
      </c>
      <c r="F102" s="662">
        <f>F73*Ventas!$F$91</f>
        <v>14336842.334100708</v>
      </c>
      <c r="G102" s="662">
        <f>G73*Ventas!$F$91</f>
        <v>8192481.3337718323</v>
      </c>
      <c r="H102" s="662">
        <f>H73*Ventas!$F$91</f>
        <v>16384962.667543665</v>
      </c>
      <c r="I102" s="662">
        <f>I73*Ventas!$F$91</f>
        <v>22529323.667872541</v>
      </c>
      <c r="J102" s="662">
        <f>J73*Ventas!$F$91</f>
        <v>14336842.334100708</v>
      </c>
      <c r="K102" s="662">
        <f>K73*Ventas!$F$91</f>
        <v>14336842.334100708</v>
      </c>
      <c r="L102" s="662">
        <f>L73*Ventas!$F$91</f>
        <v>12288722.00065775</v>
      </c>
      <c r="M102" s="662">
        <f>M73*Ventas!$F$91</f>
        <v>20481203.334429581</v>
      </c>
      <c r="N102" s="662">
        <f>N73*Ventas!$F$91</f>
        <v>28673684.668201417</v>
      </c>
      <c r="O102" s="663">
        <f>SUM(B102:N102)</f>
        <v>204812033.34429583</v>
      </c>
      <c r="P102" s="651"/>
      <c r="Q102" s="651"/>
      <c r="R102" s="651"/>
      <c r="S102" s="651"/>
      <c r="T102" s="651"/>
      <c r="U102" s="651"/>
      <c r="V102" s="651"/>
      <c r="W102" s="651"/>
      <c r="X102" s="651"/>
      <c r="Y102" s="647"/>
      <c r="Z102" s="647"/>
    </row>
    <row r="103" spans="1:26" ht="16.5" customHeight="1">
      <c r="A103" s="661" t="s">
        <v>285</v>
      </c>
      <c r="B103" s="662"/>
      <c r="C103" s="662">
        <f>C74*Ventas!$F$91</f>
        <v>49626802.641036913</v>
      </c>
      <c r="D103" s="662">
        <f>D74*Ventas!$F$91</f>
        <v>49626802.641036913</v>
      </c>
      <c r="E103" s="662">
        <f>E74*Ventas!$F$91</f>
        <v>49626802.641036913</v>
      </c>
      <c r="F103" s="662">
        <f>F74*Ventas!$F$91</f>
        <v>49626802.641036913</v>
      </c>
      <c r="G103" s="662">
        <f>G74*Ventas!$F$91</f>
        <v>49626802.641036913</v>
      </c>
      <c r="H103" s="662">
        <f>H74*Ventas!$F$91</f>
        <v>49626802.641036913</v>
      </c>
      <c r="I103" s="662">
        <f>I74*Ventas!$F$91</f>
        <v>49626802.641036913</v>
      </c>
      <c r="J103" s="662">
        <f>J74*Ventas!$F$91</f>
        <v>49626802.641036913</v>
      </c>
      <c r="K103" s="662">
        <f>K74*Ventas!$F$91</f>
        <v>49626802.641036913</v>
      </c>
      <c r="L103" s="662">
        <f>L74*Ventas!$F$91</f>
        <v>49626802.641036913</v>
      </c>
      <c r="M103" s="662">
        <f>M74*Ventas!$F$91</f>
        <v>49626802.641036913</v>
      </c>
      <c r="N103" s="662">
        <f>N74*Ventas!$F$91</f>
        <v>49626802.641036913</v>
      </c>
      <c r="O103" s="663">
        <f>SUM(C103:N103)</f>
        <v>595521631.69244301</v>
      </c>
      <c r="P103" s="651"/>
      <c r="Q103" s="651"/>
      <c r="R103" s="651"/>
      <c r="S103" s="651"/>
      <c r="T103" s="651"/>
      <c r="U103" s="651"/>
      <c r="V103" s="651"/>
      <c r="W103" s="651"/>
      <c r="X103" s="651"/>
      <c r="Y103" s="647"/>
      <c r="Z103" s="647"/>
    </row>
    <row r="104" spans="1:26" ht="16.5" customHeight="1">
      <c r="A104" s="661"/>
      <c r="B104" s="662"/>
      <c r="C104" s="662"/>
      <c r="D104" s="662"/>
      <c r="E104" s="662"/>
      <c r="F104" s="662"/>
      <c r="G104" s="662"/>
      <c r="H104" s="662"/>
      <c r="I104" s="662"/>
      <c r="J104" s="662"/>
      <c r="K104" s="662"/>
      <c r="L104" s="662"/>
      <c r="M104" s="662"/>
      <c r="N104" s="662"/>
      <c r="O104" s="663"/>
      <c r="P104" s="651"/>
      <c r="Q104" s="651"/>
      <c r="R104" s="651"/>
      <c r="S104" s="651"/>
      <c r="T104" s="651"/>
      <c r="U104" s="651"/>
      <c r="V104" s="651"/>
      <c r="W104" s="651"/>
      <c r="X104" s="651"/>
      <c r="Y104" s="647"/>
      <c r="Z104" s="647"/>
    </row>
    <row r="105" spans="1:26" ht="17.25" customHeight="1">
      <c r="A105" s="668" t="s">
        <v>287</v>
      </c>
      <c r="B105" s="669"/>
      <c r="C105" s="669">
        <f t="shared" ref="C105:O105" si="33">SUM(C101:C104)</f>
        <v>74204246.642352417</v>
      </c>
      <c r="D105" s="669">
        <f t="shared" si="33"/>
        <v>66011765.308580577</v>
      </c>
      <c r="E105" s="669">
        <f t="shared" si="33"/>
        <v>61915524.641694665</v>
      </c>
      <c r="F105" s="669">
        <f t="shared" si="33"/>
        <v>63963644.975137621</v>
      </c>
      <c r="G105" s="669">
        <f t="shared" si="33"/>
        <v>57819283.974808745</v>
      </c>
      <c r="H105" s="669">
        <f t="shared" si="33"/>
        <v>66011765.308580577</v>
      </c>
      <c r="I105" s="669">
        <f t="shared" si="33"/>
        <v>72156126.308909446</v>
      </c>
      <c r="J105" s="669">
        <f t="shared" si="33"/>
        <v>63963644.975137621</v>
      </c>
      <c r="K105" s="669">
        <f t="shared" si="33"/>
        <v>63963644.975137621</v>
      </c>
      <c r="L105" s="669">
        <f t="shared" si="33"/>
        <v>61915524.641694665</v>
      </c>
      <c r="M105" s="669">
        <f t="shared" si="33"/>
        <v>70108005.97546649</v>
      </c>
      <c r="N105" s="669">
        <f t="shared" si="33"/>
        <v>78300487.30923833</v>
      </c>
      <c r="O105" s="670">
        <f t="shared" si="33"/>
        <v>800333665.03673887</v>
      </c>
      <c r="P105" s="651"/>
      <c r="Q105" s="651"/>
      <c r="R105" s="651"/>
      <c r="S105" s="651"/>
      <c r="T105" s="651"/>
      <c r="U105" s="651"/>
      <c r="V105" s="651"/>
      <c r="W105" s="651"/>
      <c r="X105" s="651"/>
      <c r="Y105" s="647"/>
      <c r="Z105" s="647"/>
    </row>
    <row r="106" spans="1:26" ht="19.5" customHeight="1">
      <c r="A106" s="671"/>
      <c r="B106" s="662"/>
      <c r="C106" s="662"/>
      <c r="D106" s="662"/>
      <c r="E106" s="662"/>
      <c r="F106" s="662"/>
      <c r="G106" s="662"/>
      <c r="H106" s="662"/>
      <c r="I106" s="662"/>
      <c r="J106" s="662"/>
      <c r="K106" s="662"/>
      <c r="L106" s="662"/>
      <c r="M106" s="662"/>
      <c r="N106" s="662"/>
      <c r="O106" s="663">
        <f t="shared" ref="O106:O109" si="34">SUM(C106:N106)</f>
        <v>0</v>
      </c>
      <c r="P106" s="651"/>
      <c r="Q106" s="651"/>
      <c r="R106" s="651"/>
      <c r="S106" s="651"/>
      <c r="T106" s="651"/>
      <c r="U106" s="651"/>
      <c r="V106" s="651"/>
      <c r="W106" s="651"/>
      <c r="X106" s="651"/>
      <c r="Y106" s="647"/>
      <c r="Z106" s="647"/>
    </row>
    <row r="107" spans="1:26" ht="16.5" customHeight="1">
      <c r="A107" s="661" t="s">
        <v>434</v>
      </c>
      <c r="B107" s="662"/>
      <c r="C107" s="662">
        <f>Financiamiento!G50</f>
        <v>544692.90226668038</v>
      </c>
      <c r="D107" s="662">
        <f>Financiamiento!G51</f>
        <v>554815.1120338029</v>
      </c>
      <c r="E107" s="662">
        <f>Financiamiento!G52</f>
        <v>565125.42619909777</v>
      </c>
      <c r="F107" s="662">
        <f>Financiamiento!G53</f>
        <v>575627.34036929766</v>
      </c>
      <c r="G107" s="662">
        <f>Financiamiento!G54</f>
        <v>586324.41511116037</v>
      </c>
      <c r="H107" s="662">
        <f>Financiamiento!G55</f>
        <v>597220.27715864289</v>
      </c>
      <c r="I107" s="662">
        <f>Financiamiento!G56</f>
        <v>608318.62064250757</v>
      </c>
      <c r="J107" s="662">
        <f>Financiamiento!G57</f>
        <v>619623.20834278082</v>
      </c>
      <c r="K107" s="662">
        <f>Financiamiento!G58</f>
        <v>631137.87296448415</v>
      </c>
      <c r="L107" s="662">
        <f>Financiamiento!G59</f>
        <v>642866.51843707426</v>
      </c>
      <c r="M107" s="662">
        <f>Financiamiento!G60</f>
        <v>654813.12123802979</v>
      </c>
      <c r="N107" s="662">
        <f>Financiamiento!G61</f>
        <v>666981.73174103652</v>
      </c>
      <c r="O107" s="663">
        <f t="shared" si="34"/>
        <v>7247546.5465045944</v>
      </c>
      <c r="P107" s="1049"/>
      <c r="Q107" s="932"/>
      <c r="R107" s="651"/>
      <c r="S107" s="651"/>
      <c r="T107" s="651"/>
      <c r="U107" s="651"/>
      <c r="V107" s="651"/>
      <c r="W107" s="651"/>
      <c r="X107" s="651"/>
      <c r="Y107" s="647"/>
      <c r="Z107" s="647"/>
    </row>
    <row r="108" spans="1:26" ht="16.5" customHeight="1">
      <c r="A108" s="661" t="s">
        <v>342</v>
      </c>
      <c r="B108" s="662"/>
      <c r="C108" s="662">
        <f>Financiamiento!F50</f>
        <v>-107983.11256962099</v>
      </c>
      <c r="D108" s="662">
        <f>Financiamiento!F51</f>
        <v>-118105.32233674347</v>
      </c>
      <c r="E108" s="662">
        <f>Financiamiento!F52</f>
        <v>-128415.63650203831</v>
      </c>
      <c r="F108" s="662">
        <f>Financiamiento!F53</f>
        <v>-138917.55067223823</v>
      </c>
      <c r="G108" s="662">
        <f>Financiamiento!F54</f>
        <v>-149614.625414101</v>
      </c>
      <c r="H108" s="662">
        <f>Financiamiento!F55</f>
        <v>-160510.4874615834</v>
      </c>
      <c r="I108" s="662">
        <f>Financiamiento!F56</f>
        <v>-171608.83094544816</v>
      </c>
      <c r="J108" s="662">
        <f>Financiamiento!F57</f>
        <v>-182913.41864572142</v>
      </c>
      <c r="K108" s="662">
        <f>Financiamiento!F58</f>
        <v>-194428.08326742478</v>
      </c>
      <c r="L108" s="662">
        <f>Financiamiento!F59</f>
        <v>-206156.72874001478</v>
      </c>
      <c r="M108" s="662">
        <f>Financiamiento!F60</f>
        <v>-218103.33154097042</v>
      </c>
      <c r="N108" s="662">
        <f>Financiamiento!F61</f>
        <v>-230271.94204397715</v>
      </c>
      <c r="O108" s="663">
        <f t="shared" si="34"/>
        <v>-2007029.0701398822</v>
      </c>
      <c r="P108" s="1057"/>
      <c r="Q108" s="651"/>
      <c r="R108" s="651"/>
      <c r="S108" s="651"/>
      <c r="T108" s="651"/>
      <c r="U108" s="651"/>
      <c r="V108" s="651"/>
      <c r="W108" s="651"/>
      <c r="X108" s="651"/>
      <c r="Y108" s="647"/>
      <c r="Z108" s="647"/>
    </row>
    <row r="109" spans="1:26" ht="16.5" customHeight="1">
      <c r="A109" s="661" t="s">
        <v>300</v>
      </c>
      <c r="B109" s="662"/>
      <c r="C109" s="662"/>
      <c r="D109" s="662"/>
      <c r="E109" s="662">
        <f>'Estado de Resultados Proyectado'!D14+'Estado de Resultados Proyectado'!D15</f>
        <v>0</v>
      </c>
      <c r="F109" s="662"/>
      <c r="G109" s="662"/>
      <c r="H109" s="662"/>
      <c r="I109" s="662"/>
      <c r="J109" s="662"/>
      <c r="K109" s="662"/>
      <c r="L109" s="662"/>
      <c r="M109" s="1062"/>
      <c r="N109" s="662"/>
      <c r="O109" s="663">
        <f t="shared" si="34"/>
        <v>0</v>
      </c>
      <c r="P109" s="1049"/>
      <c r="Q109" s="651"/>
      <c r="R109" s="651"/>
      <c r="S109" s="651"/>
      <c r="T109" s="651"/>
      <c r="U109" s="651"/>
      <c r="V109" s="651"/>
      <c r="W109" s="651"/>
      <c r="X109" s="651"/>
      <c r="Y109" s="647"/>
      <c r="Z109" s="647"/>
    </row>
    <row r="110" spans="1:26" ht="16.5" customHeight="1">
      <c r="A110" s="668" t="s">
        <v>301</v>
      </c>
      <c r="B110" s="669"/>
      <c r="C110" s="669">
        <f t="shared" ref="C110:O110" si="35">SUM(C105:C109)</f>
        <v>74640956.432049483</v>
      </c>
      <c r="D110" s="669">
        <f t="shared" si="35"/>
        <v>66448475.098277636</v>
      </c>
      <c r="E110" s="669">
        <f t="shared" si="35"/>
        <v>62352234.431391731</v>
      </c>
      <c r="F110" s="669">
        <f t="shared" si="35"/>
        <v>64400354.76483468</v>
      </c>
      <c r="G110" s="669">
        <f t="shared" si="35"/>
        <v>58255993.764505804</v>
      </c>
      <c r="H110" s="669">
        <f t="shared" si="35"/>
        <v>66448475.098277636</v>
      </c>
      <c r="I110" s="669">
        <f t="shared" si="35"/>
        <v>72592836.098606512</v>
      </c>
      <c r="J110" s="669">
        <f t="shared" si="35"/>
        <v>64400354.76483468</v>
      </c>
      <c r="K110" s="669">
        <f t="shared" si="35"/>
        <v>64400354.76483468</v>
      </c>
      <c r="L110" s="669">
        <f t="shared" si="35"/>
        <v>62352234.431391723</v>
      </c>
      <c r="M110" s="669">
        <f t="shared" si="35"/>
        <v>70544715.765163541</v>
      </c>
      <c r="N110" s="669">
        <f t="shared" si="35"/>
        <v>78737197.098935395</v>
      </c>
      <c r="O110" s="670">
        <f t="shared" si="35"/>
        <v>805574182.5131036</v>
      </c>
      <c r="P110" s="1057"/>
      <c r="Q110" s="651"/>
      <c r="R110" s="651"/>
      <c r="S110" s="651"/>
      <c r="T110" s="651"/>
      <c r="U110" s="651"/>
      <c r="V110" s="651"/>
      <c r="W110" s="651"/>
      <c r="X110" s="651"/>
      <c r="Y110" s="647"/>
      <c r="Z110" s="647"/>
    </row>
    <row r="111" spans="1:26" ht="16.5" customHeight="1">
      <c r="A111" s="668" t="s">
        <v>303</v>
      </c>
      <c r="B111" s="669"/>
      <c r="C111" s="669">
        <f t="shared" ref="C111:O111" si="36">C98-C110</f>
        <v>24097890.328910545</v>
      </c>
      <c r="D111" s="669">
        <f t="shared" si="36"/>
        <v>-622577.25763761997</v>
      </c>
      <c r="E111" s="669">
        <f t="shared" si="36"/>
        <v>-12982811.050911717</v>
      </c>
      <c r="F111" s="669">
        <f t="shared" si="36"/>
        <v>-6802694.1542746574</v>
      </c>
      <c r="G111" s="669">
        <f t="shared" si="36"/>
        <v>-25343044.844185796</v>
      </c>
      <c r="H111" s="669">
        <f t="shared" si="36"/>
        <v>-622577.25763761997</v>
      </c>
      <c r="I111" s="669">
        <f t="shared" si="36"/>
        <v>17917773.432273522</v>
      </c>
      <c r="J111" s="669">
        <f t="shared" si="36"/>
        <v>-6802694.1542746574</v>
      </c>
      <c r="K111" s="669">
        <f t="shared" si="36"/>
        <v>-6802694.1542746574</v>
      </c>
      <c r="L111" s="669">
        <f t="shared" si="36"/>
        <v>-12982811.05091171</v>
      </c>
      <c r="M111" s="669">
        <f t="shared" si="36"/>
        <v>11737656.535636485</v>
      </c>
      <c r="N111" s="669">
        <f t="shared" si="36"/>
        <v>36458124.122184649</v>
      </c>
      <c r="O111" s="670">
        <f t="shared" si="36"/>
        <v>17249540.49489665</v>
      </c>
      <c r="P111" s="1049"/>
      <c r="Q111" s="651"/>
      <c r="R111" s="651"/>
      <c r="S111" s="651"/>
      <c r="T111" s="651"/>
      <c r="U111" s="651"/>
      <c r="V111" s="651"/>
      <c r="W111" s="651"/>
      <c r="X111" s="651"/>
      <c r="Y111" s="647"/>
      <c r="Z111" s="647"/>
    </row>
    <row r="112" spans="1:26" ht="16.5" customHeight="1">
      <c r="A112" s="966" t="s">
        <v>355</v>
      </c>
      <c r="B112" s="662">
        <f>'Estado de Resultados Proyectado'!D18</f>
        <v>16355729.470871061</v>
      </c>
      <c r="C112" s="662"/>
      <c r="D112" s="662"/>
      <c r="E112" s="662"/>
      <c r="F112" s="662"/>
      <c r="G112" s="662"/>
      <c r="H112" s="662"/>
      <c r="I112" s="662"/>
      <c r="J112" s="662"/>
      <c r="K112" s="662"/>
      <c r="L112" s="662"/>
      <c r="M112" s="662"/>
      <c r="N112" s="662"/>
      <c r="O112" s="663">
        <f t="shared" ref="O112:O113" si="37">B112</f>
        <v>16355729.470871061</v>
      </c>
      <c r="P112" s="651"/>
      <c r="Q112" s="651"/>
      <c r="R112" s="651"/>
      <c r="S112" s="651"/>
      <c r="T112" s="651"/>
      <c r="U112" s="651"/>
      <c r="V112" s="651"/>
      <c r="W112" s="651"/>
      <c r="X112" s="651"/>
      <c r="Y112" s="647"/>
      <c r="Z112" s="647"/>
    </row>
    <row r="113" spans="1:26" ht="16.5" customHeight="1">
      <c r="A113" s="661" t="s">
        <v>306</v>
      </c>
      <c r="B113" s="662">
        <f>O85</f>
        <v>11177971.557962537</v>
      </c>
      <c r="C113" s="662">
        <f t="shared" ref="C113:N113" si="38">B114</f>
        <v>-5177757.9129085243</v>
      </c>
      <c r="D113" s="662">
        <f t="shared" si="38"/>
        <v>18920132.41600202</v>
      </c>
      <c r="E113" s="662">
        <f t="shared" si="38"/>
        <v>18297555.1583644</v>
      </c>
      <c r="F113" s="662">
        <f t="shared" si="38"/>
        <v>5314744.1074526832</v>
      </c>
      <c r="G113" s="662">
        <f t="shared" si="38"/>
        <v>-1487950.0468219742</v>
      </c>
      <c r="H113" s="662">
        <f t="shared" si="38"/>
        <v>-26830994.89100777</v>
      </c>
      <c r="I113" s="662">
        <f t="shared" si="38"/>
        <v>-27453572.14864539</v>
      </c>
      <c r="J113" s="662">
        <f t="shared" si="38"/>
        <v>-9535798.7163718678</v>
      </c>
      <c r="K113" s="662">
        <f t="shared" si="38"/>
        <v>-16338492.870646525</v>
      </c>
      <c r="L113" s="662">
        <f t="shared" si="38"/>
        <v>-23141187.024921183</v>
      </c>
      <c r="M113" s="662">
        <f t="shared" si="38"/>
        <v>-36123998.075832888</v>
      </c>
      <c r="N113" s="662">
        <f t="shared" si="38"/>
        <v>-24386341.540196404</v>
      </c>
      <c r="O113" s="663">
        <f t="shared" si="37"/>
        <v>11177971.557962537</v>
      </c>
      <c r="P113" s="651"/>
      <c r="Q113" s="651"/>
      <c r="R113" s="651"/>
      <c r="S113" s="651"/>
      <c r="T113" s="651"/>
      <c r="U113" s="651"/>
      <c r="V113" s="651"/>
      <c r="W113" s="651"/>
      <c r="X113" s="651"/>
      <c r="Y113" s="647"/>
      <c r="Z113" s="647"/>
    </row>
    <row r="114" spans="1:26" ht="16.5" customHeight="1">
      <c r="A114" s="749" t="s">
        <v>42</v>
      </c>
      <c r="B114" s="750">
        <f>B111-B112+B113</f>
        <v>-5177757.9129085243</v>
      </c>
      <c r="C114" s="750">
        <f t="shared" ref="C114:N114" si="39">SUM(C111:C113)</f>
        <v>18920132.41600202</v>
      </c>
      <c r="D114" s="750">
        <f t="shared" si="39"/>
        <v>18297555.1583644</v>
      </c>
      <c r="E114" s="750">
        <f t="shared" si="39"/>
        <v>5314744.1074526832</v>
      </c>
      <c r="F114" s="750">
        <f t="shared" si="39"/>
        <v>-1487950.0468219742</v>
      </c>
      <c r="G114" s="750">
        <f t="shared" si="39"/>
        <v>-26830994.89100777</v>
      </c>
      <c r="H114" s="750">
        <f t="shared" si="39"/>
        <v>-27453572.14864539</v>
      </c>
      <c r="I114" s="750">
        <f t="shared" si="39"/>
        <v>-9535798.7163718678</v>
      </c>
      <c r="J114" s="750">
        <f t="shared" si="39"/>
        <v>-16338492.870646525</v>
      </c>
      <c r="K114" s="750">
        <f t="shared" si="39"/>
        <v>-23141187.024921183</v>
      </c>
      <c r="L114" s="750">
        <f t="shared" si="39"/>
        <v>-36123998.075832888</v>
      </c>
      <c r="M114" s="750">
        <f t="shared" si="39"/>
        <v>-24386341.540196404</v>
      </c>
      <c r="N114" s="750">
        <f t="shared" si="39"/>
        <v>12071782.581988245</v>
      </c>
      <c r="O114" s="754">
        <f>O111-O112+O113</f>
        <v>12071782.581988126</v>
      </c>
      <c r="P114" s="756">
        <f>O114-N114</f>
        <v>-1.1920928955078125E-7</v>
      </c>
      <c r="Q114" s="651"/>
      <c r="R114" s="651"/>
      <c r="S114" s="651"/>
      <c r="T114" s="651"/>
      <c r="U114" s="651"/>
      <c r="V114" s="651"/>
      <c r="W114" s="651"/>
      <c r="X114" s="651"/>
      <c r="Y114" s="647"/>
      <c r="Z114" s="647"/>
    </row>
    <row r="115" spans="1:26" ht="16.5" customHeight="1">
      <c r="A115" s="758"/>
      <c r="B115" s="898"/>
      <c r="C115" s="758"/>
      <c r="D115" s="758"/>
      <c r="E115" s="758"/>
      <c r="F115" s="758"/>
      <c r="G115" s="758"/>
      <c r="H115" s="758"/>
      <c r="I115" s="758"/>
      <c r="J115" s="758"/>
      <c r="K115" s="758"/>
      <c r="L115" s="758"/>
      <c r="M115" s="758"/>
      <c r="N115" s="758"/>
      <c r="O115" s="758"/>
      <c r="P115" s="651"/>
      <c r="Q115" s="651"/>
      <c r="R115" s="651"/>
      <c r="S115" s="651"/>
      <c r="T115" s="651"/>
      <c r="U115" s="651"/>
      <c r="V115" s="651"/>
      <c r="W115" s="651"/>
      <c r="X115" s="651"/>
      <c r="Y115" s="647"/>
      <c r="Z115" s="647"/>
    </row>
    <row r="116" spans="1:26" ht="16.5" customHeight="1">
      <c r="A116" s="758"/>
      <c r="B116" s="898"/>
      <c r="C116" s="758"/>
      <c r="D116" s="758"/>
      <c r="E116" s="758"/>
      <c r="F116" s="758"/>
      <c r="G116" s="758"/>
      <c r="H116" s="758"/>
      <c r="I116" s="758"/>
      <c r="J116" s="758"/>
      <c r="K116" s="758"/>
      <c r="L116" s="758"/>
      <c r="M116" s="758"/>
      <c r="N116" s="758"/>
      <c r="O116" s="758"/>
      <c r="P116" s="651"/>
      <c r="Q116" s="651"/>
      <c r="R116" s="651"/>
      <c r="S116" s="651"/>
      <c r="T116" s="651"/>
      <c r="U116" s="651"/>
      <c r="V116" s="651"/>
      <c r="W116" s="651"/>
      <c r="X116" s="651"/>
      <c r="Y116" s="647"/>
      <c r="Z116" s="647"/>
    </row>
    <row r="117" spans="1:26" ht="16.5" customHeight="1">
      <c r="A117" s="758"/>
      <c r="B117" s="898"/>
      <c r="C117" s="758"/>
      <c r="D117" s="758"/>
      <c r="E117" s="758"/>
      <c r="F117" s="758"/>
      <c r="G117" s="758"/>
      <c r="H117" s="758"/>
      <c r="I117" s="758"/>
      <c r="J117" s="758"/>
      <c r="K117" s="758"/>
      <c r="L117" s="758"/>
      <c r="M117" s="758"/>
      <c r="N117" s="758"/>
      <c r="O117" s="758"/>
      <c r="P117" s="651"/>
      <c r="Q117" s="651"/>
      <c r="R117" s="651"/>
      <c r="S117" s="651"/>
      <c r="T117" s="651"/>
      <c r="U117" s="651"/>
      <c r="V117" s="651"/>
      <c r="W117" s="651"/>
      <c r="X117" s="651"/>
      <c r="Y117" s="647"/>
      <c r="Z117" s="647"/>
    </row>
    <row r="118" spans="1:26" ht="16.5" customHeight="1">
      <c r="A118" s="758"/>
      <c r="B118" s="758"/>
      <c r="C118" s="758"/>
      <c r="D118" s="758"/>
      <c r="E118" s="758"/>
      <c r="F118" s="758"/>
      <c r="G118" s="758"/>
      <c r="H118" s="758"/>
      <c r="I118" s="758"/>
      <c r="J118" s="758"/>
      <c r="K118" s="758"/>
      <c r="L118" s="758"/>
      <c r="M118" s="758"/>
      <c r="N118" s="758"/>
      <c r="O118" s="758"/>
      <c r="P118" s="651"/>
      <c r="Q118" s="651"/>
      <c r="R118" s="651"/>
      <c r="S118" s="651"/>
      <c r="T118" s="651"/>
      <c r="U118" s="651"/>
      <c r="V118" s="651"/>
      <c r="W118" s="651"/>
      <c r="X118" s="651"/>
      <c r="Y118" s="647"/>
      <c r="Z118" s="647"/>
    </row>
    <row r="119" spans="1:26" ht="26.25" customHeight="1">
      <c r="A119" s="1354" t="s">
        <v>451</v>
      </c>
      <c r="B119" s="1327"/>
      <c r="C119" s="1327"/>
      <c r="D119" s="1327"/>
      <c r="E119" s="1327"/>
      <c r="F119" s="1327"/>
      <c r="G119" s="1327"/>
      <c r="H119" s="1327"/>
      <c r="I119" s="1327"/>
      <c r="J119" s="1327"/>
      <c r="K119" s="1327"/>
      <c r="L119" s="1327"/>
      <c r="M119" s="1327"/>
      <c r="N119" s="1327"/>
      <c r="O119" s="1253"/>
      <c r="P119" s="651"/>
      <c r="Q119" s="651"/>
      <c r="R119" s="651"/>
      <c r="S119" s="651"/>
      <c r="T119" s="651"/>
      <c r="U119" s="651"/>
      <c r="V119" s="651"/>
      <c r="W119" s="651"/>
      <c r="X119" s="651"/>
      <c r="Y119" s="647"/>
      <c r="Z119" s="647"/>
    </row>
    <row r="120" spans="1:26" ht="12" customHeight="1">
      <c r="A120" s="1357" t="s">
        <v>46</v>
      </c>
      <c r="B120" s="1307" t="s">
        <v>264</v>
      </c>
      <c r="C120" s="1307" t="s">
        <v>82</v>
      </c>
      <c r="D120" s="1307" t="s">
        <v>83</v>
      </c>
      <c r="E120" s="1307" t="s">
        <v>84</v>
      </c>
      <c r="F120" s="1307" t="s">
        <v>85</v>
      </c>
      <c r="G120" s="1307" t="s">
        <v>86</v>
      </c>
      <c r="H120" s="1307" t="s">
        <v>87</v>
      </c>
      <c r="I120" s="1307" t="s">
        <v>88</v>
      </c>
      <c r="J120" s="1307" t="s">
        <v>89</v>
      </c>
      <c r="K120" s="1307" t="s">
        <v>90</v>
      </c>
      <c r="L120" s="1307" t="s">
        <v>91</v>
      </c>
      <c r="M120" s="1307" t="s">
        <v>92</v>
      </c>
      <c r="N120" s="1307" t="s">
        <v>93</v>
      </c>
      <c r="O120" s="1358" t="s">
        <v>52</v>
      </c>
      <c r="P120" s="651"/>
      <c r="Q120" s="651"/>
      <c r="R120" s="651"/>
      <c r="S120" s="651"/>
      <c r="T120" s="651"/>
      <c r="U120" s="651"/>
      <c r="V120" s="651"/>
      <c r="W120" s="651"/>
      <c r="X120" s="651"/>
      <c r="Y120" s="647"/>
      <c r="Z120" s="647"/>
    </row>
    <row r="121" spans="1:26" ht="12" customHeight="1">
      <c r="A121" s="1353"/>
      <c r="B121" s="1304"/>
      <c r="C121" s="1304"/>
      <c r="D121" s="1304"/>
      <c r="E121" s="1304"/>
      <c r="F121" s="1304"/>
      <c r="G121" s="1304"/>
      <c r="H121" s="1304"/>
      <c r="I121" s="1304"/>
      <c r="J121" s="1304"/>
      <c r="K121" s="1304"/>
      <c r="L121" s="1304"/>
      <c r="M121" s="1304"/>
      <c r="N121" s="1304"/>
      <c r="O121" s="1356"/>
      <c r="P121" s="651"/>
      <c r="Q121" s="651"/>
      <c r="R121" s="651"/>
      <c r="S121" s="651"/>
      <c r="T121" s="651"/>
      <c r="U121" s="651"/>
      <c r="V121" s="651"/>
      <c r="W121" s="651"/>
      <c r="X121" s="651"/>
      <c r="Y121" s="647"/>
      <c r="Z121" s="647"/>
    </row>
    <row r="122" spans="1:26" ht="19.5" customHeight="1">
      <c r="A122" s="658" t="s">
        <v>268</v>
      </c>
      <c r="B122" s="659"/>
      <c r="C122" s="659"/>
      <c r="D122" s="659"/>
      <c r="E122" s="659"/>
      <c r="F122" s="659"/>
      <c r="G122" s="659"/>
      <c r="H122" s="659"/>
      <c r="I122" s="659"/>
      <c r="J122" s="659"/>
      <c r="K122" s="659"/>
      <c r="L122" s="659"/>
      <c r="M122" s="659"/>
      <c r="N122" s="659"/>
      <c r="O122" s="660"/>
      <c r="P122" s="651"/>
      <c r="Q122" s="651"/>
      <c r="R122" s="651"/>
      <c r="S122" s="651"/>
      <c r="T122" s="651"/>
      <c r="U122" s="651"/>
      <c r="V122" s="651"/>
      <c r="W122" s="651"/>
      <c r="X122" s="651"/>
      <c r="Y122" s="647"/>
      <c r="Z122" s="647"/>
    </row>
    <row r="123" spans="1:26" ht="15" customHeight="1">
      <c r="A123" s="661" t="s">
        <v>322</v>
      </c>
      <c r="B123" s="662"/>
      <c r="C123" s="662"/>
      <c r="D123" s="662"/>
      <c r="E123" s="662"/>
      <c r="F123" s="662"/>
      <c r="G123" s="662"/>
      <c r="H123" s="662"/>
      <c r="I123" s="662"/>
      <c r="J123" s="662"/>
      <c r="K123" s="662"/>
      <c r="L123" s="662"/>
      <c r="M123" s="662"/>
      <c r="N123" s="662"/>
      <c r="O123" s="663"/>
      <c r="P123" s="651"/>
      <c r="Q123" s="651"/>
      <c r="R123" s="651"/>
      <c r="S123" s="651"/>
      <c r="T123" s="651"/>
      <c r="U123" s="651"/>
      <c r="V123" s="651"/>
      <c r="W123" s="651"/>
      <c r="X123" s="651"/>
      <c r="Y123" s="647"/>
      <c r="Z123" s="647"/>
    </row>
    <row r="124" spans="1:26" ht="15" customHeight="1">
      <c r="A124" s="661" t="s">
        <v>270</v>
      </c>
      <c r="B124" s="662"/>
      <c r="C124" s="662"/>
      <c r="D124" s="662"/>
      <c r="E124" s="662"/>
      <c r="F124" s="662"/>
      <c r="G124" s="662"/>
      <c r="H124" s="662"/>
      <c r="I124" s="662"/>
      <c r="J124" s="662"/>
      <c r="K124" s="662"/>
      <c r="L124" s="662"/>
      <c r="M124" s="662"/>
      <c r="N124" s="662"/>
      <c r="O124" s="663"/>
      <c r="P124" s="651"/>
      <c r="Q124" s="651"/>
      <c r="R124" s="651"/>
      <c r="S124" s="651"/>
      <c r="T124" s="651"/>
      <c r="U124" s="651"/>
      <c r="V124" s="651"/>
      <c r="W124" s="651"/>
      <c r="X124" s="651"/>
      <c r="Y124" s="647"/>
      <c r="Z124" s="647"/>
    </row>
    <row r="125" spans="1:26" ht="15.75" customHeight="1">
      <c r="A125" s="661" t="s">
        <v>272</v>
      </c>
      <c r="B125" s="662"/>
      <c r="C125" s="662">
        <f>C97*Ventas!$G$91</f>
        <v>109837093.13689195</v>
      </c>
      <c r="D125" s="662">
        <f>D97*Ventas!$G$91</f>
        <v>73224728.757927954</v>
      </c>
      <c r="E125" s="662">
        <f>E97*Ventas!$G$91</f>
        <v>54918546.568445973</v>
      </c>
      <c r="F125" s="662">
        <f>F97*Ventas!$G$91</f>
        <v>64071637.663186975</v>
      </c>
      <c r="G125" s="662">
        <f>G97*Ventas!$G$91</f>
        <v>36612364.378963977</v>
      </c>
      <c r="H125" s="662">
        <f>H97*Ventas!$G$91</f>
        <v>73224728.757927954</v>
      </c>
      <c r="I125" s="662">
        <f>I97*Ventas!$G$91</f>
        <v>100684002.04215096</v>
      </c>
      <c r="J125" s="662">
        <f>J97*Ventas!$G$91</f>
        <v>64071637.663186975</v>
      </c>
      <c r="K125" s="662">
        <f>K97*Ventas!$G$91</f>
        <v>64071637.663186975</v>
      </c>
      <c r="L125" s="662">
        <f>L97*Ventas!$G$91</f>
        <v>54918546.568445973</v>
      </c>
      <c r="M125" s="662">
        <f>M97*Ventas!$G$91</f>
        <v>91530910.947409958</v>
      </c>
      <c r="N125" s="662">
        <f>N97*Ventas!$G$91</f>
        <v>128143275.32637395</v>
      </c>
      <c r="O125" s="663">
        <f>SUM(C125:N125)</f>
        <v>915309109.47409964</v>
      </c>
      <c r="P125" s="651"/>
      <c r="Q125" s="651"/>
      <c r="R125" s="651"/>
      <c r="S125" s="651"/>
      <c r="T125" s="651"/>
      <c r="U125" s="651"/>
      <c r="V125" s="651"/>
      <c r="W125" s="651"/>
      <c r="X125" s="651"/>
      <c r="Y125" s="647"/>
      <c r="Z125" s="647"/>
    </row>
    <row r="126" spans="1:26" ht="15.75" customHeight="1">
      <c r="A126" s="668" t="s">
        <v>273</v>
      </c>
      <c r="B126" s="669"/>
      <c r="C126" s="669">
        <f t="shared" ref="C126:N126" si="40">SUM(C122:C125)</f>
        <v>109837093.13689195</v>
      </c>
      <c r="D126" s="669">
        <f t="shared" si="40"/>
        <v>73224728.757927954</v>
      </c>
      <c r="E126" s="669">
        <f t="shared" si="40"/>
        <v>54918546.568445973</v>
      </c>
      <c r="F126" s="669">
        <f t="shared" si="40"/>
        <v>64071637.663186975</v>
      </c>
      <c r="G126" s="669">
        <f t="shared" si="40"/>
        <v>36612364.378963977</v>
      </c>
      <c r="H126" s="669">
        <f t="shared" si="40"/>
        <v>73224728.757927954</v>
      </c>
      <c r="I126" s="669">
        <f t="shared" si="40"/>
        <v>100684002.04215096</v>
      </c>
      <c r="J126" s="669">
        <f t="shared" si="40"/>
        <v>64071637.663186975</v>
      </c>
      <c r="K126" s="669">
        <f t="shared" si="40"/>
        <v>64071637.663186975</v>
      </c>
      <c r="L126" s="669">
        <f t="shared" si="40"/>
        <v>54918546.568445973</v>
      </c>
      <c r="M126" s="669">
        <f t="shared" si="40"/>
        <v>91530910.947409958</v>
      </c>
      <c r="N126" s="669">
        <f t="shared" si="40"/>
        <v>128143275.32637395</v>
      </c>
      <c r="O126" s="670">
        <f>SUM(O123:O125)</f>
        <v>915309109.47409964</v>
      </c>
      <c r="P126" s="651"/>
      <c r="Q126" s="651"/>
      <c r="R126" s="651"/>
      <c r="S126" s="651"/>
      <c r="T126" s="651"/>
      <c r="U126" s="651"/>
      <c r="V126" s="651"/>
      <c r="W126" s="651"/>
      <c r="X126" s="651"/>
      <c r="Y126" s="647"/>
      <c r="Z126" s="647"/>
    </row>
    <row r="127" spans="1:26" ht="12" customHeight="1">
      <c r="A127" s="661"/>
      <c r="B127" s="662"/>
      <c r="C127" s="662"/>
      <c r="D127" s="662"/>
      <c r="E127" s="662"/>
      <c r="F127" s="662"/>
      <c r="G127" s="662"/>
      <c r="H127" s="662"/>
      <c r="I127" s="662"/>
      <c r="J127" s="662"/>
      <c r="K127" s="662"/>
      <c r="L127" s="662"/>
      <c r="M127" s="662"/>
      <c r="N127" s="662"/>
      <c r="O127" s="663"/>
      <c r="P127" s="651"/>
      <c r="Q127" s="651"/>
      <c r="R127" s="651"/>
      <c r="S127" s="651"/>
      <c r="T127" s="651"/>
      <c r="U127" s="651"/>
      <c r="V127" s="651"/>
      <c r="W127" s="651"/>
      <c r="X127" s="651"/>
      <c r="Y127" s="647"/>
      <c r="Z127" s="647"/>
    </row>
    <row r="128" spans="1:26" ht="12.75" customHeight="1">
      <c r="A128" s="671" t="s">
        <v>274</v>
      </c>
      <c r="B128" s="662"/>
      <c r="C128" s="662"/>
      <c r="D128" s="662"/>
      <c r="E128" s="662"/>
      <c r="F128" s="662"/>
      <c r="G128" s="662"/>
      <c r="H128" s="662"/>
      <c r="I128" s="662"/>
      <c r="J128" s="662"/>
      <c r="K128" s="662"/>
      <c r="L128" s="662"/>
      <c r="M128" s="662"/>
      <c r="N128" s="662"/>
      <c r="O128" s="663"/>
      <c r="P128" s="651"/>
      <c r="Q128" s="651"/>
      <c r="R128" s="651"/>
      <c r="S128" s="651"/>
      <c r="T128" s="651"/>
      <c r="U128" s="651"/>
      <c r="V128" s="651"/>
      <c r="W128" s="651"/>
      <c r="X128" s="651"/>
      <c r="Y128" s="647"/>
      <c r="Z128" s="647"/>
    </row>
    <row r="129" spans="1:26" ht="15.75" customHeight="1">
      <c r="A129" s="661" t="s">
        <v>379</v>
      </c>
      <c r="B129" s="662"/>
      <c r="C129" s="662"/>
      <c r="D129" s="662"/>
      <c r="E129" s="662"/>
      <c r="F129" s="662"/>
      <c r="G129" s="662"/>
      <c r="H129" s="662"/>
      <c r="I129" s="662"/>
      <c r="J129" s="662"/>
      <c r="K129" s="662"/>
      <c r="L129" s="662"/>
      <c r="M129" s="662"/>
      <c r="N129" s="662"/>
      <c r="O129" s="663">
        <f t="shared" ref="O129:O130" si="41">SUM(B129:N129)</f>
        <v>0</v>
      </c>
      <c r="P129" s="651"/>
      <c r="Q129" s="651"/>
      <c r="R129" s="651"/>
      <c r="S129" s="651"/>
      <c r="T129" s="651"/>
      <c r="U129" s="651"/>
      <c r="V129" s="651"/>
      <c r="W129" s="651"/>
      <c r="X129" s="651"/>
      <c r="Y129" s="647"/>
      <c r="Z129" s="647"/>
    </row>
    <row r="130" spans="1:26" ht="15.75" customHeight="1">
      <c r="A130" s="661" t="s">
        <v>282</v>
      </c>
      <c r="B130" s="662"/>
      <c r="C130" s="662">
        <f>C102*Ventas!$G$91</f>
        <v>27339948.707063366</v>
      </c>
      <c r="D130" s="662">
        <f>D102*Ventas!$G$91</f>
        <v>18226632.471375573</v>
      </c>
      <c r="E130" s="662">
        <f>E102*Ventas!$G$91</f>
        <v>13669974.353531683</v>
      </c>
      <c r="F130" s="662">
        <f>F102*Ventas!$G$91</f>
        <v>15948303.412453629</v>
      </c>
      <c r="G130" s="662">
        <f>G102*Ventas!$G$91</f>
        <v>9113316.2356877867</v>
      </c>
      <c r="H130" s="662">
        <f>H102*Ventas!$G$91</f>
        <v>18226632.471375573</v>
      </c>
      <c r="I130" s="662">
        <f>I102*Ventas!$G$91</f>
        <v>25061619.648141414</v>
      </c>
      <c r="J130" s="662">
        <f>J102*Ventas!$G$91</f>
        <v>15948303.412453629</v>
      </c>
      <c r="K130" s="662">
        <f>K102*Ventas!$G$91</f>
        <v>15948303.412453629</v>
      </c>
      <c r="L130" s="662">
        <f>L102*Ventas!$G$91</f>
        <v>13669974.353531683</v>
      </c>
      <c r="M130" s="662">
        <f>M102*Ventas!$G$91</f>
        <v>22783290.589219466</v>
      </c>
      <c r="N130" s="662">
        <f>N102*Ventas!$G$91</f>
        <v>31896606.824907258</v>
      </c>
      <c r="O130" s="663">
        <f t="shared" si="41"/>
        <v>227832905.89219469</v>
      </c>
      <c r="P130" s="651"/>
      <c r="Q130" s="651"/>
      <c r="R130" s="651"/>
      <c r="S130" s="651"/>
      <c r="T130" s="651"/>
      <c r="U130" s="651"/>
      <c r="V130" s="651"/>
      <c r="W130" s="651"/>
      <c r="X130" s="651"/>
      <c r="Y130" s="647"/>
      <c r="Z130" s="647"/>
    </row>
    <row r="131" spans="1:26" ht="18" customHeight="1">
      <c r="A131" s="661" t="s">
        <v>285</v>
      </c>
      <c r="B131" s="662"/>
      <c r="C131" s="662">
        <f>C103*Ventas!$G$91</f>
        <v>55204855.257889464</v>
      </c>
      <c r="D131" s="662">
        <f>D103*Ventas!$G$91</f>
        <v>55204855.257889464</v>
      </c>
      <c r="E131" s="662">
        <f>E103*Ventas!$G$91</f>
        <v>55204855.257889464</v>
      </c>
      <c r="F131" s="662">
        <f>F103*Ventas!$G$91</f>
        <v>55204855.257889464</v>
      </c>
      <c r="G131" s="662">
        <f>G103*Ventas!$G$91</f>
        <v>55204855.257889464</v>
      </c>
      <c r="H131" s="662">
        <f>H103*Ventas!$G$91</f>
        <v>55204855.257889464</v>
      </c>
      <c r="I131" s="662">
        <f>I103*Ventas!$G$91</f>
        <v>55204855.257889464</v>
      </c>
      <c r="J131" s="662">
        <f>J103*Ventas!$G$91</f>
        <v>55204855.257889464</v>
      </c>
      <c r="K131" s="662">
        <f>K103*Ventas!$G$91</f>
        <v>55204855.257889464</v>
      </c>
      <c r="L131" s="662">
        <f>L103*Ventas!$G$91</f>
        <v>55204855.257889464</v>
      </c>
      <c r="M131" s="662">
        <f>M103*Ventas!$G$91</f>
        <v>55204855.257889464</v>
      </c>
      <c r="N131" s="662">
        <f>N103*Ventas!$G$91</f>
        <v>55204855.257889464</v>
      </c>
      <c r="O131" s="663">
        <f>SUM(C131:N131)</f>
        <v>662458263.09467363</v>
      </c>
      <c r="P131" s="651"/>
      <c r="Q131" s="651"/>
      <c r="R131" s="651"/>
      <c r="S131" s="651"/>
      <c r="T131" s="651"/>
      <c r="U131" s="651"/>
      <c r="V131" s="651"/>
      <c r="W131" s="651"/>
      <c r="X131" s="651"/>
      <c r="Y131" s="647"/>
      <c r="Z131" s="647"/>
    </row>
    <row r="132" spans="1:26" ht="12" customHeight="1">
      <c r="A132" s="661"/>
      <c r="B132" s="662"/>
      <c r="C132" s="662"/>
      <c r="D132" s="662"/>
      <c r="E132" s="662"/>
      <c r="F132" s="662"/>
      <c r="G132" s="662"/>
      <c r="H132" s="662"/>
      <c r="I132" s="662"/>
      <c r="J132" s="662"/>
      <c r="K132" s="662"/>
      <c r="L132" s="662"/>
      <c r="M132" s="662"/>
      <c r="N132" s="662"/>
      <c r="O132" s="663"/>
      <c r="P132" s="651"/>
      <c r="Q132" s="651"/>
      <c r="R132" s="651"/>
      <c r="S132" s="651"/>
      <c r="T132" s="651"/>
      <c r="U132" s="651"/>
      <c r="V132" s="651"/>
      <c r="W132" s="651"/>
      <c r="X132" s="651"/>
      <c r="Y132" s="647"/>
      <c r="Z132" s="647"/>
    </row>
    <row r="133" spans="1:26" ht="18.75" customHeight="1">
      <c r="A133" s="668" t="s">
        <v>287</v>
      </c>
      <c r="B133" s="669"/>
      <c r="C133" s="669">
        <f t="shared" ref="C133:O133" si="42">SUM(C129:C132)</f>
        <v>82544803.964952826</v>
      </c>
      <c r="D133" s="669">
        <f t="shared" si="42"/>
        <v>73431487.729265034</v>
      </c>
      <c r="E133" s="669">
        <f t="shared" si="42"/>
        <v>68874829.611421153</v>
      </c>
      <c r="F133" s="669">
        <f t="shared" si="42"/>
        <v>71153158.670343101</v>
      </c>
      <c r="G133" s="669">
        <f t="shared" si="42"/>
        <v>64318171.493577249</v>
      </c>
      <c r="H133" s="669">
        <f t="shared" si="42"/>
        <v>73431487.729265034</v>
      </c>
      <c r="I133" s="669">
        <f t="shared" si="42"/>
        <v>80266474.906030878</v>
      </c>
      <c r="J133" s="669">
        <f t="shared" si="42"/>
        <v>71153158.670343101</v>
      </c>
      <c r="K133" s="669">
        <f t="shared" si="42"/>
        <v>71153158.670343101</v>
      </c>
      <c r="L133" s="669">
        <f t="shared" si="42"/>
        <v>68874829.611421153</v>
      </c>
      <c r="M133" s="669">
        <f t="shared" si="42"/>
        <v>77988145.84710893</v>
      </c>
      <c r="N133" s="669">
        <f t="shared" si="42"/>
        <v>87101462.082796723</v>
      </c>
      <c r="O133" s="670">
        <f t="shared" si="42"/>
        <v>890291168.98686838</v>
      </c>
      <c r="P133" s="651"/>
      <c r="Q133" s="651"/>
      <c r="R133" s="651"/>
      <c r="S133" s="651"/>
      <c r="T133" s="651"/>
      <c r="U133" s="651"/>
      <c r="V133" s="651"/>
      <c r="W133" s="651"/>
      <c r="X133" s="651"/>
      <c r="Y133" s="647"/>
      <c r="Z133" s="647"/>
    </row>
    <row r="134" spans="1:26" ht="12" customHeight="1">
      <c r="A134" s="671"/>
      <c r="B134" s="662"/>
      <c r="C134" s="662"/>
      <c r="D134" s="662"/>
      <c r="E134" s="662"/>
      <c r="F134" s="662"/>
      <c r="G134" s="662"/>
      <c r="H134" s="662"/>
      <c r="I134" s="662"/>
      <c r="J134" s="662"/>
      <c r="K134" s="662"/>
      <c r="L134" s="662"/>
      <c r="M134" s="662"/>
      <c r="N134" s="662"/>
      <c r="O134" s="1215"/>
      <c r="P134" s="651"/>
      <c r="Q134" s="651"/>
      <c r="R134" s="651"/>
      <c r="S134" s="651"/>
      <c r="T134" s="651"/>
      <c r="U134" s="651"/>
      <c r="V134" s="651"/>
      <c r="W134" s="651"/>
      <c r="X134" s="651"/>
      <c r="Y134" s="647"/>
      <c r="Z134" s="647"/>
    </row>
    <row r="135" spans="1:26" ht="16.5" customHeight="1">
      <c r="A135" s="661" t="s">
        <v>434</v>
      </c>
      <c r="B135" s="662"/>
      <c r="C135" s="662">
        <f>Financiamiento!G62</f>
        <v>679376.47558922414</v>
      </c>
      <c r="D135" s="662">
        <f>Financiamiento!G63</f>
        <v>692001.55509392393</v>
      </c>
      <c r="E135" s="662">
        <f>Financiamiento!G64</f>
        <v>704861.25065941934</v>
      </c>
      <c r="F135" s="662">
        <f>Financiamiento!G65</f>
        <v>717959.92223417363</v>
      </c>
      <c r="G135" s="662">
        <f>Financiamiento!G66</f>
        <v>731302.01078902534</v>
      </c>
      <c r="H135" s="662">
        <f>Financiamiento!G67</f>
        <v>744892.03982285468</v>
      </c>
      <c r="I135" s="662">
        <f>Financiamiento!G68</f>
        <v>758734.61689622933</v>
      </c>
      <c r="J135" s="662">
        <f>Financiamiento!G69</f>
        <v>772834.43519355101</v>
      </c>
      <c r="K135" s="662">
        <f>Financiamiento!G70</f>
        <v>787196.27511423104</v>
      </c>
      <c r="L135" s="662">
        <f>Financiamiento!G71</f>
        <v>801825.00589343719</v>
      </c>
      <c r="M135" s="662">
        <f>Financiamiento!G72</f>
        <v>816725.58725295693</v>
      </c>
      <c r="N135" s="662">
        <f>Financiamiento!G73</f>
        <v>831903.07108274102</v>
      </c>
      <c r="O135" s="663">
        <f t="shared" ref="O135:O137" si="43">SUM(C135:N135)</f>
        <v>9039612.2456217669</v>
      </c>
      <c r="P135" s="651"/>
      <c r="Q135" s="651"/>
      <c r="R135" s="651"/>
      <c r="S135" s="651"/>
      <c r="T135" s="651"/>
      <c r="U135" s="651"/>
      <c r="V135" s="651"/>
      <c r="W135" s="651"/>
      <c r="X135" s="651"/>
      <c r="Y135" s="647"/>
      <c r="Z135" s="647"/>
    </row>
    <row r="136" spans="1:26" ht="15.75" customHeight="1">
      <c r="A136" s="661" t="s">
        <v>342</v>
      </c>
      <c r="B136" s="662"/>
      <c r="C136" s="662">
        <f>Financiamiento!F62</f>
        <v>-242666.68589216477</v>
      </c>
      <c r="D136" s="662">
        <f>Financiamiento!F63</f>
        <v>-255291.7653968645</v>
      </c>
      <c r="E136" s="662">
        <f>Financiamiento!F64</f>
        <v>-268151.46096235991</v>
      </c>
      <c r="F136" s="662">
        <f>Financiamiento!F65</f>
        <v>-281250.13253711414</v>
      </c>
      <c r="G136" s="662">
        <f>Financiamiento!F66</f>
        <v>-294592.22109196585</v>
      </c>
      <c r="H136" s="662">
        <f>Financiamiento!F67</f>
        <v>-308182.25012579525</v>
      </c>
      <c r="I136" s="662">
        <f>Financiamiento!F68</f>
        <v>-322024.82719916996</v>
      </c>
      <c r="J136" s="662">
        <f>Financiamiento!F69</f>
        <v>-336124.64549649158</v>
      </c>
      <c r="K136" s="662">
        <f>Financiamiento!F70</f>
        <v>-350486.48541717167</v>
      </c>
      <c r="L136" s="662">
        <f>Financiamiento!F71</f>
        <v>-365115.21619637782</v>
      </c>
      <c r="M136" s="662">
        <f>Financiamiento!F72</f>
        <v>-380015.7975558975</v>
      </c>
      <c r="N136" s="662">
        <f>Financiamiento!F73</f>
        <v>-395193.28138568159</v>
      </c>
      <c r="O136" s="663">
        <f t="shared" si="43"/>
        <v>-3799094.7692570542</v>
      </c>
      <c r="P136" s="651"/>
      <c r="Q136" s="651"/>
      <c r="R136" s="651"/>
      <c r="S136" s="651"/>
      <c r="T136" s="651"/>
      <c r="U136" s="651"/>
      <c r="V136" s="651"/>
      <c r="W136" s="651"/>
      <c r="X136" s="651"/>
      <c r="Y136" s="647"/>
      <c r="Z136" s="647"/>
    </row>
    <row r="137" spans="1:26" ht="18.75" customHeight="1">
      <c r="A137" s="661" t="s">
        <v>300</v>
      </c>
      <c r="B137" s="662"/>
      <c r="C137" s="662"/>
      <c r="D137" s="662"/>
      <c r="E137" s="662">
        <f>'Estado de Resultados Proyectado'!E14+'Estado de Resultados Proyectado'!E15</f>
        <v>0</v>
      </c>
      <c r="F137" s="662"/>
      <c r="G137" s="662"/>
      <c r="H137" s="662"/>
      <c r="I137" s="662"/>
      <c r="J137" s="662"/>
      <c r="K137" s="662"/>
      <c r="L137" s="662"/>
      <c r="M137" s="1062"/>
      <c r="N137" s="662"/>
      <c r="O137" s="663">
        <f t="shared" si="43"/>
        <v>0</v>
      </c>
      <c r="P137" s="651"/>
      <c r="Q137" s="651"/>
      <c r="R137" s="651"/>
      <c r="S137" s="651"/>
      <c r="T137" s="651"/>
      <c r="U137" s="651"/>
      <c r="V137" s="651"/>
      <c r="W137" s="651"/>
      <c r="X137" s="651"/>
      <c r="Y137" s="647"/>
      <c r="Z137" s="647"/>
    </row>
    <row r="138" spans="1:26" ht="16.5" customHeight="1">
      <c r="A138" s="668" t="s">
        <v>301</v>
      </c>
      <c r="B138" s="669"/>
      <c r="C138" s="669">
        <f t="shared" ref="C138:O138" si="44">SUM(C133:C137)</f>
        <v>82981513.754649892</v>
      </c>
      <c r="D138" s="669">
        <f t="shared" si="44"/>
        <v>73868197.5189621</v>
      </c>
      <c r="E138" s="669">
        <f t="shared" si="44"/>
        <v>69311539.401118219</v>
      </c>
      <c r="F138" s="669">
        <f t="shared" si="44"/>
        <v>71589868.460040167</v>
      </c>
      <c r="G138" s="669">
        <f t="shared" si="44"/>
        <v>64754881.283274308</v>
      </c>
      <c r="H138" s="669">
        <f t="shared" si="44"/>
        <v>73868197.5189621</v>
      </c>
      <c r="I138" s="669">
        <f t="shared" si="44"/>
        <v>80703184.695727929</v>
      </c>
      <c r="J138" s="669">
        <f t="shared" si="44"/>
        <v>71589868.460040167</v>
      </c>
      <c r="K138" s="669">
        <f t="shared" si="44"/>
        <v>71589868.460040167</v>
      </c>
      <c r="L138" s="669">
        <f t="shared" si="44"/>
        <v>69311539.401118219</v>
      </c>
      <c r="M138" s="669">
        <f t="shared" si="44"/>
        <v>78424855.636805996</v>
      </c>
      <c r="N138" s="669">
        <f t="shared" si="44"/>
        <v>87538171.872493789</v>
      </c>
      <c r="O138" s="670">
        <f t="shared" si="44"/>
        <v>895531686.46323311</v>
      </c>
      <c r="P138" s="651"/>
      <c r="Q138" s="651"/>
      <c r="R138" s="651"/>
      <c r="S138" s="651"/>
      <c r="T138" s="651"/>
      <c r="U138" s="651"/>
      <c r="V138" s="651"/>
      <c r="W138" s="651"/>
      <c r="X138" s="651"/>
      <c r="Y138" s="647"/>
      <c r="Z138" s="647"/>
    </row>
    <row r="139" spans="1:26" ht="16.5" customHeight="1">
      <c r="A139" s="668" t="s">
        <v>303</v>
      </c>
      <c r="B139" s="669"/>
      <c r="C139" s="669">
        <f t="shared" ref="C139:O139" si="45">C126-C138</f>
        <v>26855579.382242054</v>
      </c>
      <c r="D139" s="669">
        <f t="shared" si="45"/>
        <v>-643468.76103414595</v>
      </c>
      <c r="E139" s="669">
        <f t="shared" si="45"/>
        <v>-14392992.832672246</v>
      </c>
      <c r="F139" s="669">
        <f t="shared" si="45"/>
        <v>-7518230.7968531922</v>
      </c>
      <c r="G139" s="669">
        <f t="shared" si="45"/>
        <v>-28142516.904310331</v>
      </c>
      <c r="H139" s="669">
        <f t="shared" si="45"/>
        <v>-643468.76103414595</v>
      </c>
      <c r="I139" s="669">
        <f t="shared" si="45"/>
        <v>19980817.34642303</v>
      </c>
      <c r="J139" s="669">
        <f t="shared" si="45"/>
        <v>-7518230.7968531922</v>
      </c>
      <c r="K139" s="669">
        <f t="shared" si="45"/>
        <v>-7518230.7968531922</v>
      </c>
      <c r="L139" s="669">
        <f t="shared" si="45"/>
        <v>-14392992.832672246</v>
      </c>
      <c r="M139" s="669">
        <f t="shared" si="45"/>
        <v>13106055.310603961</v>
      </c>
      <c r="N139" s="669">
        <f t="shared" si="45"/>
        <v>40605103.453880161</v>
      </c>
      <c r="O139" s="670">
        <f t="shared" si="45"/>
        <v>19777423.010866523</v>
      </c>
      <c r="P139" s="651"/>
      <c r="Q139" s="651"/>
      <c r="R139" s="651"/>
      <c r="S139" s="651"/>
      <c r="T139" s="651"/>
      <c r="U139" s="651"/>
      <c r="V139" s="651"/>
      <c r="W139" s="651"/>
      <c r="X139" s="651"/>
      <c r="Y139" s="647"/>
      <c r="Z139" s="647"/>
    </row>
    <row r="140" spans="1:26" ht="16.5" customHeight="1">
      <c r="A140" s="966" t="s">
        <v>355</v>
      </c>
      <c r="B140" s="662">
        <f>'Estado de Resultados Proyectado'!E18</f>
        <v>20536458.33726114</v>
      </c>
      <c r="C140" s="662"/>
      <c r="D140" s="662"/>
      <c r="E140" s="662"/>
      <c r="F140" s="662"/>
      <c r="G140" s="662"/>
      <c r="H140" s="662"/>
      <c r="I140" s="662"/>
      <c r="J140" s="662"/>
      <c r="K140" s="662"/>
      <c r="L140" s="662"/>
      <c r="M140" s="662"/>
      <c r="N140" s="662"/>
      <c r="O140" s="663">
        <f t="shared" ref="O140:O141" si="46">B140</f>
        <v>20536458.33726114</v>
      </c>
      <c r="P140" s="651"/>
      <c r="Q140" s="651"/>
      <c r="R140" s="651"/>
      <c r="S140" s="651"/>
      <c r="T140" s="651"/>
      <c r="U140" s="651"/>
      <c r="V140" s="651"/>
      <c r="W140" s="651"/>
      <c r="X140" s="651"/>
      <c r="Y140" s="647"/>
      <c r="Z140" s="647"/>
    </row>
    <row r="141" spans="1:26" ht="18.75" customHeight="1">
      <c r="A141" s="661" t="s">
        <v>306</v>
      </c>
      <c r="B141" s="662">
        <f>O114</f>
        <v>12071782.581988126</v>
      </c>
      <c r="C141" s="662">
        <f t="shared" ref="C141:N141" si="47">B142</f>
        <v>-8464675.7552730143</v>
      </c>
      <c r="D141" s="662">
        <f t="shared" si="47"/>
        <v>18390903.626969039</v>
      </c>
      <c r="E141" s="662">
        <f t="shared" si="47"/>
        <v>17747434.865934893</v>
      </c>
      <c r="F141" s="662">
        <f t="shared" si="47"/>
        <v>3354442.0332626477</v>
      </c>
      <c r="G141" s="662">
        <f t="shared" si="47"/>
        <v>-4163788.7635905445</v>
      </c>
      <c r="H141" s="662">
        <f t="shared" si="47"/>
        <v>-32306305.667900875</v>
      </c>
      <c r="I141" s="662">
        <f t="shared" si="47"/>
        <v>-32949774.428935021</v>
      </c>
      <c r="J141" s="662">
        <f t="shared" si="47"/>
        <v>-12968957.082511991</v>
      </c>
      <c r="K141" s="662">
        <f t="shared" si="47"/>
        <v>-20487187.879365183</v>
      </c>
      <c r="L141" s="662">
        <f t="shared" si="47"/>
        <v>-28005418.676218376</v>
      </c>
      <c r="M141" s="662">
        <f t="shared" si="47"/>
        <v>-42398411.508890621</v>
      </c>
      <c r="N141" s="662">
        <f t="shared" si="47"/>
        <v>-29292356.19828666</v>
      </c>
      <c r="O141" s="663">
        <f t="shared" si="46"/>
        <v>12071782.581988126</v>
      </c>
      <c r="P141" s="651"/>
      <c r="Q141" s="651"/>
      <c r="R141" s="651"/>
      <c r="S141" s="651"/>
      <c r="T141" s="651"/>
      <c r="U141" s="651"/>
      <c r="V141" s="651"/>
      <c r="W141" s="651"/>
      <c r="X141" s="651"/>
      <c r="Y141" s="647"/>
      <c r="Z141" s="647"/>
    </row>
    <row r="142" spans="1:26" ht="21" customHeight="1">
      <c r="A142" s="749" t="s">
        <v>42</v>
      </c>
      <c r="B142" s="750">
        <f>B139-B140+B141</f>
        <v>-8464675.7552730143</v>
      </c>
      <c r="C142" s="750">
        <f t="shared" ref="C142:N142" si="48">SUM(C139:C141)</f>
        <v>18390903.626969039</v>
      </c>
      <c r="D142" s="750">
        <f t="shared" si="48"/>
        <v>17747434.865934893</v>
      </c>
      <c r="E142" s="750">
        <f t="shared" si="48"/>
        <v>3354442.0332626477</v>
      </c>
      <c r="F142" s="750">
        <f t="shared" si="48"/>
        <v>-4163788.7635905445</v>
      </c>
      <c r="G142" s="750">
        <f t="shared" si="48"/>
        <v>-32306305.667900875</v>
      </c>
      <c r="H142" s="750">
        <f t="shared" si="48"/>
        <v>-32949774.428935021</v>
      </c>
      <c r="I142" s="750">
        <f t="shared" si="48"/>
        <v>-12968957.082511991</v>
      </c>
      <c r="J142" s="750">
        <f t="shared" si="48"/>
        <v>-20487187.879365183</v>
      </c>
      <c r="K142" s="750">
        <f t="shared" si="48"/>
        <v>-28005418.676218376</v>
      </c>
      <c r="L142" s="750">
        <f t="shared" si="48"/>
        <v>-42398411.508890621</v>
      </c>
      <c r="M142" s="750">
        <f t="shared" si="48"/>
        <v>-29292356.19828666</v>
      </c>
      <c r="N142" s="750">
        <f t="shared" si="48"/>
        <v>11312747.255593501</v>
      </c>
      <c r="O142" s="754">
        <f>O139-O140+O141</f>
        <v>11312747.255593508</v>
      </c>
      <c r="P142" s="651"/>
      <c r="Q142" s="651"/>
      <c r="R142" s="651"/>
      <c r="S142" s="651"/>
      <c r="T142" s="651"/>
      <c r="U142" s="651"/>
      <c r="V142" s="651"/>
      <c r="W142" s="651"/>
      <c r="X142" s="651"/>
      <c r="Y142" s="647"/>
      <c r="Z142" s="647"/>
    </row>
    <row r="143" spans="1:26" ht="12" customHeight="1">
      <c r="A143" s="758"/>
      <c r="B143" s="758"/>
      <c r="C143" s="758"/>
      <c r="D143" s="758"/>
      <c r="E143" s="758"/>
      <c r="F143" s="758"/>
      <c r="G143" s="758"/>
      <c r="H143" s="758"/>
      <c r="I143" s="758"/>
      <c r="J143" s="758"/>
      <c r="K143" s="758"/>
      <c r="L143" s="758"/>
      <c r="M143" s="758"/>
      <c r="N143" s="758"/>
      <c r="O143" s="758"/>
      <c r="P143" s="651"/>
      <c r="Q143" s="651"/>
      <c r="R143" s="651"/>
      <c r="S143" s="651"/>
      <c r="T143" s="651"/>
      <c r="U143" s="651"/>
      <c r="V143" s="651"/>
      <c r="W143" s="651"/>
      <c r="X143" s="651"/>
      <c r="Y143" s="647"/>
      <c r="Z143" s="647"/>
    </row>
    <row r="144" spans="1:26" ht="12" customHeight="1">
      <c r="A144" s="758"/>
      <c r="B144" s="898"/>
      <c r="C144" s="758"/>
      <c r="D144" s="758"/>
      <c r="E144" s="758"/>
      <c r="F144" s="758"/>
      <c r="G144" s="758"/>
      <c r="H144" s="758"/>
      <c r="I144" s="758"/>
      <c r="J144" s="758"/>
      <c r="K144" s="758"/>
      <c r="L144" s="758"/>
      <c r="M144" s="758"/>
      <c r="N144" s="758"/>
      <c r="O144" s="758"/>
      <c r="P144" s="651"/>
      <c r="Q144" s="651"/>
      <c r="R144" s="651"/>
      <c r="S144" s="651"/>
      <c r="T144" s="651"/>
      <c r="U144" s="651"/>
      <c r="V144" s="651"/>
      <c r="W144" s="651"/>
      <c r="X144" s="651"/>
      <c r="Y144" s="647"/>
      <c r="Z144" s="647"/>
    </row>
    <row r="145" spans="1:26" ht="12" customHeight="1">
      <c r="A145" s="1163"/>
      <c r="B145" s="936"/>
      <c r="C145" s="936"/>
      <c r="D145" s="936"/>
      <c r="E145" s="936"/>
      <c r="F145" s="936"/>
      <c r="G145" s="936"/>
      <c r="H145" s="936"/>
      <c r="I145" s="936"/>
      <c r="J145" s="936"/>
      <c r="K145" s="936"/>
      <c r="L145" s="936"/>
      <c r="M145" s="936"/>
      <c r="N145" s="936"/>
      <c r="O145" s="936"/>
      <c r="P145" s="651"/>
      <c r="Q145" s="651"/>
      <c r="R145" s="651"/>
      <c r="S145" s="651"/>
      <c r="T145" s="651"/>
      <c r="U145" s="651"/>
      <c r="V145" s="651"/>
      <c r="W145" s="651"/>
      <c r="X145" s="651"/>
      <c r="Y145" s="647"/>
      <c r="Z145" s="647"/>
    </row>
    <row r="146" spans="1:26" ht="12" customHeight="1">
      <c r="A146" s="1163"/>
      <c r="B146" s="936"/>
      <c r="C146" s="936"/>
      <c r="D146" s="936"/>
      <c r="E146" s="936"/>
      <c r="F146" s="936"/>
      <c r="G146" s="936"/>
      <c r="H146" s="936"/>
      <c r="I146" s="936"/>
      <c r="J146" s="936"/>
      <c r="K146" s="936"/>
      <c r="L146" s="936"/>
      <c r="M146" s="936"/>
      <c r="N146" s="936"/>
      <c r="O146" s="936"/>
      <c r="P146" s="651"/>
      <c r="Q146" s="651"/>
      <c r="R146" s="651"/>
      <c r="S146" s="651"/>
      <c r="T146" s="651"/>
      <c r="U146" s="651"/>
      <c r="V146" s="651"/>
      <c r="W146" s="651"/>
      <c r="X146" s="651"/>
      <c r="Y146" s="647"/>
      <c r="Z146" s="647"/>
    </row>
    <row r="147" spans="1:26" ht="12" customHeight="1">
      <c r="A147" s="1163"/>
      <c r="B147" s="936"/>
      <c r="C147" s="936"/>
      <c r="D147" s="936"/>
      <c r="E147" s="936"/>
      <c r="F147" s="936"/>
      <c r="G147" s="936"/>
      <c r="H147" s="936"/>
      <c r="I147" s="936"/>
      <c r="J147" s="936"/>
      <c r="K147" s="936"/>
      <c r="L147" s="936"/>
      <c r="M147" s="936"/>
      <c r="N147" s="936"/>
      <c r="O147" s="936"/>
      <c r="P147" s="651"/>
      <c r="Q147" s="651"/>
      <c r="R147" s="651"/>
      <c r="S147" s="651"/>
      <c r="T147" s="651"/>
      <c r="U147" s="651"/>
      <c r="V147" s="651"/>
      <c r="W147" s="651"/>
      <c r="X147" s="651"/>
      <c r="Y147" s="647"/>
      <c r="Z147" s="647"/>
    </row>
    <row r="148" spans="1:26" ht="12" customHeight="1">
      <c r="A148" s="1163"/>
      <c r="B148" s="936"/>
      <c r="C148" s="936"/>
      <c r="D148" s="936"/>
      <c r="E148" s="936"/>
      <c r="F148" s="936"/>
      <c r="G148" s="936"/>
      <c r="H148" s="936"/>
      <c r="I148" s="936"/>
      <c r="J148" s="936"/>
      <c r="K148" s="936"/>
      <c r="L148" s="936"/>
      <c r="M148" s="936"/>
      <c r="N148" s="936"/>
      <c r="O148" s="936"/>
      <c r="P148" s="651"/>
      <c r="Q148" s="651"/>
      <c r="R148" s="651"/>
      <c r="S148" s="651"/>
      <c r="T148" s="651"/>
      <c r="U148" s="651"/>
      <c r="V148" s="651"/>
      <c r="W148" s="651"/>
      <c r="X148" s="651"/>
      <c r="Y148" s="647"/>
      <c r="Z148" s="647"/>
    </row>
    <row r="149" spans="1:26" ht="12" customHeight="1">
      <c r="A149" s="1163"/>
      <c r="B149" s="936"/>
      <c r="C149" s="936"/>
      <c r="D149" s="936"/>
      <c r="E149" s="936"/>
      <c r="F149" s="936"/>
      <c r="G149" s="936"/>
      <c r="H149" s="936"/>
      <c r="I149" s="936"/>
      <c r="J149" s="936"/>
      <c r="K149" s="936"/>
      <c r="L149" s="936"/>
      <c r="M149" s="936"/>
      <c r="N149" s="936"/>
      <c r="O149" s="936"/>
      <c r="P149" s="651"/>
      <c r="Q149" s="651"/>
      <c r="R149" s="651"/>
      <c r="S149" s="651"/>
      <c r="T149" s="651"/>
      <c r="U149" s="651"/>
      <c r="V149" s="651"/>
      <c r="W149" s="651"/>
      <c r="X149" s="651"/>
      <c r="Y149" s="647"/>
      <c r="Z149" s="647"/>
    </row>
    <row r="150" spans="1:26" ht="12" customHeight="1">
      <c r="A150" s="1163"/>
      <c r="B150" s="936"/>
      <c r="C150" s="936"/>
      <c r="D150" s="936"/>
      <c r="E150" s="936"/>
      <c r="F150" s="936"/>
      <c r="G150" s="936"/>
      <c r="H150" s="936"/>
      <c r="I150" s="936"/>
      <c r="J150" s="936"/>
      <c r="K150" s="936"/>
      <c r="L150" s="936"/>
      <c r="M150" s="936"/>
      <c r="N150" s="936"/>
      <c r="O150" s="936"/>
      <c r="P150" s="651"/>
      <c r="Q150" s="651"/>
      <c r="R150" s="651"/>
      <c r="S150" s="651"/>
      <c r="T150" s="651"/>
      <c r="U150" s="651"/>
      <c r="V150" s="651"/>
      <c r="W150" s="651"/>
      <c r="X150" s="651"/>
      <c r="Y150" s="647"/>
      <c r="Z150" s="647"/>
    </row>
    <row r="151" spans="1:26" ht="12" customHeight="1">
      <c r="A151" s="1163"/>
      <c r="B151" s="936"/>
      <c r="C151" s="936"/>
      <c r="D151" s="936"/>
      <c r="E151" s="936"/>
      <c r="F151" s="936"/>
      <c r="G151" s="936"/>
      <c r="H151" s="936"/>
      <c r="I151" s="936"/>
      <c r="J151" s="936"/>
      <c r="K151" s="936"/>
      <c r="L151" s="936"/>
      <c r="M151" s="936"/>
      <c r="N151" s="936"/>
      <c r="O151" s="936"/>
      <c r="P151" s="651"/>
      <c r="Q151" s="651"/>
      <c r="R151" s="651"/>
      <c r="S151" s="651"/>
      <c r="T151" s="651"/>
      <c r="U151" s="651"/>
      <c r="V151" s="651"/>
      <c r="W151" s="651"/>
      <c r="X151" s="651"/>
      <c r="Y151" s="647"/>
      <c r="Z151" s="647"/>
    </row>
    <row r="152" spans="1:26" ht="12" customHeight="1">
      <c r="A152" s="1163"/>
      <c r="B152" s="936"/>
      <c r="C152" s="936"/>
      <c r="D152" s="936"/>
      <c r="E152" s="936"/>
      <c r="F152" s="936"/>
      <c r="G152" s="936"/>
      <c r="H152" s="936"/>
      <c r="I152" s="936"/>
      <c r="J152" s="936"/>
      <c r="K152" s="936"/>
      <c r="L152" s="936"/>
      <c r="M152" s="936"/>
      <c r="N152" s="936"/>
      <c r="O152" s="936"/>
      <c r="P152" s="651"/>
      <c r="Q152" s="651"/>
      <c r="R152" s="651"/>
      <c r="S152" s="651"/>
      <c r="T152" s="651"/>
      <c r="U152" s="651"/>
      <c r="V152" s="651"/>
      <c r="W152" s="651"/>
      <c r="X152" s="651"/>
      <c r="Y152" s="647"/>
      <c r="Z152" s="647"/>
    </row>
    <row r="153" spans="1:26" ht="12" customHeight="1">
      <c r="A153" s="1163"/>
      <c r="B153" s="936"/>
      <c r="C153" s="1164"/>
      <c r="D153" s="1164"/>
      <c r="E153" s="1164"/>
      <c r="F153" s="1164"/>
      <c r="G153" s="1164"/>
      <c r="H153" s="1164"/>
      <c r="I153" s="1164"/>
      <c r="J153" s="1164"/>
      <c r="K153" s="1164"/>
      <c r="L153" s="1164"/>
      <c r="M153" s="1164"/>
      <c r="N153" s="1164"/>
      <c r="O153" s="936"/>
      <c r="P153" s="651"/>
      <c r="Q153" s="651"/>
      <c r="R153" s="651"/>
      <c r="S153" s="651"/>
      <c r="T153" s="651"/>
      <c r="U153" s="651"/>
      <c r="V153" s="651"/>
      <c r="W153" s="651"/>
      <c r="X153" s="651"/>
      <c r="Y153" s="647"/>
      <c r="Z153" s="647"/>
    </row>
    <row r="154" spans="1:26" ht="12" customHeight="1">
      <c r="A154" s="1163"/>
      <c r="B154" s="936"/>
      <c r="C154" s="936"/>
      <c r="D154" s="936"/>
      <c r="E154" s="936"/>
      <c r="F154" s="936"/>
      <c r="G154" s="936"/>
      <c r="H154" s="936"/>
      <c r="I154" s="936"/>
      <c r="J154" s="936"/>
      <c r="K154" s="936"/>
      <c r="L154" s="936"/>
      <c r="M154" s="936"/>
      <c r="N154" s="936"/>
      <c r="O154" s="936"/>
      <c r="P154" s="651"/>
      <c r="Q154" s="651"/>
      <c r="R154" s="651"/>
      <c r="S154" s="651"/>
      <c r="T154" s="651"/>
      <c r="U154" s="651"/>
      <c r="V154" s="651"/>
      <c r="W154" s="651"/>
      <c r="X154" s="651"/>
      <c r="Y154" s="647"/>
      <c r="Z154" s="647"/>
    </row>
    <row r="155" spans="1:26" ht="12" customHeight="1">
      <c r="A155" s="1163"/>
      <c r="B155" s="936"/>
      <c r="C155" s="936"/>
      <c r="D155" s="936"/>
      <c r="E155" s="936"/>
      <c r="F155" s="936"/>
      <c r="G155" s="936"/>
      <c r="H155" s="936"/>
      <c r="I155" s="936"/>
      <c r="J155" s="936"/>
      <c r="K155" s="936"/>
      <c r="L155" s="936"/>
      <c r="M155" s="936"/>
      <c r="N155" s="936"/>
      <c r="O155" s="936"/>
      <c r="P155" s="651"/>
      <c r="Q155" s="651"/>
      <c r="R155" s="651"/>
      <c r="S155" s="651"/>
      <c r="T155" s="651"/>
      <c r="U155" s="651"/>
      <c r="V155" s="651"/>
      <c r="W155" s="651"/>
      <c r="X155" s="651"/>
      <c r="Y155" s="647"/>
      <c r="Z155" s="647"/>
    </row>
    <row r="156" spans="1:26" ht="12" customHeight="1">
      <c r="A156" s="1166"/>
      <c r="B156" s="1168"/>
      <c r="C156" s="1168"/>
      <c r="D156" s="1168"/>
      <c r="E156" s="1168"/>
      <c r="F156" s="1168"/>
      <c r="G156" s="1168"/>
      <c r="H156" s="1168"/>
      <c r="I156" s="1168"/>
      <c r="J156" s="1168"/>
      <c r="K156" s="1168"/>
      <c r="L156" s="1168"/>
      <c r="M156" s="1168"/>
      <c r="N156" s="1168"/>
      <c r="O156" s="1168"/>
      <c r="P156" s="651"/>
      <c r="Q156" s="651"/>
      <c r="R156" s="651"/>
      <c r="S156" s="651"/>
      <c r="T156" s="651"/>
      <c r="U156" s="651"/>
      <c r="V156" s="651"/>
      <c r="W156" s="651"/>
      <c r="X156" s="651"/>
      <c r="Y156" s="647"/>
      <c r="Z156" s="647"/>
    </row>
    <row r="157" spans="1:26" ht="12" customHeight="1">
      <c r="A157" s="1166"/>
      <c r="B157" s="1168"/>
      <c r="C157" s="1168"/>
      <c r="D157" s="1168"/>
      <c r="E157" s="1168"/>
      <c r="F157" s="1168"/>
      <c r="G157" s="1168"/>
      <c r="H157" s="1168"/>
      <c r="I157" s="1168"/>
      <c r="J157" s="1168"/>
      <c r="K157" s="1168"/>
      <c r="L157" s="1168"/>
      <c r="M157" s="1168"/>
      <c r="N157" s="1168"/>
      <c r="O157" s="1168"/>
      <c r="P157" s="651"/>
      <c r="Q157" s="651"/>
      <c r="R157" s="651"/>
      <c r="S157" s="651"/>
      <c r="T157" s="651"/>
      <c r="U157" s="651"/>
      <c r="V157" s="651"/>
      <c r="W157" s="651"/>
      <c r="X157" s="651"/>
      <c r="Y157" s="647"/>
      <c r="Z157" s="647"/>
    </row>
    <row r="158" spans="1:26" ht="12" customHeight="1">
      <c r="A158" s="1166"/>
      <c r="B158" s="1168"/>
      <c r="C158" s="1168"/>
      <c r="D158" s="1168"/>
      <c r="E158" s="1168"/>
      <c r="F158" s="1168"/>
      <c r="G158" s="1168"/>
      <c r="H158" s="1168"/>
      <c r="I158" s="1168"/>
      <c r="J158" s="1168"/>
      <c r="K158" s="1168"/>
      <c r="L158" s="1168"/>
      <c r="M158" s="1168"/>
      <c r="N158" s="1168"/>
      <c r="O158" s="1168"/>
      <c r="P158" s="651"/>
      <c r="Q158" s="651"/>
      <c r="R158" s="651"/>
      <c r="S158" s="651"/>
      <c r="T158" s="651"/>
      <c r="U158" s="651"/>
      <c r="V158" s="651"/>
      <c r="W158" s="651"/>
      <c r="X158" s="651"/>
      <c r="Y158" s="647"/>
      <c r="Z158" s="647"/>
    </row>
    <row r="159" spans="1:26" ht="12" customHeight="1">
      <c r="A159" s="1163"/>
      <c r="B159" s="936"/>
      <c r="C159" s="936"/>
      <c r="D159" s="936"/>
      <c r="E159" s="936"/>
      <c r="F159" s="936"/>
      <c r="G159" s="936"/>
      <c r="H159" s="936"/>
      <c r="I159" s="936"/>
      <c r="J159" s="936"/>
      <c r="K159" s="936"/>
      <c r="L159" s="936"/>
      <c r="M159" s="936"/>
      <c r="N159" s="936"/>
      <c r="O159" s="936"/>
      <c r="P159" s="651"/>
      <c r="Q159" s="651"/>
      <c r="R159" s="651"/>
      <c r="S159" s="651"/>
      <c r="T159" s="651"/>
      <c r="U159" s="651"/>
      <c r="V159" s="651"/>
      <c r="W159" s="651"/>
      <c r="X159" s="651"/>
      <c r="Y159" s="647"/>
      <c r="Z159" s="647"/>
    </row>
    <row r="160" spans="1:26" ht="12" customHeight="1">
      <c r="A160" s="1166"/>
      <c r="B160" s="936"/>
      <c r="C160" s="1168"/>
      <c r="D160" s="1168"/>
      <c r="E160" s="1168"/>
      <c r="F160" s="1168"/>
      <c r="G160" s="1168"/>
      <c r="H160" s="1168"/>
      <c r="I160" s="1168"/>
      <c r="J160" s="1168"/>
      <c r="K160" s="1168"/>
      <c r="L160" s="1168"/>
      <c r="M160" s="1168"/>
      <c r="N160" s="1168"/>
      <c r="O160" s="1168"/>
      <c r="P160" s="651"/>
      <c r="Q160" s="651"/>
      <c r="R160" s="651"/>
      <c r="S160" s="651"/>
      <c r="T160" s="651"/>
      <c r="U160" s="651"/>
      <c r="V160" s="651"/>
      <c r="W160" s="651"/>
      <c r="X160" s="651"/>
      <c r="Y160" s="647"/>
      <c r="Z160" s="647"/>
    </row>
    <row r="161" spans="1:26" ht="12" customHeight="1">
      <c r="A161" s="651"/>
      <c r="B161" s="651"/>
      <c r="C161" s="651"/>
      <c r="D161" s="651"/>
      <c r="E161" s="651"/>
      <c r="F161" s="651"/>
      <c r="G161" s="651"/>
      <c r="H161" s="651"/>
      <c r="I161" s="651"/>
      <c r="J161" s="651"/>
      <c r="K161" s="651"/>
      <c r="L161" s="651"/>
      <c r="M161" s="651"/>
      <c r="N161" s="651"/>
      <c r="O161" s="651"/>
      <c r="P161" s="651"/>
      <c r="Q161" s="651"/>
      <c r="R161" s="651"/>
      <c r="S161" s="651"/>
      <c r="T161" s="651"/>
      <c r="U161" s="651"/>
      <c r="V161" s="651"/>
      <c r="W161" s="651"/>
      <c r="X161" s="651"/>
      <c r="Y161" s="647"/>
      <c r="Z161" s="647"/>
    </row>
    <row r="162" spans="1:26" ht="12" customHeight="1">
      <c r="A162" s="651"/>
      <c r="B162" s="651"/>
      <c r="C162" s="651"/>
      <c r="D162" s="651"/>
      <c r="E162" s="651"/>
      <c r="F162" s="651"/>
      <c r="G162" s="651"/>
      <c r="H162" s="651"/>
      <c r="I162" s="651"/>
      <c r="J162" s="651"/>
      <c r="K162" s="651"/>
      <c r="L162" s="651"/>
      <c r="M162" s="651"/>
      <c r="N162" s="651"/>
      <c r="O162" s="651"/>
      <c r="P162" s="651"/>
      <c r="Q162" s="651"/>
      <c r="R162" s="651"/>
      <c r="S162" s="651"/>
      <c r="T162" s="651"/>
      <c r="U162" s="651"/>
      <c r="V162" s="651"/>
      <c r="W162" s="651"/>
      <c r="X162" s="651"/>
      <c r="Y162" s="647"/>
      <c r="Z162" s="647"/>
    </row>
    <row r="163" spans="1:26" ht="12" customHeight="1">
      <c r="A163" s="651"/>
      <c r="B163" s="651"/>
      <c r="C163" s="651"/>
      <c r="D163" s="651"/>
      <c r="E163" s="651"/>
      <c r="F163" s="651"/>
      <c r="G163" s="651"/>
      <c r="H163" s="651"/>
      <c r="I163" s="651"/>
      <c r="J163" s="651"/>
      <c r="K163" s="651"/>
      <c r="L163" s="651"/>
      <c r="M163" s="651"/>
      <c r="N163" s="651"/>
      <c r="O163" s="651"/>
      <c r="P163" s="651"/>
      <c r="Q163" s="651"/>
      <c r="R163" s="651"/>
      <c r="S163" s="651"/>
      <c r="T163" s="651"/>
      <c r="U163" s="651"/>
      <c r="V163" s="651"/>
      <c r="W163" s="651"/>
      <c r="X163" s="651"/>
      <c r="Y163" s="647"/>
      <c r="Z163" s="647"/>
    </row>
    <row r="164" spans="1:26" ht="12" customHeight="1">
      <c r="A164" s="647"/>
      <c r="B164" s="647"/>
      <c r="C164" s="647"/>
      <c r="D164" s="647"/>
      <c r="E164" s="647"/>
      <c r="F164" s="647"/>
      <c r="G164" s="647"/>
      <c r="H164" s="647"/>
      <c r="I164" s="647"/>
      <c r="J164" s="647"/>
      <c r="K164" s="647"/>
      <c r="L164" s="647"/>
      <c r="M164" s="647"/>
      <c r="N164" s="647"/>
      <c r="O164" s="647"/>
      <c r="P164" s="647"/>
      <c r="Q164" s="647"/>
      <c r="R164" s="647"/>
      <c r="S164" s="647"/>
      <c r="T164" s="647"/>
      <c r="U164" s="647"/>
      <c r="V164" s="647"/>
      <c r="W164" s="647"/>
      <c r="X164" s="647"/>
      <c r="Y164" s="647"/>
      <c r="Z164" s="647"/>
    </row>
    <row r="165" spans="1:26" ht="12" customHeight="1">
      <c r="A165" s="647"/>
      <c r="B165" s="647"/>
      <c r="C165" s="647"/>
      <c r="D165" s="647"/>
      <c r="E165" s="647"/>
      <c r="F165" s="647"/>
      <c r="G165" s="647"/>
      <c r="H165" s="647"/>
      <c r="I165" s="647"/>
      <c r="J165" s="647"/>
      <c r="K165" s="647"/>
      <c r="L165" s="647"/>
      <c r="M165" s="647"/>
      <c r="N165" s="647"/>
      <c r="O165" s="647"/>
      <c r="P165" s="647"/>
      <c r="Q165" s="647"/>
      <c r="R165" s="647"/>
      <c r="S165" s="647"/>
      <c r="T165" s="647"/>
      <c r="U165" s="647"/>
      <c r="V165" s="647"/>
      <c r="W165" s="647"/>
      <c r="X165" s="647"/>
      <c r="Y165" s="647"/>
      <c r="Z165" s="647"/>
    </row>
    <row r="166" spans="1:26" ht="12" customHeight="1">
      <c r="A166" s="647"/>
      <c r="B166" s="647"/>
      <c r="C166" s="647"/>
      <c r="D166" s="647"/>
      <c r="E166" s="647"/>
      <c r="F166" s="647"/>
      <c r="G166" s="647"/>
      <c r="H166" s="647"/>
      <c r="I166" s="647"/>
      <c r="J166" s="647"/>
      <c r="K166" s="647"/>
      <c r="L166" s="647"/>
      <c r="M166" s="647"/>
      <c r="N166" s="647"/>
      <c r="O166" s="647"/>
      <c r="P166" s="647"/>
      <c r="Q166" s="647"/>
      <c r="R166" s="647"/>
      <c r="S166" s="647"/>
      <c r="T166" s="647"/>
      <c r="U166" s="647"/>
      <c r="V166" s="647"/>
      <c r="W166" s="647"/>
      <c r="X166" s="647"/>
      <c r="Y166" s="647"/>
      <c r="Z166" s="647"/>
    </row>
    <row r="167" spans="1:26" ht="12" customHeight="1">
      <c r="A167" s="647"/>
      <c r="B167" s="647"/>
      <c r="C167" s="647"/>
      <c r="D167" s="647"/>
      <c r="E167" s="647"/>
      <c r="F167" s="647"/>
      <c r="G167" s="647"/>
      <c r="H167" s="647"/>
      <c r="I167" s="647"/>
      <c r="J167" s="647"/>
      <c r="K167" s="647"/>
      <c r="L167" s="647"/>
      <c r="M167" s="647"/>
      <c r="N167" s="647"/>
      <c r="O167" s="647"/>
      <c r="P167" s="647"/>
      <c r="Q167" s="647"/>
      <c r="R167" s="647"/>
      <c r="S167" s="647"/>
      <c r="T167" s="647"/>
      <c r="U167" s="647"/>
      <c r="V167" s="647"/>
      <c r="W167" s="647"/>
      <c r="X167" s="647"/>
      <c r="Y167" s="647"/>
      <c r="Z167" s="647"/>
    </row>
    <row r="168" spans="1:26" ht="12" customHeight="1">
      <c r="A168" s="647"/>
      <c r="B168" s="647"/>
      <c r="C168" s="647"/>
      <c r="D168" s="647"/>
      <c r="E168" s="647"/>
      <c r="F168" s="647"/>
      <c r="G168" s="647"/>
      <c r="H168" s="647"/>
      <c r="I168" s="647"/>
      <c r="J168" s="647"/>
      <c r="K168" s="647"/>
      <c r="L168" s="647"/>
      <c r="M168" s="647"/>
      <c r="N168" s="647"/>
      <c r="O168" s="647"/>
      <c r="P168" s="647"/>
      <c r="Q168" s="647"/>
      <c r="R168" s="647"/>
      <c r="S168" s="647"/>
      <c r="T168" s="647"/>
      <c r="U168" s="647"/>
      <c r="V168" s="647"/>
      <c r="W168" s="647"/>
      <c r="X168" s="647"/>
      <c r="Y168" s="647"/>
      <c r="Z168" s="647"/>
    </row>
    <row r="169" spans="1:26" ht="12" customHeight="1">
      <c r="A169" s="647"/>
      <c r="B169" s="647"/>
      <c r="C169" s="647"/>
      <c r="D169" s="647"/>
      <c r="E169" s="647"/>
      <c r="F169" s="647"/>
      <c r="G169" s="647"/>
      <c r="H169" s="647"/>
      <c r="I169" s="647"/>
      <c r="J169" s="647"/>
      <c r="K169" s="647"/>
      <c r="L169" s="647"/>
      <c r="M169" s="647"/>
      <c r="N169" s="647"/>
      <c r="O169" s="647"/>
      <c r="P169" s="647"/>
      <c r="Q169" s="647"/>
      <c r="R169" s="647"/>
      <c r="S169" s="647"/>
      <c r="T169" s="647"/>
      <c r="U169" s="647"/>
      <c r="V169" s="647"/>
      <c r="W169" s="647"/>
      <c r="X169" s="647"/>
      <c r="Y169" s="647"/>
      <c r="Z169" s="647"/>
    </row>
    <row r="170" spans="1:26" ht="12" customHeight="1">
      <c r="A170" s="647"/>
      <c r="B170" s="647"/>
      <c r="C170" s="647"/>
      <c r="D170" s="647"/>
      <c r="E170" s="647"/>
      <c r="F170" s="647"/>
      <c r="G170" s="647"/>
      <c r="H170" s="647"/>
      <c r="I170" s="647"/>
      <c r="J170" s="647"/>
      <c r="K170" s="647"/>
      <c r="L170" s="647"/>
      <c r="M170" s="647"/>
      <c r="N170" s="647"/>
      <c r="O170" s="647"/>
      <c r="P170" s="647"/>
      <c r="Q170" s="647"/>
      <c r="R170" s="647"/>
      <c r="S170" s="647"/>
      <c r="T170" s="647"/>
      <c r="U170" s="647"/>
      <c r="V170" s="647"/>
      <c r="W170" s="647"/>
      <c r="X170" s="647"/>
      <c r="Y170" s="647"/>
      <c r="Z170" s="647"/>
    </row>
    <row r="171" spans="1:26" ht="12" customHeight="1">
      <c r="A171" s="647"/>
      <c r="B171" s="647"/>
      <c r="C171" s="647"/>
      <c r="D171" s="647"/>
      <c r="E171" s="647"/>
      <c r="F171" s="647"/>
      <c r="G171" s="647"/>
      <c r="H171" s="647"/>
      <c r="I171" s="647"/>
      <c r="J171" s="647"/>
      <c r="K171" s="647"/>
      <c r="L171" s="647"/>
      <c r="M171" s="647"/>
      <c r="N171" s="647"/>
      <c r="O171" s="647"/>
      <c r="P171" s="647"/>
      <c r="Q171" s="647"/>
      <c r="R171" s="647"/>
      <c r="S171" s="647"/>
      <c r="T171" s="647"/>
      <c r="U171" s="647"/>
      <c r="V171" s="647"/>
      <c r="W171" s="647"/>
      <c r="X171" s="647"/>
      <c r="Y171" s="647"/>
      <c r="Z171" s="647"/>
    </row>
    <row r="172" spans="1:26" ht="12" customHeight="1">
      <c r="A172" s="647"/>
      <c r="B172" s="647"/>
      <c r="C172" s="647"/>
      <c r="D172" s="647"/>
      <c r="E172" s="647"/>
      <c r="F172" s="647"/>
      <c r="G172" s="647"/>
      <c r="H172" s="647"/>
      <c r="I172" s="647"/>
      <c r="J172" s="647"/>
      <c r="K172" s="647"/>
      <c r="L172" s="647"/>
      <c r="M172" s="647"/>
      <c r="N172" s="647"/>
      <c r="O172" s="647"/>
      <c r="P172" s="647"/>
      <c r="Q172" s="647"/>
      <c r="R172" s="647"/>
      <c r="S172" s="647"/>
      <c r="T172" s="647"/>
      <c r="U172" s="647"/>
      <c r="V172" s="647"/>
      <c r="W172" s="647"/>
      <c r="X172" s="647"/>
      <c r="Y172" s="647"/>
      <c r="Z172" s="647"/>
    </row>
    <row r="173" spans="1:26" ht="12" customHeight="1">
      <c r="A173" s="647"/>
      <c r="B173" s="647"/>
      <c r="C173" s="647"/>
      <c r="D173" s="647"/>
      <c r="E173" s="647"/>
      <c r="F173" s="647"/>
      <c r="G173" s="647"/>
      <c r="H173" s="647"/>
      <c r="I173" s="647"/>
      <c r="J173" s="647"/>
      <c r="K173" s="647"/>
      <c r="L173" s="647"/>
      <c r="M173" s="647"/>
      <c r="N173" s="647"/>
      <c r="O173" s="647"/>
      <c r="P173" s="647"/>
      <c r="Q173" s="647"/>
      <c r="R173" s="647"/>
      <c r="S173" s="647"/>
      <c r="T173" s="647"/>
      <c r="U173" s="647"/>
      <c r="V173" s="647"/>
      <c r="W173" s="647"/>
      <c r="X173" s="647"/>
      <c r="Y173" s="647"/>
      <c r="Z173" s="647"/>
    </row>
    <row r="174" spans="1:26" ht="12" customHeight="1">
      <c r="A174" s="647"/>
      <c r="B174" s="647"/>
      <c r="C174" s="647"/>
      <c r="D174" s="647"/>
      <c r="E174" s="647"/>
      <c r="F174" s="647"/>
      <c r="G174" s="647"/>
      <c r="H174" s="647"/>
      <c r="I174" s="647"/>
      <c r="J174" s="647"/>
      <c r="K174" s="647"/>
      <c r="L174" s="647"/>
      <c r="M174" s="647"/>
      <c r="N174" s="647"/>
      <c r="O174" s="647"/>
      <c r="P174" s="647"/>
      <c r="Q174" s="647"/>
      <c r="R174" s="647"/>
      <c r="S174" s="647"/>
      <c r="T174" s="647"/>
      <c r="U174" s="647"/>
      <c r="V174" s="647"/>
      <c r="W174" s="647"/>
      <c r="X174" s="647"/>
      <c r="Y174" s="647"/>
      <c r="Z174" s="647"/>
    </row>
    <row r="175" spans="1:26" ht="12" customHeight="1">
      <c r="A175" s="647"/>
      <c r="B175" s="647"/>
      <c r="C175" s="647"/>
      <c r="D175" s="647"/>
      <c r="E175" s="647"/>
      <c r="F175" s="647"/>
      <c r="G175" s="647"/>
      <c r="H175" s="647"/>
      <c r="I175" s="647"/>
      <c r="J175" s="647"/>
      <c r="K175" s="647"/>
      <c r="L175" s="647"/>
      <c r="M175" s="647"/>
      <c r="N175" s="647"/>
      <c r="O175" s="647"/>
      <c r="P175" s="647"/>
      <c r="Q175" s="647"/>
      <c r="R175" s="647"/>
      <c r="S175" s="647"/>
      <c r="T175" s="647"/>
      <c r="U175" s="647"/>
      <c r="V175" s="647"/>
      <c r="W175" s="647"/>
      <c r="X175" s="647"/>
      <c r="Y175" s="647"/>
      <c r="Z175" s="647"/>
    </row>
    <row r="176" spans="1:26" ht="12" customHeight="1">
      <c r="A176" s="647"/>
      <c r="B176" s="647"/>
      <c r="C176" s="647"/>
      <c r="D176" s="647"/>
      <c r="E176" s="647"/>
      <c r="F176" s="647"/>
      <c r="G176" s="647"/>
      <c r="H176" s="647"/>
      <c r="I176" s="647"/>
      <c r="J176" s="647"/>
      <c r="K176" s="647"/>
      <c r="L176" s="647"/>
      <c r="M176" s="647"/>
      <c r="N176" s="647"/>
      <c r="O176" s="647"/>
      <c r="P176" s="647"/>
      <c r="Q176" s="647"/>
      <c r="R176" s="647"/>
      <c r="S176" s="647"/>
      <c r="T176" s="647"/>
      <c r="U176" s="647"/>
      <c r="V176" s="647"/>
      <c r="W176" s="647"/>
      <c r="X176" s="647"/>
      <c r="Y176" s="647"/>
      <c r="Z176" s="647"/>
    </row>
    <row r="177" spans="1:26" ht="12" customHeight="1">
      <c r="A177" s="647"/>
      <c r="B177" s="647"/>
      <c r="C177" s="647"/>
      <c r="D177" s="647"/>
      <c r="E177" s="647"/>
      <c r="F177" s="647"/>
      <c r="G177" s="647"/>
      <c r="H177" s="647"/>
      <c r="I177" s="647"/>
      <c r="J177" s="647"/>
      <c r="K177" s="647"/>
      <c r="L177" s="647"/>
      <c r="M177" s="647"/>
      <c r="N177" s="647"/>
      <c r="O177" s="647"/>
      <c r="P177" s="647"/>
      <c r="Q177" s="647"/>
      <c r="R177" s="647"/>
      <c r="S177" s="647"/>
      <c r="T177" s="647"/>
      <c r="U177" s="647"/>
      <c r="V177" s="647"/>
      <c r="W177" s="647"/>
      <c r="X177" s="647"/>
      <c r="Y177" s="647"/>
      <c r="Z177" s="647"/>
    </row>
    <row r="178" spans="1:26" ht="12" customHeight="1">
      <c r="A178" s="647"/>
      <c r="B178" s="647"/>
      <c r="C178" s="647"/>
      <c r="D178" s="647"/>
      <c r="E178" s="647"/>
      <c r="F178" s="647"/>
      <c r="G178" s="647"/>
      <c r="H178" s="647"/>
      <c r="I178" s="647"/>
      <c r="J178" s="647"/>
      <c r="K178" s="647"/>
      <c r="L178" s="647"/>
      <c r="M178" s="647"/>
      <c r="N178" s="647"/>
      <c r="O178" s="647"/>
      <c r="P178" s="647"/>
      <c r="Q178" s="647"/>
      <c r="R178" s="647"/>
      <c r="S178" s="647"/>
      <c r="T178" s="647"/>
      <c r="U178" s="647"/>
      <c r="V178" s="647"/>
      <c r="W178" s="647"/>
      <c r="X178" s="647"/>
      <c r="Y178" s="647"/>
      <c r="Z178" s="647"/>
    </row>
    <row r="179" spans="1:26" ht="12" customHeight="1">
      <c r="A179" s="647"/>
      <c r="B179" s="647"/>
      <c r="C179" s="647"/>
      <c r="D179" s="647"/>
      <c r="E179" s="647"/>
      <c r="F179" s="647"/>
      <c r="G179" s="647"/>
      <c r="H179" s="647"/>
      <c r="I179" s="647"/>
      <c r="J179" s="647"/>
      <c r="K179" s="647"/>
      <c r="L179" s="647"/>
      <c r="M179" s="647"/>
      <c r="N179" s="647"/>
      <c r="O179" s="647"/>
      <c r="P179" s="647"/>
      <c r="Q179" s="647"/>
      <c r="R179" s="647"/>
      <c r="S179" s="647"/>
      <c r="T179" s="647"/>
      <c r="U179" s="647"/>
      <c r="V179" s="647"/>
      <c r="W179" s="647"/>
      <c r="X179" s="647"/>
      <c r="Y179" s="647"/>
      <c r="Z179" s="647"/>
    </row>
    <row r="180" spans="1:26" ht="12" customHeight="1">
      <c r="A180" s="647"/>
      <c r="B180" s="647"/>
      <c r="C180" s="647"/>
      <c r="D180" s="647"/>
      <c r="E180" s="647"/>
      <c r="F180" s="647"/>
      <c r="G180" s="647"/>
      <c r="H180" s="647"/>
      <c r="I180" s="647"/>
      <c r="J180" s="647"/>
      <c r="K180" s="647"/>
      <c r="L180" s="647"/>
      <c r="M180" s="647"/>
      <c r="N180" s="647"/>
      <c r="O180" s="647"/>
      <c r="P180" s="647"/>
      <c r="Q180" s="647"/>
      <c r="R180" s="647"/>
      <c r="S180" s="647"/>
      <c r="T180" s="647"/>
      <c r="U180" s="647"/>
      <c r="V180" s="647"/>
      <c r="W180" s="647"/>
      <c r="X180" s="647"/>
      <c r="Y180" s="647"/>
      <c r="Z180" s="647"/>
    </row>
    <row r="181" spans="1:26" ht="12" customHeight="1">
      <c r="A181" s="647"/>
      <c r="B181" s="647"/>
      <c r="C181" s="647"/>
      <c r="D181" s="647"/>
      <c r="E181" s="647"/>
      <c r="F181" s="647"/>
      <c r="G181" s="647"/>
      <c r="H181" s="647"/>
      <c r="I181" s="647"/>
      <c r="J181" s="647"/>
      <c r="K181" s="647"/>
      <c r="L181" s="647"/>
      <c r="M181" s="647"/>
      <c r="N181" s="647"/>
      <c r="O181" s="647"/>
      <c r="P181" s="647"/>
      <c r="Q181" s="647"/>
      <c r="R181" s="647"/>
      <c r="S181" s="647"/>
      <c r="T181" s="647"/>
      <c r="U181" s="647"/>
      <c r="V181" s="647"/>
      <c r="W181" s="647"/>
      <c r="X181" s="647"/>
      <c r="Y181" s="647"/>
      <c r="Z181" s="647"/>
    </row>
    <row r="182" spans="1:26" ht="12" customHeight="1">
      <c r="A182" s="647"/>
      <c r="B182" s="647"/>
      <c r="C182" s="647"/>
      <c r="D182" s="647"/>
      <c r="E182" s="647"/>
      <c r="F182" s="647"/>
      <c r="G182" s="647"/>
      <c r="H182" s="647"/>
      <c r="I182" s="647"/>
      <c r="J182" s="647"/>
      <c r="K182" s="647"/>
      <c r="L182" s="647"/>
      <c r="M182" s="647"/>
      <c r="N182" s="647"/>
      <c r="O182" s="647"/>
      <c r="P182" s="647"/>
      <c r="Q182" s="647"/>
      <c r="R182" s="647"/>
      <c r="S182" s="647"/>
      <c r="T182" s="647"/>
      <c r="U182" s="647"/>
      <c r="V182" s="647"/>
      <c r="W182" s="647"/>
      <c r="X182" s="647"/>
      <c r="Y182" s="647"/>
      <c r="Z182" s="647"/>
    </row>
    <row r="183" spans="1:26" ht="12" customHeight="1">
      <c r="A183" s="647"/>
      <c r="B183" s="647"/>
      <c r="C183" s="647"/>
      <c r="D183" s="647"/>
      <c r="E183" s="647"/>
      <c r="F183" s="647"/>
      <c r="G183" s="647"/>
      <c r="H183" s="647"/>
      <c r="I183" s="647"/>
      <c r="J183" s="647"/>
      <c r="K183" s="647"/>
      <c r="L183" s="647"/>
      <c r="M183" s="647"/>
      <c r="N183" s="647"/>
      <c r="O183" s="647"/>
      <c r="P183" s="647"/>
      <c r="Q183" s="647"/>
      <c r="R183" s="647"/>
      <c r="S183" s="647"/>
      <c r="T183" s="647"/>
      <c r="U183" s="647"/>
      <c r="V183" s="647"/>
      <c r="W183" s="647"/>
      <c r="X183" s="647"/>
      <c r="Y183" s="647"/>
      <c r="Z183" s="647"/>
    </row>
    <row r="184" spans="1:26" ht="12" customHeight="1">
      <c r="A184" s="647"/>
      <c r="B184" s="647"/>
      <c r="C184" s="647"/>
      <c r="D184" s="647"/>
      <c r="E184" s="647"/>
      <c r="F184" s="647"/>
      <c r="G184" s="647"/>
      <c r="H184" s="647"/>
      <c r="I184" s="647"/>
      <c r="J184" s="647"/>
      <c r="K184" s="647"/>
      <c r="L184" s="647"/>
      <c r="M184" s="647"/>
      <c r="N184" s="647"/>
      <c r="O184" s="647"/>
      <c r="P184" s="647"/>
      <c r="Q184" s="647"/>
      <c r="R184" s="647"/>
      <c r="S184" s="647"/>
      <c r="T184" s="647"/>
      <c r="U184" s="647"/>
      <c r="V184" s="647"/>
      <c r="W184" s="647"/>
      <c r="X184" s="647"/>
      <c r="Y184" s="647"/>
      <c r="Z184" s="647"/>
    </row>
    <row r="185" spans="1:26" ht="12" customHeight="1">
      <c r="A185" s="647"/>
      <c r="B185" s="647"/>
      <c r="C185" s="647"/>
      <c r="D185" s="647"/>
      <c r="E185" s="647"/>
      <c r="F185" s="647"/>
      <c r="G185" s="647"/>
      <c r="H185" s="647"/>
      <c r="I185" s="647"/>
      <c r="J185" s="647"/>
      <c r="K185" s="647"/>
      <c r="L185" s="647"/>
      <c r="M185" s="647"/>
      <c r="N185" s="647"/>
      <c r="O185" s="647"/>
      <c r="P185" s="647"/>
      <c r="Q185" s="647"/>
      <c r="R185" s="647"/>
      <c r="S185" s="647"/>
      <c r="T185" s="647"/>
      <c r="U185" s="647"/>
      <c r="V185" s="647"/>
      <c r="W185" s="647"/>
      <c r="X185" s="647"/>
      <c r="Y185" s="647"/>
      <c r="Z185" s="647"/>
    </row>
    <row r="186" spans="1:26" ht="12" customHeight="1">
      <c r="A186" s="647"/>
      <c r="B186" s="647"/>
      <c r="C186" s="647"/>
      <c r="D186" s="647"/>
      <c r="E186" s="647"/>
      <c r="F186" s="647"/>
      <c r="G186" s="647"/>
      <c r="H186" s="647"/>
      <c r="I186" s="647"/>
      <c r="J186" s="647"/>
      <c r="K186" s="647"/>
      <c r="L186" s="647"/>
      <c r="M186" s="647"/>
      <c r="N186" s="647"/>
      <c r="O186" s="647"/>
      <c r="P186" s="647"/>
      <c r="Q186" s="647"/>
      <c r="R186" s="647"/>
      <c r="S186" s="647"/>
      <c r="T186" s="647"/>
      <c r="U186" s="647"/>
      <c r="V186" s="647"/>
      <c r="W186" s="647"/>
      <c r="X186" s="647"/>
      <c r="Y186" s="647"/>
      <c r="Z186" s="647"/>
    </row>
    <row r="187" spans="1:26" ht="12" customHeight="1">
      <c r="A187" s="647"/>
      <c r="B187" s="647"/>
      <c r="C187" s="647"/>
      <c r="D187" s="647"/>
      <c r="E187" s="647"/>
      <c r="F187" s="647"/>
      <c r="G187" s="647"/>
      <c r="H187" s="647"/>
      <c r="I187" s="647"/>
      <c r="J187" s="647"/>
      <c r="K187" s="647"/>
      <c r="L187" s="647"/>
      <c r="M187" s="647"/>
      <c r="N187" s="647"/>
      <c r="O187" s="647"/>
      <c r="P187" s="647"/>
      <c r="Q187" s="647"/>
      <c r="R187" s="647"/>
      <c r="S187" s="647"/>
      <c r="T187" s="647"/>
      <c r="U187" s="647"/>
      <c r="V187" s="647"/>
      <c r="W187" s="647"/>
      <c r="X187" s="647"/>
      <c r="Y187" s="647"/>
      <c r="Z187" s="647"/>
    </row>
    <row r="188" spans="1:26" ht="12" customHeight="1">
      <c r="A188" s="647"/>
      <c r="B188" s="647"/>
      <c r="C188" s="647"/>
      <c r="D188" s="647"/>
      <c r="E188" s="647"/>
      <c r="F188" s="647"/>
      <c r="G188" s="647"/>
      <c r="H188" s="647"/>
      <c r="I188" s="647"/>
      <c r="J188" s="647"/>
      <c r="K188" s="647"/>
      <c r="L188" s="647"/>
      <c r="M188" s="647"/>
      <c r="N188" s="647"/>
      <c r="O188" s="647"/>
      <c r="P188" s="647"/>
      <c r="Q188" s="647"/>
      <c r="R188" s="647"/>
      <c r="S188" s="647"/>
      <c r="T188" s="647"/>
      <c r="U188" s="647"/>
      <c r="V188" s="647"/>
      <c r="W188" s="647"/>
      <c r="X188" s="647"/>
      <c r="Y188" s="647"/>
      <c r="Z188" s="647"/>
    </row>
    <row r="189" spans="1:26" ht="12" customHeight="1">
      <c r="A189" s="647"/>
      <c r="B189" s="647"/>
      <c r="C189" s="647"/>
      <c r="D189" s="647"/>
      <c r="E189" s="647"/>
      <c r="F189" s="647"/>
      <c r="G189" s="647"/>
      <c r="H189" s="647"/>
      <c r="I189" s="647"/>
      <c r="J189" s="647"/>
      <c r="K189" s="647"/>
      <c r="L189" s="647"/>
      <c r="M189" s="647"/>
      <c r="N189" s="647"/>
      <c r="O189" s="647"/>
      <c r="P189" s="647"/>
      <c r="Q189" s="647"/>
      <c r="R189" s="647"/>
      <c r="S189" s="647"/>
      <c r="T189" s="647"/>
      <c r="U189" s="647"/>
      <c r="V189" s="647"/>
      <c r="W189" s="647"/>
      <c r="X189" s="647"/>
      <c r="Y189" s="647"/>
      <c r="Z189" s="647"/>
    </row>
    <row r="190" spans="1:26" ht="12" customHeight="1">
      <c r="A190" s="647"/>
      <c r="B190" s="647"/>
      <c r="C190" s="647"/>
      <c r="D190" s="647"/>
      <c r="E190" s="647"/>
      <c r="F190" s="647"/>
      <c r="G190" s="647"/>
      <c r="H190" s="647"/>
      <c r="I190" s="647"/>
      <c r="J190" s="647"/>
      <c r="K190" s="647"/>
      <c r="L190" s="647"/>
      <c r="M190" s="647"/>
      <c r="N190" s="647"/>
      <c r="O190" s="647"/>
      <c r="P190" s="647"/>
      <c r="Q190" s="647"/>
      <c r="R190" s="647"/>
      <c r="S190" s="647"/>
      <c r="T190" s="647"/>
      <c r="U190" s="647"/>
      <c r="V190" s="647"/>
      <c r="W190" s="647"/>
      <c r="X190" s="647"/>
      <c r="Y190" s="647"/>
      <c r="Z190" s="647"/>
    </row>
    <row r="191" spans="1:26" ht="12" customHeight="1">
      <c r="A191" s="647"/>
      <c r="B191" s="647"/>
      <c r="C191" s="647"/>
      <c r="D191" s="647"/>
      <c r="E191" s="647"/>
      <c r="F191" s="647"/>
      <c r="G191" s="647"/>
      <c r="H191" s="647"/>
      <c r="I191" s="647"/>
      <c r="J191" s="647"/>
      <c r="K191" s="647"/>
      <c r="L191" s="647"/>
      <c r="M191" s="647"/>
      <c r="N191" s="647"/>
      <c r="O191" s="647"/>
      <c r="P191" s="647"/>
      <c r="Q191" s="647"/>
      <c r="R191" s="647"/>
      <c r="S191" s="647"/>
      <c r="T191" s="647"/>
      <c r="U191" s="647"/>
      <c r="V191" s="647"/>
      <c r="W191" s="647"/>
      <c r="X191" s="647"/>
      <c r="Y191" s="647"/>
      <c r="Z191" s="647"/>
    </row>
    <row r="192" spans="1:26" ht="12" customHeight="1">
      <c r="A192" s="647"/>
      <c r="B192" s="647"/>
      <c r="C192" s="647"/>
      <c r="D192" s="647"/>
      <c r="E192" s="647"/>
      <c r="F192" s="647"/>
      <c r="G192" s="647"/>
      <c r="H192" s="647"/>
      <c r="I192" s="647"/>
      <c r="J192" s="647"/>
      <c r="K192" s="647"/>
      <c r="L192" s="647"/>
      <c r="M192" s="647"/>
      <c r="N192" s="647"/>
      <c r="O192" s="647"/>
      <c r="P192" s="647"/>
      <c r="Q192" s="647"/>
      <c r="R192" s="647"/>
      <c r="S192" s="647"/>
      <c r="T192" s="647"/>
      <c r="U192" s="647"/>
      <c r="V192" s="647"/>
      <c r="W192" s="647"/>
      <c r="X192" s="647"/>
      <c r="Y192" s="647"/>
      <c r="Z192" s="647"/>
    </row>
    <row r="193" spans="1:26" ht="12" customHeight="1">
      <c r="A193" s="647"/>
      <c r="B193" s="647"/>
      <c r="C193" s="647"/>
      <c r="D193" s="647"/>
      <c r="E193" s="647"/>
      <c r="F193" s="647"/>
      <c r="G193" s="647"/>
      <c r="H193" s="647"/>
      <c r="I193" s="647"/>
      <c r="J193" s="647"/>
      <c r="K193" s="647"/>
      <c r="L193" s="647"/>
      <c r="M193" s="647"/>
      <c r="N193" s="647"/>
      <c r="O193" s="647"/>
      <c r="P193" s="647"/>
      <c r="Q193" s="647"/>
      <c r="R193" s="647"/>
      <c r="S193" s="647"/>
      <c r="T193" s="647"/>
      <c r="U193" s="647"/>
      <c r="V193" s="647"/>
      <c r="W193" s="647"/>
      <c r="X193" s="647"/>
      <c r="Y193" s="647"/>
      <c r="Z193" s="647"/>
    </row>
    <row r="194" spans="1:26" ht="12" customHeight="1">
      <c r="A194" s="647"/>
      <c r="B194" s="647"/>
      <c r="C194" s="647"/>
      <c r="D194" s="647"/>
      <c r="E194" s="647"/>
      <c r="F194" s="647"/>
      <c r="G194" s="647"/>
      <c r="H194" s="647"/>
      <c r="I194" s="647"/>
      <c r="J194" s="647"/>
      <c r="K194" s="647"/>
      <c r="L194" s="647"/>
      <c r="M194" s="647"/>
      <c r="N194" s="647"/>
      <c r="O194" s="647"/>
      <c r="P194" s="647"/>
      <c r="Q194" s="647"/>
      <c r="R194" s="647"/>
      <c r="S194" s="647"/>
      <c r="T194" s="647"/>
      <c r="U194" s="647"/>
      <c r="V194" s="647"/>
      <c r="W194" s="647"/>
      <c r="X194" s="647"/>
      <c r="Y194" s="647"/>
      <c r="Z194" s="647"/>
    </row>
    <row r="195" spans="1:26" ht="12" customHeight="1">
      <c r="A195" s="647"/>
      <c r="B195" s="647"/>
      <c r="C195" s="647"/>
      <c r="D195" s="647"/>
      <c r="E195" s="647"/>
      <c r="F195" s="647"/>
      <c r="G195" s="647"/>
      <c r="H195" s="647"/>
      <c r="I195" s="647"/>
      <c r="J195" s="647"/>
      <c r="K195" s="647"/>
      <c r="L195" s="647"/>
      <c r="M195" s="647"/>
      <c r="N195" s="647"/>
      <c r="O195" s="647"/>
      <c r="P195" s="647"/>
      <c r="Q195" s="647"/>
      <c r="R195" s="647"/>
      <c r="S195" s="647"/>
      <c r="T195" s="647"/>
      <c r="U195" s="647"/>
      <c r="V195" s="647"/>
      <c r="W195" s="647"/>
      <c r="X195" s="647"/>
      <c r="Y195" s="647"/>
      <c r="Z195" s="647"/>
    </row>
    <row r="196" spans="1:26" ht="12" customHeight="1">
      <c r="A196" s="647"/>
      <c r="B196" s="647"/>
      <c r="C196" s="647"/>
      <c r="D196" s="647"/>
      <c r="E196" s="647"/>
      <c r="F196" s="647"/>
      <c r="G196" s="647"/>
      <c r="H196" s="647"/>
      <c r="I196" s="647"/>
      <c r="J196" s="647"/>
      <c r="K196" s="647"/>
      <c r="L196" s="647"/>
      <c r="M196" s="647"/>
      <c r="N196" s="647"/>
      <c r="O196" s="647"/>
      <c r="P196" s="647"/>
      <c r="Q196" s="647"/>
      <c r="R196" s="647"/>
      <c r="S196" s="647"/>
      <c r="T196" s="647"/>
      <c r="U196" s="647"/>
      <c r="V196" s="647"/>
      <c r="W196" s="647"/>
      <c r="X196" s="647"/>
      <c r="Y196" s="647"/>
      <c r="Z196" s="647"/>
    </row>
    <row r="197" spans="1:26" ht="12" customHeight="1">
      <c r="A197" s="647"/>
      <c r="B197" s="647"/>
      <c r="C197" s="647"/>
      <c r="D197" s="647"/>
      <c r="E197" s="647"/>
      <c r="F197" s="647"/>
      <c r="G197" s="647"/>
      <c r="H197" s="647"/>
      <c r="I197" s="647"/>
      <c r="J197" s="647"/>
      <c r="K197" s="647"/>
      <c r="L197" s="647"/>
      <c r="M197" s="647"/>
      <c r="N197" s="647"/>
      <c r="O197" s="647"/>
      <c r="P197" s="647"/>
      <c r="Q197" s="647"/>
      <c r="R197" s="647"/>
      <c r="S197" s="647"/>
      <c r="T197" s="647"/>
      <c r="U197" s="647"/>
      <c r="V197" s="647"/>
      <c r="W197" s="647"/>
      <c r="X197" s="647"/>
      <c r="Y197" s="647"/>
      <c r="Z197" s="647"/>
    </row>
    <row r="198" spans="1:26" ht="12" customHeight="1">
      <c r="A198" s="647"/>
      <c r="B198" s="647"/>
      <c r="C198" s="647"/>
      <c r="D198" s="647"/>
      <c r="E198" s="647"/>
      <c r="F198" s="647"/>
      <c r="G198" s="647"/>
      <c r="H198" s="647"/>
      <c r="I198" s="647"/>
      <c r="J198" s="647"/>
      <c r="K198" s="647"/>
      <c r="L198" s="647"/>
      <c r="M198" s="647"/>
      <c r="N198" s="647"/>
      <c r="O198" s="647"/>
      <c r="P198" s="647"/>
      <c r="Q198" s="647"/>
      <c r="R198" s="647"/>
      <c r="S198" s="647"/>
      <c r="T198" s="647"/>
      <c r="U198" s="647"/>
      <c r="V198" s="647"/>
      <c r="W198" s="647"/>
      <c r="X198" s="647"/>
      <c r="Y198" s="647"/>
      <c r="Z198" s="647"/>
    </row>
    <row r="199" spans="1:26" ht="12" customHeight="1">
      <c r="A199" s="647"/>
      <c r="B199" s="647"/>
      <c r="C199" s="647"/>
      <c r="D199" s="647"/>
      <c r="E199" s="647"/>
      <c r="F199" s="647"/>
      <c r="G199" s="647"/>
      <c r="H199" s="647"/>
      <c r="I199" s="647"/>
      <c r="J199" s="647"/>
      <c r="K199" s="647"/>
      <c r="L199" s="647"/>
      <c r="M199" s="647"/>
      <c r="N199" s="647"/>
      <c r="O199" s="647"/>
      <c r="P199" s="647"/>
      <c r="Q199" s="647"/>
      <c r="R199" s="647"/>
      <c r="S199" s="647"/>
      <c r="T199" s="647"/>
      <c r="U199" s="647"/>
      <c r="V199" s="647"/>
      <c r="W199" s="647"/>
      <c r="X199" s="647"/>
      <c r="Y199" s="647"/>
      <c r="Z199" s="647"/>
    </row>
    <row r="200" spans="1:26" ht="12" customHeight="1">
      <c r="A200" s="647"/>
      <c r="B200" s="647"/>
      <c r="C200" s="647"/>
      <c r="D200" s="647"/>
      <c r="E200" s="647"/>
      <c r="F200" s="647"/>
      <c r="G200" s="647"/>
      <c r="H200" s="647"/>
      <c r="I200" s="647"/>
      <c r="J200" s="647"/>
      <c r="K200" s="647"/>
      <c r="L200" s="647"/>
      <c r="M200" s="647"/>
      <c r="N200" s="647"/>
      <c r="O200" s="647"/>
      <c r="P200" s="647"/>
      <c r="Q200" s="647"/>
      <c r="R200" s="647"/>
      <c r="S200" s="647"/>
      <c r="T200" s="647"/>
      <c r="U200" s="647"/>
      <c r="V200" s="647"/>
      <c r="W200" s="647"/>
      <c r="X200" s="647"/>
      <c r="Y200" s="647"/>
      <c r="Z200" s="647"/>
    </row>
    <row r="201" spans="1:26" ht="12" customHeight="1">
      <c r="A201" s="647"/>
      <c r="B201" s="647"/>
      <c r="C201" s="647"/>
      <c r="D201" s="647"/>
      <c r="E201" s="647"/>
      <c r="F201" s="647"/>
      <c r="G201" s="647"/>
      <c r="H201" s="647"/>
      <c r="I201" s="647"/>
      <c r="J201" s="647"/>
      <c r="K201" s="647"/>
      <c r="L201" s="647"/>
      <c r="M201" s="647"/>
      <c r="N201" s="647"/>
      <c r="O201" s="647"/>
      <c r="P201" s="647"/>
      <c r="Q201" s="647"/>
      <c r="R201" s="647"/>
      <c r="S201" s="647"/>
      <c r="T201" s="647"/>
      <c r="U201" s="647"/>
      <c r="V201" s="647"/>
      <c r="W201" s="647"/>
      <c r="X201" s="647"/>
      <c r="Y201" s="647"/>
      <c r="Z201" s="647"/>
    </row>
    <row r="202" spans="1:26" ht="12" customHeight="1">
      <c r="A202" s="647"/>
      <c r="B202" s="647"/>
      <c r="C202" s="647"/>
      <c r="D202" s="647"/>
      <c r="E202" s="647"/>
      <c r="F202" s="647"/>
      <c r="G202" s="647"/>
      <c r="H202" s="647"/>
      <c r="I202" s="647"/>
      <c r="J202" s="647"/>
      <c r="K202" s="647"/>
      <c r="L202" s="647"/>
      <c r="M202" s="647"/>
      <c r="N202" s="647"/>
      <c r="O202" s="647"/>
      <c r="P202" s="647"/>
      <c r="Q202" s="647"/>
      <c r="R202" s="647"/>
      <c r="S202" s="647"/>
      <c r="T202" s="647"/>
      <c r="U202" s="647"/>
      <c r="V202" s="647"/>
      <c r="W202" s="647"/>
      <c r="X202" s="647"/>
      <c r="Y202" s="647"/>
      <c r="Z202" s="647"/>
    </row>
    <row r="203" spans="1:26" ht="12" customHeight="1">
      <c r="A203" s="647"/>
      <c r="B203" s="647"/>
      <c r="C203" s="647"/>
      <c r="D203" s="647"/>
      <c r="E203" s="647"/>
      <c r="F203" s="647"/>
      <c r="G203" s="647"/>
      <c r="H203" s="647"/>
      <c r="I203" s="647"/>
      <c r="J203" s="647"/>
      <c r="K203" s="647"/>
      <c r="L203" s="647"/>
      <c r="M203" s="647"/>
      <c r="N203" s="647"/>
      <c r="O203" s="647"/>
      <c r="P203" s="647"/>
      <c r="Q203" s="647"/>
      <c r="R203" s="647"/>
      <c r="S203" s="647"/>
      <c r="T203" s="647"/>
      <c r="U203" s="647"/>
      <c r="V203" s="647"/>
      <c r="W203" s="647"/>
      <c r="X203" s="647"/>
      <c r="Y203" s="647"/>
      <c r="Z203" s="647"/>
    </row>
    <row r="204" spans="1:26" ht="12" customHeight="1">
      <c r="A204" s="647"/>
      <c r="B204" s="647"/>
      <c r="C204" s="647"/>
      <c r="D204" s="647"/>
      <c r="E204" s="647"/>
      <c r="F204" s="647"/>
      <c r="G204" s="647"/>
      <c r="H204" s="647"/>
      <c r="I204" s="647"/>
      <c r="J204" s="647"/>
      <c r="K204" s="647"/>
      <c r="L204" s="647"/>
      <c r="M204" s="647"/>
      <c r="N204" s="647"/>
      <c r="O204" s="647"/>
      <c r="P204" s="647"/>
      <c r="Q204" s="647"/>
      <c r="R204" s="647"/>
      <c r="S204" s="647"/>
      <c r="T204" s="647"/>
      <c r="U204" s="647"/>
      <c r="V204" s="647"/>
      <c r="W204" s="647"/>
      <c r="X204" s="647"/>
      <c r="Y204" s="647"/>
      <c r="Z204" s="647"/>
    </row>
    <row r="205" spans="1:26" ht="12" customHeight="1">
      <c r="A205" s="647"/>
      <c r="B205" s="647"/>
      <c r="C205" s="647"/>
      <c r="D205" s="647"/>
      <c r="E205" s="647"/>
      <c r="F205" s="647"/>
      <c r="G205" s="647"/>
      <c r="H205" s="647"/>
      <c r="I205" s="647"/>
      <c r="J205" s="647"/>
      <c r="K205" s="647"/>
      <c r="L205" s="647"/>
      <c r="M205" s="647"/>
      <c r="N205" s="647"/>
      <c r="O205" s="647"/>
      <c r="P205" s="647"/>
      <c r="Q205" s="647"/>
      <c r="R205" s="647"/>
      <c r="S205" s="647"/>
      <c r="T205" s="647"/>
      <c r="U205" s="647"/>
      <c r="V205" s="647"/>
      <c r="W205" s="647"/>
      <c r="X205" s="647"/>
      <c r="Y205" s="647"/>
      <c r="Z205" s="647"/>
    </row>
    <row r="206" spans="1:26" ht="12" customHeight="1">
      <c r="A206" s="647"/>
      <c r="B206" s="647"/>
      <c r="C206" s="647"/>
      <c r="D206" s="647"/>
      <c r="E206" s="647"/>
      <c r="F206" s="647"/>
      <c r="G206" s="647"/>
      <c r="H206" s="647"/>
      <c r="I206" s="647"/>
      <c r="J206" s="647"/>
      <c r="K206" s="647"/>
      <c r="L206" s="647"/>
      <c r="M206" s="647"/>
      <c r="N206" s="647"/>
      <c r="O206" s="647"/>
      <c r="P206" s="647"/>
      <c r="Q206" s="647"/>
      <c r="R206" s="647"/>
      <c r="S206" s="647"/>
      <c r="T206" s="647"/>
      <c r="U206" s="647"/>
      <c r="V206" s="647"/>
      <c r="W206" s="647"/>
      <c r="X206" s="647"/>
      <c r="Y206" s="647"/>
      <c r="Z206" s="647"/>
    </row>
    <row r="207" spans="1:26" ht="12" customHeight="1">
      <c r="A207" s="647"/>
      <c r="B207" s="647"/>
      <c r="C207" s="647"/>
      <c r="D207" s="647"/>
      <c r="E207" s="647"/>
      <c r="F207" s="647"/>
      <c r="G207" s="647"/>
      <c r="H207" s="647"/>
      <c r="I207" s="647"/>
      <c r="J207" s="647"/>
      <c r="K207" s="647"/>
      <c r="L207" s="647"/>
      <c r="M207" s="647"/>
      <c r="N207" s="647"/>
      <c r="O207" s="647"/>
      <c r="P207" s="647"/>
      <c r="Q207" s="647"/>
      <c r="R207" s="647"/>
      <c r="S207" s="647"/>
      <c r="T207" s="647"/>
      <c r="U207" s="647"/>
      <c r="V207" s="647"/>
      <c r="W207" s="647"/>
      <c r="X207" s="647"/>
      <c r="Y207" s="647"/>
      <c r="Z207" s="647"/>
    </row>
    <row r="208" spans="1:26" ht="12" customHeight="1">
      <c r="A208" s="647"/>
      <c r="B208" s="647"/>
      <c r="C208" s="647"/>
      <c r="D208" s="647"/>
      <c r="E208" s="647"/>
      <c r="F208" s="647"/>
      <c r="G208" s="647"/>
      <c r="H208" s="647"/>
      <c r="I208" s="647"/>
      <c r="J208" s="647"/>
      <c r="K208" s="647"/>
      <c r="L208" s="647"/>
      <c r="M208" s="647"/>
      <c r="N208" s="647"/>
      <c r="O208" s="647"/>
      <c r="P208" s="647"/>
      <c r="Q208" s="647"/>
      <c r="R208" s="647"/>
      <c r="S208" s="647"/>
      <c r="T208" s="647"/>
      <c r="U208" s="647"/>
      <c r="V208" s="647"/>
      <c r="W208" s="647"/>
      <c r="X208" s="647"/>
      <c r="Y208" s="647"/>
      <c r="Z208" s="647"/>
    </row>
    <row r="209" spans="1:26" ht="12" customHeight="1">
      <c r="A209" s="647"/>
      <c r="B209" s="647"/>
      <c r="C209" s="647"/>
      <c r="D209" s="647"/>
      <c r="E209" s="647"/>
      <c r="F209" s="647"/>
      <c r="G209" s="647"/>
      <c r="H209" s="647"/>
      <c r="I209" s="647"/>
      <c r="J209" s="647"/>
      <c r="K209" s="647"/>
      <c r="L209" s="647"/>
      <c r="M209" s="647"/>
      <c r="N209" s="647"/>
      <c r="O209" s="647"/>
      <c r="P209" s="647"/>
      <c r="Q209" s="647"/>
      <c r="R209" s="647"/>
      <c r="S209" s="647"/>
      <c r="T209" s="647"/>
      <c r="U209" s="647"/>
      <c r="V209" s="647"/>
      <c r="W209" s="647"/>
      <c r="X209" s="647"/>
      <c r="Y209" s="647"/>
      <c r="Z209" s="647"/>
    </row>
    <row r="210" spans="1:26" ht="12" customHeight="1">
      <c r="A210" s="647"/>
      <c r="B210" s="647"/>
      <c r="C210" s="647"/>
      <c r="D210" s="647"/>
      <c r="E210" s="647"/>
      <c r="F210" s="647"/>
      <c r="G210" s="647"/>
      <c r="H210" s="647"/>
      <c r="I210" s="647"/>
      <c r="J210" s="647"/>
      <c r="K210" s="647"/>
      <c r="L210" s="647"/>
      <c r="M210" s="647"/>
      <c r="N210" s="647"/>
      <c r="O210" s="647"/>
      <c r="P210" s="647"/>
      <c r="Q210" s="647"/>
      <c r="R210" s="647"/>
      <c r="S210" s="647"/>
      <c r="T210" s="647"/>
      <c r="U210" s="647"/>
      <c r="V210" s="647"/>
      <c r="W210" s="647"/>
      <c r="X210" s="647"/>
      <c r="Y210" s="647"/>
      <c r="Z210" s="647"/>
    </row>
    <row r="211" spans="1:26" ht="12" customHeight="1">
      <c r="A211" s="647"/>
      <c r="B211" s="647"/>
      <c r="C211" s="647"/>
      <c r="D211" s="647"/>
      <c r="E211" s="647"/>
      <c r="F211" s="647"/>
      <c r="G211" s="647"/>
      <c r="H211" s="647"/>
      <c r="I211" s="647"/>
      <c r="J211" s="647"/>
      <c r="K211" s="647"/>
      <c r="L211" s="647"/>
      <c r="M211" s="647"/>
      <c r="N211" s="647"/>
      <c r="O211" s="647"/>
      <c r="P211" s="647"/>
      <c r="Q211" s="647"/>
      <c r="R211" s="647"/>
      <c r="S211" s="647"/>
      <c r="T211" s="647"/>
      <c r="U211" s="647"/>
      <c r="V211" s="647"/>
      <c r="W211" s="647"/>
      <c r="X211" s="647"/>
      <c r="Y211" s="647"/>
      <c r="Z211" s="647"/>
    </row>
    <row r="212" spans="1:26" ht="12" customHeight="1">
      <c r="A212" s="647"/>
      <c r="B212" s="647"/>
      <c r="C212" s="647"/>
      <c r="D212" s="647"/>
      <c r="E212" s="647"/>
      <c r="F212" s="647"/>
      <c r="G212" s="647"/>
      <c r="H212" s="647"/>
      <c r="I212" s="647"/>
      <c r="J212" s="647"/>
      <c r="K212" s="647"/>
      <c r="L212" s="647"/>
      <c r="M212" s="647"/>
      <c r="N212" s="647"/>
      <c r="O212" s="647"/>
      <c r="P212" s="647"/>
      <c r="Q212" s="647"/>
      <c r="R212" s="647"/>
      <c r="S212" s="647"/>
      <c r="T212" s="647"/>
      <c r="U212" s="647"/>
      <c r="V212" s="647"/>
      <c r="W212" s="647"/>
      <c r="X212" s="647"/>
      <c r="Y212" s="647"/>
      <c r="Z212" s="647"/>
    </row>
    <row r="213" spans="1:26" ht="12" customHeight="1">
      <c r="A213" s="647"/>
      <c r="B213" s="647"/>
      <c r="C213" s="647"/>
      <c r="D213" s="647"/>
      <c r="E213" s="647"/>
      <c r="F213" s="647"/>
      <c r="G213" s="647"/>
      <c r="H213" s="647"/>
      <c r="I213" s="647"/>
      <c r="J213" s="647"/>
      <c r="K213" s="647"/>
      <c r="L213" s="647"/>
      <c r="M213" s="647"/>
      <c r="N213" s="647"/>
      <c r="O213" s="647"/>
      <c r="P213" s="647"/>
      <c r="Q213" s="647"/>
      <c r="R213" s="647"/>
      <c r="S213" s="647"/>
      <c r="T213" s="647"/>
      <c r="U213" s="647"/>
      <c r="V213" s="647"/>
      <c r="W213" s="647"/>
      <c r="X213" s="647"/>
      <c r="Y213" s="647"/>
      <c r="Z213" s="647"/>
    </row>
    <row r="214" spans="1:26" ht="12" customHeight="1">
      <c r="A214" s="647"/>
      <c r="B214" s="647"/>
      <c r="C214" s="647"/>
      <c r="D214" s="647"/>
      <c r="E214" s="647"/>
      <c r="F214" s="647"/>
      <c r="G214" s="647"/>
      <c r="H214" s="647"/>
      <c r="I214" s="647"/>
      <c r="J214" s="647"/>
      <c r="K214" s="647"/>
      <c r="L214" s="647"/>
      <c r="M214" s="647"/>
      <c r="N214" s="647"/>
      <c r="O214" s="647"/>
      <c r="P214" s="647"/>
      <c r="Q214" s="647"/>
      <c r="R214" s="647"/>
      <c r="S214" s="647"/>
      <c r="T214" s="647"/>
      <c r="U214" s="647"/>
      <c r="V214" s="647"/>
      <c r="W214" s="647"/>
      <c r="X214" s="647"/>
      <c r="Y214" s="647"/>
      <c r="Z214" s="647"/>
    </row>
    <row r="215" spans="1:26" ht="12" customHeight="1">
      <c r="A215" s="647"/>
      <c r="B215" s="647"/>
      <c r="C215" s="647"/>
      <c r="D215" s="647"/>
      <c r="E215" s="647"/>
      <c r="F215" s="647"/>
      <c r="G215" s="647"/>
      <c r="H215" s="647"/>
      <c r="I215" s="647"/>
      <c r="J215" s="647"/>
      <c r="K215" s="647"/>
      <c r="L215" s="647"/>
      <c r="M215" s="647"/>
      <c r="N215" s="647"/>
      <c r="O215" s="647"/>
      <c r="P215" s="647"/>
      <c r="Q215" s="647"/>
      <c r="R215" s="647"/>
      <c r="S215" s="647"/>
      <c r="T215" s="647"/>
      <c r="U215" s="647"/>
      <c r="V215" s="647"/>
      <c r="W215" s="647"/>
      <c r="X215" s="647"/>
      <c r="Y215" s="647"/>
      <c r="Z215" s="647"/>
    </row>
    <row r="216" spans="1:26" ht="12" customHeight="1">
      <c r="A216" s="647"/>
      <c r="B216" s="647"/>
      <c r="C216" s="647"/>
      <c r="D216" s="647"/>
      <c r="E216" s="647"/>
      <c r="F216" s="647"/>
      <c r="G216" s="647"/>
      <c r="H216" s="647"/>
      <c r="I216" s="647"/>
      <c r="J216" s="647"/>
      <c r="K216" s="647"/>
      <c r="L216" s="647"/>
      <c r="M216" s="647"/>
      <c r="N216" s="647"/>
      <c r="O216" s="647"/>
      <c r="P216" s="647"/>
      <c r="Q216" s="647"/>
      <c r="R216" s="647"/>
      <c r="S216" s="647"/>
      <c r="T216" s="647"/>
      <c r="U216" s="647"/>
      <c r="V216" s="647"/>
      <c r="W216" s="647"/>
      <c r="X216" s="647"/>
      <c r="Y216" s="647"/>
      <c r="Z216" s="647"/>
    </row>
    <row r="217" spans="1:26" ht="12" customHeight="1">
      <c r="A217" s="647"/>
      <c r="B217" s="647"/>
      <c r="C217" s="647"/>
      <c r="D217" s="647"/>
      <c r="E217" s="647"/>
      <c r="F217" s="647"/>
      <c r="G217" s="647"/>
      <c r="H217" s="647"/>
      <c r="I217" s="647"/>
      <c r="J217" s="647"/>
      <c r="K217" s="647"/>
      <c r="L217" s="647"/>
      <c r="M217" s="647"/>
      <c r="N217" s="647"/>
      <c r="O217" s="647"/>
      <c r="P217" s="647"/>
      <c r="Q217" s="647"/>
      <c r="R217" s="647"/>
      <c r="S217" s="647"/>
      <c r="T217" s="647"/>
      <c r="U217" s="647"/>
      <c r="V217" s="647"/>
      <c r="W217" s="647"/>
      <c r="X217" s="647"/>
      <c r="Y217" s="647"/>
      <c r="Z217" s="647"/>
    </row>
    <row r="218" spans="1:26" ht="12" customHeight="1">
      <c r="A218" s="647"/>
      <c r="B218" s="647"/>
      <c r="C218" s="647"/>
      <c r="D218" s="647"/>
      <c r="E218" s="647"/>
      <c r="F218" s="647"/>
      <c r="G218" s="647"/>
      <c r="H218" s="647"/>
      <c r="I218" s="647"/>
      <c r="J218" s="647"/>
      <c r="K218" s="647"/>
      <c r="L218" s="647"/>
      <c r="M218" s="647"/>
      <c r="N218" s="647"/>
      <c r="O218" s="647"/>
      <c r="P218" s="647"/>
      <c r="Q218" s="647"/>
      <c r="R218" s="647"/>
      <c r="S218" s="647"/>
      <c r="T218" s="647"/>
      <c r="U218" s="647"/>
      <c r="V218" s="647"/>
      <c r="W218" s="647"/>
      <c r="X218" s="647"/>
      <c r="Y218" s="647"/>
      <c r="Z218" s="647"/>
    </row>
    <row r="219" spans="1:26" ht="12" customHeight="1">
      <c r="A219" s="647"/>
      <c r="B219" s="647"/>
      <c r="C219" s="647"/>
      <c r="D219" s="647"/>
      <c r="E219" s="647"/>
      <c r="F219" s="647"/>
      <c r="G219" s="647"/>
      <c r="H219" s="647"/>
      <c r="I219" s="647"/>
      <c r="J219" s="647"/>
      <c r="K219" s="647"/>
      <c r="L219" s="647"/>
      <c r="M219" s="647"/>
      <c r="N219" s="647"/>
      <c r="O219" s="647"/>
      <c r="P219" s="647"/>
      <c r="Q219" s="647"/>
      <c r="R219" s="647"/>
      <c r="S219" s="647"/>
      <c r="T219" s="647"/>
      <c r="U219" s="647"/>
      <c r="V219" s="647"/>
      <c r="W219" s="647"/>
      <c r="X219" s="647"/>
      <c r="Y219" s="647"/>
      <c r="Z219" s="647"/>
    </row>
    <row r="220" spans="1:26" ht="12" customHeight="1">
      <c r="A220" s="647"/>
      <c r="B220" s="647"/>
      <c r="C220" s="647"/>
      <c r="D220" s="647"/>
      <c r="E220" s="647"/>
      <c r="F220" s="647"/>
      <c r="G220" s="647"/>
      <c r="H220" s="647"/>
      <c r="I220" s="647"/>
      <c r="J220" s="647"/>
      <c r="K220" s="647"/>
      <c r="L220" s="647"/>
      <c r="M220" s="647"/>
      <c r="N220" s="647"/>
      <c r="O220" s="647"/>
      <c r="P220" s="647"/>
      <c r="Q220" s="647"/>
      <c r="R220" s="647"/>
      <c r="S220" s="647"/>
      <c r="T220" s="647"/>
      <c r="U220" s="647"/>
      <c r="V220" s="647"/>
      <c r="W220" s="647"/>
      <c r="X220" s="647"/>
      <c r="Y220" s="647"/>
      <c r="Z220" s="647"/>
    </row>
    <row r="221" spans="1:26" ht="12" customHeight="1">
      <c r="A221" s="647"/>
      <c r="B221" s="647"/>
      <c r="C221" s="647"/>
      <c r="D221" s="647"/>
      <c r="E221" s="647"/>
      <c r="F221" s="647"/>
      <c r="G221" s="647"/>
      <c r="H221" s="647"/>
      <c r="I221" s="647"/>
      <c r="J221" s="647"/>
      <c r="K221" s="647"/>
      <c r="L221" s="647"/>
      <c r="M221" s="647"/>
      <c r="N221" s="647"/>
      <c r="O221" s="647"/>
      <c r="P221" s="647"/>
      <c r="Q221" s="647"/>
      <c r="R221" s="647"/>
      <c r="S221" s="647"/>
      <c r="T221" s="647"/>
      <c r="U221" s="647"/>
      <c r="V221" s="647"/>
      <c r="W221" s="647"/>
      <c r="X221" s="647"/>
      <c r="Y221" s="647"/>
      <c r="Z221" s="647"/>
    </row>
    <row r="222" spans="1:26" ht="12" customHeight="1">
      <c r="A222" s="647"/>
      <c r="B222" s="647"/>
      <c r="C222" s="647"/>
      <c r="D222" s="647"/>
      <c r="E222" s="647"/>
      <c r="F222" s="647"/>
      <c r="G222" s="647"/>
      <c r="H222" s="647"/>
      <c r="I222" s="647"/>
      <c r="J222" s="647"/>
      <c r="K222" s="647"/>
      <c r="L222" s="647"/>
      <c r="M222" s="647"/>
      <c r="N222" s="647"/>
      <c r="O222" s="647"/>
      <c r="P222" s="647"/>
      <c r="Q222" s="647"/>
      <c r="R222" s="647"/>
      <c r="S222" s="647"/>
      <c r="T222" s="647"/>
      <c r="U222" s="647"/>
      <c r="V222" s="647"/>
      <c r="W222" s="647"/>
      <c r="X222" s="647"/>
      <c r="Y222" s="647"/>
      <c r="Z222" s="647"/>
    </row>
    <row r="223" spans="1:26" ht="12" customHeight="1">
      <c r="A223" s="647"/>
      <c r="B223" s="647"/>
      <c r="C223" s="647"/>
      <c r="D223" s="647"/>
      <c r="E223" s="647"/>
      <c r="F223" s="647"/>
      <c r="G223" s="647"/>
      <c r="H223" s="647"/>
      <c r="I223" s="647"/>
      <c r="J223" s="647"/>
      <c r="K223" s="647"/>
      <c r="L223" s="647"/>
      <c r="M223" s="647"/>
      <c r="N223" s="647"/>
      <c r="O223" s="647"/>
      <c r="P223" s="647"/>
      <c r="Q223" s="647"/>
      <c r="R223" s="647"/>
      <c r="S223" s="647"/>
      <c r="T223" s="647"/>
      <c r="U223" s="647"/>
      <c r="V223" s="647"/>
      <c r="W223" s="647"/>
      <c r="X223" s="647"/>
      <c r="Y223" s="647"/>
      <c r="Z223" s="647"/>
    </row>
    <row r="224" spans="1:26" ht="12" customHeight="1">
      <c r="A224" s="647"/>
      <c r="B224" s="647"/>
      <c r="C224" s="647"/>
      <c r="D224" s="647"/>
      <c r="E224" s="647"/>
      <c r="F224" s="647"/>
      <c r="G224" s="647"/>
      <c r="H224" s="647"/>
      <c r="I224" s="647"/>
      <c r="J224" s="647"/>
      <c r="K224" s="647"/>
      <c r="L224" s="647"/>
      <c r="M224" s="647"/>
      <c r="N224" s="647"/>
      <c r="O224" s="647"/>
      <c r="P224" s="647"/>
      <c r="Q224" s="647"/>
      <c r="R224" s="647"/>
      <c r="S224" s="647"/>
      <c r="T224" s="647"/>
      <c r="U224" s="647"/>
      <c r="V224" s="647"/>
      <c r="W224" s="647"/>
      <c r="X224" s="647"/>
      <c r="Y224" s="647"/>
      <c r="Z224" s="647"/>
    </row>
    <row r="225" spans="1:26" ht="12" customHeight="1">
      <c r="A225" s="647"/>
      <c r="B225" s="647"/>
      <c r="C225" s="647"/>
      <c r="D225" s="647"/>
      <c r="E225" s="647"/>
      <c r="F225" s="647"/>
      <c r="G225" s="647"/>
      <c r="H225" s="647"/>
      <c r="I225" s="647"/>
      <c r="J225" s="647"/>
      <c r="K225" s="647"/>
      <c r="L225" s="647"/>
      <c r="M225" s="647"/>
      <c r="N225" s="647"/>
      <c r="O225" s="647"/>
      <c r="P225" s="647"/>
      <c r="Q225" s="647"/>
      <c r="R225" s="647"/>
      <c r="S225" s="647"/>
      <c r="T225" s="647"/>
      <c r="U225" s="647"/>
      <c r="V225" s="647"/>
      <c r="W225" s="647"/>
      <c r="X225" s="647"/>
      <c r="Y225" s="647"/>
      <c r="Z225" s="647"/>
    </row>
    <row r="226" spans="1:26" ht="12" customHeight="1">
      <c r="A226" s="647"/>
      <c r="B226" s="647"/>
      <c r="C226" s="647"/>
      <c r="D226" s="647"/>
      <c r="E226" s="647"/>
      <c r="F226" s="647"/>
      <c r="G226" s="647"/>
      <c r="H226" s="647"/>
      <c r="I226" s="647"/>
      <c r="J226" s="647"/>
      <c r="K226" s="647"/>
      <c r="L226" s="647"/>
      <c r="M226" s="647"/>
      <c r="N226" s="647"/>
      <c r="O226" s="647"/>
      <c r="P226" s="647"/>
      <c r="Q226" s="647"/>
      <c r="R226" s="647"/>
      <c r="S226" s="647"/>
      <c r="T226" s="647"/>
      <c r="U226" s="647"/>
      <c r="V226" s="647"/>
      <c r="W226" s="647"/>
      <c r="X226" s="647"/>
      <c r="Y226" s="647"/>
      <c r="Z226" s="647"/>
    </row>
    <row r="227" spans="1:26" ht="12" customHeight="1">
      <c r="A227" s="647"/>
      <c r="B227" s="647"/>
      <c r="C227" s="647"/>
      <c r="D227" s="647"/>
      <c r="E227" s="647"/>
      <c r="F227" s="647"/>
      <c r="G227" s="647"/>
      <c r="H227" s="647"/>
      <c r="I227" s="647"/>
      <c r="J227" s="647"/>
      <c r="K227" s="647"/>
      <c r="L227" s="647"/>
      <c r="M227" s="647"/>
      <c r="N227" s="647"/>
      <c r="O227" s="647"/>
      <c r="P227" s="647"/>
      <c r="Q227" s="647"/>
      <c r="R227" s="647"/>
      <c r="S227" s="647"/>
      <c r="T227" s="647"/>
      <c r="U227" s="647"/>
      <c r="V227" s="647"/>
      <c r="W227" s="647"/>
      <c r="X227" s="647"/>
      <c r="Y227" s="647"/>
      <c r="Z227" s="647"/>
    </row>
    <row r="228" spans="1:26" ht="12" customHeight="1">
      <c r="A228" s="647"/>
      <c r="B228" s="647"/>
      <c r="C228" s="647"/>
      <c r="D228" s="647"/>
      <c r="E228" s="647"/>
      <c r="F228" s="647"/>
      <c r="G228" s="647"/>
      <c r="H228" s="647"/>
      <c r="I228" s="647"/>
      <c r="J228" s="647"/>
      <c r="K228" s="647"/>
      <c r="L228" s="647"/>
      <c r="M228" s="647"/>
      <c r="N228" s="647"/>
      <c r="O228" s="647"/>
      <c r="P228" s="647"/>
      <c r="Q228" s="647"/>
      <c r="R228" s="647"/>
      <c r="S228" s="647"/>
      <c r="T228" s="647"/>
      <c r="U228" s="647"/>
      <c r="V228" s="647"/>
      <c r="W228" s="647"/>
      <c r="X228" s="647"/>
      <c r="Y228" s="647"/>
      <c r="Z228" s="647"/>
    </row>
    <row r="229" spans="1:26" ht="12" customHeight="1">
      <c r="A229" s="647"/>
      <c r="B229" s="647"/>
      <c r="C229" s="647"/>
      <c r="D229" s="647"/>
      <c r="E229" s="647"/>
      <c r="F229" s="647"/>
      <c r="G229" s="647"/>
      <c r="H229" s="647"/>
      <c r="I229" s="647"/>
      <c r="J229" s="647"/>
      <c r="K229" s="647"/>
      <c r="L229" s="647"/>
      <c r="M229" s="647"/>
      <c r="N229" s="647"/>
      <c r="O229" s="647"/>
      <c r="P229" s="647"/>
      <c r="Q229" s="647"/>
      <c r="R229" s="647"/>
      <c r="S229" s="647"/>
      <c r="T229" s="647"/>
      <c r="U229" s="647"/>
      <c r="V229" s="647"/>
      <c r="W229" s="647"/>
      <c r="X229" s="647"/>
      <c r="Y229" s="647"/>
      <c r="Z229" s="647"/>
    </row>
    <row r="230" spans="1:26" ht="12" customHeight="1">
      <c r="A230" s="647"/>
      <c r="B230" s="647"/>
      <c r="C230" s="647"/>
      <c r="D230" s="647"/>
      <c r="E230" s="647"/>
      <c r="F230" s="647"/>
      <c r="G230" s="647"/>
      <c r="H230" s="647"/>
      <c r="I230" s="647"/>
      <c r="J230" s="647"/>
      <c r="K230" s="647"/>
      <c r="L230" s="647"/>
      <c r="M230" s="647"/>
      <c r="N230" s="647"/>
      <c r="O230" s="647"/>
      <c r="P230" s="647"/>
      <c r="Q230" s="647"/>
      <c r="R230" s="647"/>
      <c r="S230" s="647"/>
      <c r="T230" s="647"/>
      <c r="U230" s="647"/>
      <c r="V230" s="647"/>
      <c r="W230" s="647"/>
      <c r="X230" s="647"/>
      <c r="Y230" s="647"/>
      <c r="Z230" s="647"/>
    </row>
    <row r="231" spans="1:26" ht="12" customHeight="1">
      <c r="A231" s="647"/>
      <c r="B231" s="647"/>
      <c r="C231" s="647"/>
      <c r="D231" s="647"/>
      <c r="E231" s="647"/>
      <c r="F231" s="647"/>
      <c r="G231" s="647"/>
      <c r="H231" s="647"/>
      <c r="I231" s="647"/>
      <c r="J231" s="647"/>
      <c r="K231" s="647"/>
      <c r="L231" s="647"/>
      <c r="M231" s="647"/>
      <c r="N231" s="647"/>
      <c r="O231" s="647"/>
      <c r="P231" s="647"/>
      <c r="Q231" s="647"/>
      <c r="R231" s="647"/>
      <c r="S231" s="647"/>
      <c r="T231" s="647"/>
      <c r="U231" s="647"/>
      <c r="V231" s="647"/>
      <c r="W231" s="647"/>
      <c r="X231" s="647"/>
      <c r="Y231" s="647"/>
      <c r="Z231" s="647"/>
    </row>
    <row r="232" spans="1:26" ht="12" customHeight="1">
      <c r="A232" s="647"/>
      <c r="B232" s="647"/>
      <c r="C232" s="647"/>
      <c r="D232" s="647"/>
      <c r="E232" s="647"/>
      <c r="F232" s="647"/>
      <c r="G232" s="647"/>
      <c r="H232" s="647"/>
      <c r="I232" s="647"/>
      <c r="J232" s="647"/>
      <c r="K232" s="647"/>
      <c r="L232" s="647"/>
      <c r="M232" s="647"/>
      <c r="N232" s="647"/>
      <c r="O232" s="647"/>
      <c r="P232" s="647"/>
      <c r="Q232" s="647"/>
      <c r="R232" s="647"/>
      <c r="S232" s="647"/>
      <c r="T232" s="647"/>
      <c r="U232" s="647"/>
      <c r="V232" s="647"/>
      <c r="W232" s="647"/>
      <c r="X232" s="647"/>
      <c r="Y232" s="647"/>
      <c r="Z232" s="647"/>
    </row>
    <row r="233" spans="1:26" ht="12" customHeight="1">
      <c r="A233" s="647"/>
      <c r="B233" s="647"/>
      <c r="C233" s="647"/>
      <c r="D233" s="647"/>
      <c r="E233" s="647"/>
      <c r="F233" s="647"/>
      <c r="G233" s="647"/>
      <c r="H233" s="647"/>
      <c r="I233" s="647"/>
      <c r="J233" s="647"/>
      <c r="K233" s="647"/>
      <c r="L233" s="647"/>
      <c r="M233" s="647"/>
      <c r="N233" s="647"/>
      <c r="O233" s="647"/>
      <c r="P233" s="647"/>
      <c r="Q233" s="647"/>
      <c r="R233" s="647"/>
      <c r="S233" s="647"/>
      <c r="T233" s="647"/>
      <c r="U233" s="647"/>
      <c r="V233" s="647"/>
      <c r="W233" s="647"/>
      <c r="X233" s="647"/>
      <c r="Y233" s="647"/>
      <c r="Z233" s="647"/>
    </row>
    <row r="234" spans="1:26" ht="12" customHeight="1">
      <c r="A234" s="647"/>
      <c r="B234" s="647"/>
      <c r="C234" s="647"/>
      <c r="D234" s="647"/>
      <c r="E234" s="647"/>
      <c r="F234" s="647"/>
      <c r="G234" s="647"/>
      <c r="H234" s="647"/>
      <c r="I234" s="647"/>
      <c r="J234" s="647"/>
      <c r="K234" s="647"/>
      <c r="L234" s="647"/>
      <c r="M234" s="647"/>
      <c r="N234" s="647"/>
      <c r="O234" s="647"/>
      <c r="P234" s="647"/>
      <c r="Q234" s="647"/>
      <c r="R234" s="647"/>
      <c r="S234" s="647"/>
      <c r="T234" s="647"/>
      <c r="U234" s="647"/>
      <c r="V234" s="647"/>
      <c r="W234" s="647"/>
      <c r="X234" s="647"/>
      <c r="Y234" s="647"/>
      <c r="Z234" s="647"/>
    </row>
    <row r="235" spans="1:26" ht="12" customHeight="1">
      <c r="A235" s="647"/>
      <c r="B235" s="647"/>
      <c r="C235" s="647"/>
      <c r="D235" s="647"/>
      <c r="E235" s="647"/>
      <c r="F235" s="647"/>
      <c r="G235" s="647"/>
      <c r="H235" s="647"/>
      <c r="I235" s="647"/>
      <c r="J235" s="647"/>
      <c r="K235" s="647"/>
      <c r="L235" s="647"/>
      <c r="M235" s="647"/>
      <c r="N235" s="647"/>
      <c r="O235" s="647"/>
      <c r="P235" s="647"/>
      <c r="Q235" s="647"/>
      <c r="R235" s="647"/>
      <c r="S235" s="647"/>
      <c r="T235" s="647"/>
      <c r="U235" s="647"/>
      <c r="V235" s="647"/>
      <c r="W235" s="647"/>
      <c r="X235" s="647"/>
      <c r="Y235" s="647"/>
      <c r="Z235" s="647"/>
    </row>
    <row r="236" spans="1:26" ht="12" customHeight="1">
      <c r="A236" s="647"/>
      <c r="B236" s="647"/>
      <c r="C236" s="647"/>
      <c r="D236" s="647"/>
      <c r="E236" s="647"/>
      <c r="F236" s="647"/>
      <c r="G236" s="647"/>
      <c r="H236" s="647"/>
      <c r="I236" s="647"/>
      <c r="J236" s="647"/>
      <c r="K236" s="647"/>
      <c r="L236" s="647"/>
      <c r="M236" s="647"/>
      <c r="N236" s="647"/>
      <c r="O236" s="647"/>
      <c r="P236" s="647"/>
      <c r="Q236" s="647"/>
      <c r="R236" s="647"/>
      <c r="S236" s="647"/>
      <c r="T236" s="647"/>
      <c r="U236" s="647"/>
      <c r="V236" s="647"/>
      <c r="W236" s="647"/>
      <c r="X236" s="647"/>
      <c r="Y236" s="647"/>
      <c r="Z236" s="647"/>
    </row>
    <row r="237" spans="1:26" ht="12" customHeight="1">
      <c r="A237" s="647"/>
      <c r="B237" s="647"/>
      <c r="C237" s="647"/>
      <c r="D237" s="647"/>
      <c r="E237" s="647"/>
      <c r="F237" s="647"/>
      <c r="G237" s="647"/>
      <c r="H237" s="647"/>
      <c r="I237" s="647"/>
      <c r="J237" s="647"/>
      <c r="K237" s="647"/>
      <c r="L237" s="647"/>
      <c r="M237" s="647"/>
      <c r="N237" s="647"/>
      <c r="O237" s="647"/>
      <c r="P237" s="647"/>
      <c r="Q237" s="647"/>
      <c r="R237" s="647"/>
      <c r="S237" s="647"/>
      <c r="T237" s="647"/>
      <c r="U237" s="647"/>
      <c r="V237" s="647"/>
      <c r="W237" s="647"/>
      <c r="X237" s="647"/>
      <c r="Y237" s="647"/>
      <c r="Z237" s="647"/>
    </row>
    <row r="238" spans="1:26" ht="12" customHeight="1">
      <c r="A238" s="647"/>
      <c r="B238" s="647"/>
      <c r="C238" s="647"/>
      <c r="D238" s="647"/>
      <c r="E238" s="647"/>
      <c r="F238" s="647"/>
      <c r="G238" s="647"/>
      <c r="H238" s="647"/>
      <c r="I238" s="647"/>
      <c r="J238" s="647"/>
      <c r="K238" s="647"/>
      <c r="L238" s="647"/>
      <c r="M238" s="647"/>
      <c r="N238" s="647"/>
      <c r="O238" s="647"/>
      <c r="P238" s="647"/>
      <c r="Q238" s="647"/>
      <c r="R238" s="647"/>
      <c r="S238" s="647"/>
      <c r="T238" s="647"/>
      <c r="U238" s="647"/>
      <c r="V238" s="647"/>
      <c r="W238" s="647"/>
      <c r="X238" s="647"/>
      <c r="Y238" s="647"/>
      <c r="Z238" s="647"/>
    </row>
    <row r="239" spans="1:26" ht="12" customHeight="1">
      <c r="A239" s="647"/>
      <c r="B239" s="647"/>
      <c r="C239" s="647"/>
      <c r="D239" s="647"/>
      <c r="E239" s="647"/>
      <c r="F239" s="647"/>
      <c r="G239" s="647"/>
      <c r="H239" s="647"/>
      <c r="I239" s="647"/>
      <c r="J239" s="647"/>
      <c r="K239" s="647"/>
      <c r="L239" s="647"/>
      <c r="M239" s="647"/>
      <c r="N239" s="647"/>
      <c r="O239" s="647"/>
      <c r="P239" s="647"/>
      <c r="Q239" s="647"/>
      <c r="R239" s="647"/>
      <c r="S239" s="647"/>
      <c r="T239" s="647"/>
      <c r="U239" s="647"/>
      <c r="V239" s="647"/>
      <c r="W239" s="647"/>
      <c r="X239" s="647"/>
      <c r="Y239" s="647"/>
      <c r="Z239" s="647"/>
    </row>
    <row r="240" spans="1:26" ht="12" customHeight="1">
      <c r="A240" s="647"/>
      <c r="B240" s="647"/>
      <c r="C240" s="647"/>
      <c r="D240" s="647"/>
      <c r="E240" s="647"/>
      <c r="F240" s="647"/>
      <c r="G240" s="647"/>
      <c r="H240" s="647"/>
      <c r="I240" s="647"/>
      <c r="J240" s="647"/>
      <c r="K240" s="647"/>
      <c r="L240" s="647"/>
      <c r="M240" s="647"/>
      <c r="N240" s="647"/>
      <c r="O240" s="647"/>
      <c r="P240" s="647"/>
      <c r="Q240" s="647"/>
      <c r="R240" s="647"/>
      <c r="S240" s="647"/>
      <c r="T240" s="647"/>
      <c r="U240" s="647"/>
      <c r="V240" s="647"/>
      <c r="W240" s="647"/>
      <c r="X240" s="647"/>
      <c r="Y240" s="647"/>
      <c r="Z240" s="647"/>
    </row>
    <row r="241" spans="1:26" ht="12" customHeight="1">
      <c r="A241" s="647"/>
      <c r="B241" s="647"/>
      <c r="C241" s="647"/>
      <c r="D241" s="647"/>
      <c r="E241" s="647"/>
      <c r="F241" s="647"/>
      <c r="G241" s="647"/>
      <c r="H241" s="647"/>
      <c r="I241" s="647"/>
      <c r="J241" s="647"/>
      <c r="K241" s="647"/>
      <c r="L241" s="647"/>
      <c r="M241" s="647"/>
      <c r="N241" s="647"/>
      <c r="O241" s="647"/>
      <c r="P241" s="647"/>
      <c r="Q241" s="647"/>
      <c r="R241" s="647"/>
      <c r="S241" s="647"/>
      <c r="T241" s="647"/>
      <c r="U241" s="647"/>
      <c r="V241" s="647"/>
      <c r="W241" s="647"/>
      <c r="X241" s="647"/>
      <c r="Y241" s="647"/>
      <c r="Z241" s="647"/>
    </row>
    <row r="242" spans="1:26" ht="12" customHeight="1">
      <c r="A242" s="647"/>
      <c r="B242" s="647"/>
      <c r="C242" s="647"/>
      <c r="D242" s="647"/>
      <c r="E242" s="647"/>
      <c r="F242" s="647"/>
      <c r="G242" s="647"/>
      <c r="H242" s="647"/>
      <c r="I242" s="647"/>
      <c r="J242" s="647"/>
      <c r="K242" s="647"/>
      <c r="L242" s="647"/>
      <c r="M242" s="647"/>
      <c r="N242" s="647"/>
      <c r="O242" s="647"/>
      <c r="P242" s="647"/>
      <c r="Q242" s="647"/>
      <c r="R242" s="647"/>
      <c r="S242" s="647"/>
      <c r="T242" s="647"/>
      <c r="U242" s="647"/>
      <c r="V242" s="647"/>
      <c r="W242" s="647"/>
      <c r="X242" s="647"/>
      <c r="Y242" s="647"/>
      <c r="Z242" s="647"/>
    </row>
    <row r="243" spans="1:26" ht="12" customHeight="1">
      <c r="A243" s="647"/>
      <c r="B243" s="647"/>
      <c r="C243" s="647"/>
      <c r="D243" s="647"/>
      <c r="E243" s="647"/>
      <c r="F243" s="647"/>
      <c r="G243" s="647"/>
      <c r="H243" s="647"/>
      <c r="I243" s="647"/>
      <c r="J243" s="647"/>
      <c r="K243" s="647"/>
      <c r="L243" s="647"/>
      <c r="M243" s="647"/>
      <c r="N243" s="647"/>
      <c r="O243" s="647"/>
      <c r="P243" s="647"/>
      <c r="Q243" s="647"/>
      <c r="R243" s="647"/>
      <c r="S243" s="647"/>
      <c r="T243" s="647"/>
      <c r="U243" s="647"/>
      <c r="V243" s="647"/>
      <c r="W243" s="647"/>
      <c r="X243" s="647"/>
      <c r="Y243" s="647"/>
      <c r="Z243" s="647"/>
    </row>
    <row r="244" spans="1:26" ht="12" customHeight="1">
      <c r="A244" s="647"/>
      <c r="B244" s="647"/>
      <c r="C244" s="647"/>
      <c r="D244" s="647"/>
      <c r="E244" s="647"/>
      <c r="F244" s="647"/>
      <c r="G244" s="647"/>
      <c r="H244" s="647"/>
      <c r="I244" s="647"/>
      <c r="J244" s="647"/>
      <c r="K244" s="647"/>
      <c r="L244" s="647"/>
      <c r="M244" s="647"/>
      <c r="N244" s="647"/>
      <c r="O244" s="647"/>
      <c r="P244" s="647"/>
      <c r="Q244" s="647"/>
      <c r="R244" s="647"/>
      <c r="S244" s="647"/>
      <c r="T244" s="647"/>
      <c r="U244" s="647"/>
      <c r="V244" s="647"/>
      <c r="W244" s="647"/>
      <c r="X244" s="647"/>
      <c r="Y244" s="647"/>
      <c r="Z244" s="647"/>
    </row>
    <row r="245" spans="1:26" ht="12" customHeight="1">
      <c r="A245" s="647"/>
      <c r="B245" s="647"/>
      <c r="C245" s="647"/>
      <c r="D245" s="647"/>
      <c r="E245" s="647"/>
      <c r="F245" s="647"/>
      <c r="G245" s="647"/>
      <c r="H245" s="647"/>
      <c r="I245" s="647"/>
      <c r="J245" s="647"/>
      <c r="K245" s="647"/>
      <c r="L245" s="647"/>
      <c r="M245" s="647"/>
      <c r="N245" s="647"/>
      <c r="O245" s="647"/>
      <c r="P245" s="647"/>
      <c r="Q245" s="647"/>
      <c r="R245" s="647"/>
      <c r="S245" s="647"/>
      <c r="T245" s="647"/>
      <c r="U245" s="647"/>
      <c r="V245" s="647"/>
      <c r="W245" s="647"/>
      <c r="X245" s="647"/>
      <c r="Y245" s="647"/>
      <c r="Z245" s="647"/>
    </row>
    <row r="246" spans="1:26" ht="12" customHeight="1">
      <c r="A246" s="647"/>
      <c r="B246" s="647"/>
      <c r="C246" s="647"/>
      <c r="D246" s="647"/>
      <c r="E246" s="647"/>
      <c r="F246" s="647"/>
      <c r="G246" s="647"/>
      <c r="H246" s="647"/>
      <c r="I246" s="647"/>
      <c r="J246" s="647"/>
      <c r="K246" s="647"/>
      <c r="L246" s="647"/>
      <c r="M246" s="647"/>
      <c r="N246" s="647"/>
      <c r="O246" s="647"/>
      <c r="P246" s="647"/>
      <c r="Q246" s="647"/>
      <c r="R246" s="647"/>
      <c r="S246" s="647"/>
      <c r="T246" s="647"/>
      <c r="U246" s="647"/>
      <c r="V246" s="647"/>
      <c r="W246" s="647"/>
      <c r="X246" s="647"/>
      <c r="Y246" s="647"/>
      <c r="Z246" s="647"/>
    </row>
    <row r="247" spans="1:26" ht="12" customHeight="1">
      <c r="A247" s="647"/>
      <c r="B247" s="647"/>
      <c r="C247" s="647"/>
      <c r="D247" s="647"/>
      <c r="E247" s="647"/>
      <c r="F247" s="647"/>
      <c r="G247" s="647"/>
      <c r="H247" s="647"/>
      <c r="I247" s="647"/>
      <c r="J247" s="647"/>
      <c r="K247" s="647"/>
      <c r="L247" s="647"/>
      <c r="M247" s="647"/>
      <c r="N247" s="647"/>
      <c r="O247" s="647"/>
      <c r="P247" s="647"/>
      <c r="Q247" s="647"/>
      <c r="R247" s="647"/>
      <c r="S247" s="647"/>
      <c r="T247" s="647"/>
      <c r="U247" s="647"/>
      <c r="V247" s="647"/>
      <c r="W247" s="647"/>
      <c r="X247" s="647"/>
      <c r="Y247" s="647"/>
      <c r="Z247" s="647"/>
    </row>
    <row r="248" spans="1:26" ht="12" customHeight="1">
      <c r="A248" s="647"/>
      <c r="B248" s="647"/>
      <c r="C248" s="647"/>
      <c r="D248" s="647"/>
      <c r="E248" s="647"/>
      <c r="F248" s="647"/>
      <c r="G248" s="647"/>
      <c r="H248" s="647"/>
      <c r="I248" s="647"/>
      <c r="J248" s="647"/>
      <c r="K248" s="647"/>
      <c r="L248" s="647"/>
      <c r="M248" s="647"/>
      <c r="N248" s="647"/>
      <c r="O248" s="647"/>
      <c r="P248" s="647"/>
      <c r="Q248" s="647"/>
      <c r="R248" s="647"/>
      <c r="S248" s="647"/>
      <c r="T248" s="647"/>
      <c r="U248" s="647"/>
      <c r="V248" s="647"/>
      <c r="W248" s="647"/>
      <c r="X248" s="647"/>
      <c r="Y248" s="647"/>
      <c r="Z248" s="647"/>
    </row>
    <row r="249" spans="1:26" ht="12" customHeight="1">
      <c r="A249" s="647"/>
      <c r="B249" s="647"/>
      <c r="C249" s="647"/>
      <c r="D249" s="647"/>
      <c r="E249" s="647"/>
      <c r="F249" s="647"/>
      <c r="G249" s="647"/>
      <c r="H249" s="647"/>
      <c r="I249" s="647"/>
      <c r="J249" s="647"/>
      <c r="K249" s="647"/>
      <c r="L249" s="647"/>
      <c r="M249" s="647"/>
      <c r="N249" s="647"/>
      <c r="O249" s="647"/>
      <c r="P249" s="647"/>
      <c r="Q249" s="647"/>
      <c r="R249" s="647"/>
      <c r="S249" s="647"/>
      <c r="T249" s="647"/>
      <c r="U249" s="647"/>
      <c r="V249" s="647"/>
      <c r="W249" s="647"/>
      <c r="X249" s="647"/>
      <c r="Y249" s="647"/>
      <c r="Z249" s="647"/>
    </row>
    <row r="250" spans="1:26" ht="12" customHeight="1">
      <c r="A250" s="647"/>
      <c r="B250" s="647"/>
      <c r="C250" s="647"/>
      <c r="D250" s="647"/>
      <c r="E250" s="647"/>
      <c r="F250" s="647"/>
      <c r="G250" s="647"/>
      <c r="H250" s="647"/>
      <c r="I250" s="647"/>
      <c r="J250" s="647"/>
      <c r="K250" s="647"/>
      <c r="L250" s="647"/>
      <c r="M250" s="647"/>
      <c r="N250" s="647"/>
      <c r="O250" s="647"/>
      <c r="P250" s="647"/>
      <c r="Q250" s="647"/>
      <c r="R250" s="647"/>
      <c r="S250" s="647"/>
      <c r="T250" s="647"/>
      <c r="U250" s="647"/>
      <c r="V250" s="647"/>
      <c r="W250" s="647"/>
      <c r="X250" s="647"/>
      <c r="Y250" s="647"/>
      <c r="Z250" s="647"/>
    </row>
    <row r="251" spans="1:26" ht="12" customHeight="1">
      <c r="A251" s="647"/>
      <c r="B251" s="647"/>
      <c r="C251" s="647"/>
      <c r="D251" s="647"/>
      <c r="E251" s="647"/>
      <c r="F251" s="647"/>
      <c r="G251" s="647"/>
      <c r="H251" s="647"/>
      <c r="I251" s="647"/>
      <c r="J251" s="647"/>
      <c r="K251" s="647"/>
      <c r="L251" s="647"/>
      <c r="M251" s="647"/>
      <c r="N251" s="647"/>
      <c r="O251" s="647"/>
      <c r="P251" s="647"/>
      <c r="Q251" s="647"/>
      <c r="R251" s="647"/>
      <c r="S251" s="647"/>
      <c r="T251" s="647"/>
      <c r="U251" s="647"/>
      <c r="V251" s="647"/>
      <c r="W251" s="647"/>
      <c r="X251" s="647"/>
      <c r="Y251" s="647"/>
      <c r="Z251" s="647"/>
    </row>
    <row r="252" spans="1:26" ht="12" customHeight="1">
      <c r="A252" s="647"/>
      <c r="B252" s="647"/>
      <c r="C252" s="647"/>
      <c r="D252" s="647"/>
      <c r="E252" s="647"/>
      <c r="F252" s="647"/>
      <c r="G252" s="647"/>
      <c r="H252" s="647"/>
      <c r="I252" s="647"/>
      <c r="J252" s="647"/>
      <c r="K252" s="647"/>
      <c r="L252" s="647"/>
      <c r="M252" s="647"/>
      <c r="N252" s="647"/>
      <c r="O252" s="647"/>
      <c r="P252" s="647"/>
      <c r="Q252" s="647"/>
      <c r="R252" s="647"/>
      <c r="S252" s="647"/>
      <c r="T252" s="647"/>
      <c r="U252" s="647"/>
      <c r="V252" s="647"/>
      <c r="W252" s="647"/>
      <c r="X252" s="647"/>
      <c r="Y252" s="647"/>
      <c r="Z252" s="647"/>
    </row>
    <row r="253" spans="1:26" ht="12" customHeight="1">
      <c r="A253" s="647"/>
      <c r="B253" s="647"/>
      <c r="C253" s="647"/>
      <c r="D253" s="647"/>
      <c r="E253" s="647"/>
      <c r="F253" s="647"/>
      <c r="G253" s="647"/>
      <c r="H253" s="647"/>
      <c r="I253" s="647"/>
      <c r="J253" s="647"/>
      <c r="K253" s="647"/>
      <c r="L253" s="647"/>
      <c r="M253" s="647"/>
      <c r="N253" s="647"/>
      <c r="O253" s="647"/>
      <c r="P253" s="647"/>
      <c r="Q253" s="647"/>
      <c r="R253" s="647"/>
      <c r="S253" s="647"/>
      <c r="T253" s="647"/>
      <c r="U253" s="647"/>
      <c r="V253" s="647"/>
      <c r="W253" s="647"/>
      <c r="X253" s="647"/>
      <c r="Y253" s="647"/>
      <c r="Z253" s="647"/>
    </row>
    <row r="254" spans="1:26" ht="12" customHeight="1">
      <c r="A254" s="647"/>
      <c r="B254" s="647"/>
      <c r="C254" s="647"/>
      <c r="D254" s="647"/>
      <c r="E254" s="647"/>
      <c r="F254" s="647"/>
      <c r="G254" s="647"/>
      <c r="H254" s="647"/>
      <c r="I254" s="647"/>
      <c r="J254" s="647"/>
      <c r="K254" s="647"/>
      <c r="L254" s="647"/>
      <c r="M254" s="647"/>
      <c r="N254" s="647"/>
      <c r="O254" s="647"/>
      <c r="P254" s="647"/>
      <c r="Q254" s="647"/>
      <c r="R254" s="647"/>
      <c r="S254" s="647"/>
      <c r="T254" s="647"/>
      <c r="U254" s="647"/>
      <c r="V254" s="647"/>
      <c r="W254" s="647"/>
      <c r="X254" s="647"/>
      <c r="Y254" s="647"/>
      <c r="Z254" s="647"/>
    </row>
    <row r="255" spans="1:26" ht="12" customHeight="1">
      <c r="A255" s="647"/>
      <c r="B255" s="647"/>
      <c r="C255" s="647"/>
      <c r="D255" s="647"/>
      <c r="E255" s="647"/>
      <c r="F255" s="647"/>
      <c r="G255" s="647"/>
      <c r="H255" s="647"/>
      <c r="I255" s="647"/>
      <c r="J255" s="647"/>
      <c r="K255" s="647"/>
      <c r="L255" s="647"/>
      <c r="M255" s="647"/>
      <c r="N255" s="647"/>
      <c r="O255" s="647"/>
      <c r="P255" s="647"/>
      <c r="Q255" s="647"/>
      <c r="R255" s="647"/>
      <c r="S255" s="647"/>
      <c r="T255" s="647"/>
      <c r="U255" s="647"/>
      <c r="V255" s="647"/>
      <c r="W255" s="647"/>
      <c r="X255" s="647"/>
      <c r="Y255" s="647"/>
      <c r="Z255" s="647"/>
    </row>
    <row r="256" spans="1:26" ht="12" customHeight="1">
      <c r="A256" s="647"/>
      <c r="B256" s="647"/>
      <c r="C256" s="647"/>
      <c r="D256" s="647"/>
      <c r="E256" s="647"/>
      <c r="F256" s="647"/>
      <c r="G256" s="647"/>
      <c r="H256" s="647"/>
      <c r="I256" s="647"/>
      <c r="J256" s="647"/>
      <c r="K256" s="647"/>
      <c r="L256" s="647"/>
      <c r="M256" s="647"/>
      <c r="N256" s="647"/>
      <c r="O256" s="647"/>
      <c r="P256" s="647"/>
      <c r="Q256" s="647"/>
      <c r="R256" s="647"/>
      <c r="S256" s="647"/>
      <c r="T256" s="647"/>
      <c r="U256" s="647"/>
      <c r="V256" s="647"/>
      <c r="W256" s="647"/>
      <c r="X256" s="647"/>
      <c r="Y256" s="647"/>
      <c r="Z256" s="647"/>
    </row>
    <row r="257" spans="1:26" ht="12" customHeight="1">
      <c r="A257" s="647"/>
      <c r="B257" s="647"/>
      <c r="C257" s="647"/>
      <c r="D257" s="647"/>
      <c r="E257" s="647"/>
      <c r="F257" s="647"/>
      <c r="G257" s="647"/>
      <c r="H257" s="647"/>
      <c r="I257" s="647"/>
      <c r="J257" s="647"/>
      <c r="K257" s="647"/>
      <c r="L257" s="647"/>
      <c r="M257" s="647"/>
      <c r="N257" s="647"/>
      <c r="O257" s="647"/>
      <c r="P257" s="647"/>
      <c r="Q257" s="647"/>
      <c r="R257" s="647"/>
      <c r="S257" s="647"/>
      <c r="T257" s="647"/>
      <c r="U257" s="647"/>
      <c r="V257" s="647"/>
      <c r="W257" s="647"/>
      <c r="X257" s="647"/>
      <c r="Y257" s="647"/>
      <c r="Z257" s="647"/>
    </row>
    <row r="258" spans="1:26" ht="12" customHeight="1">
      <c r="A258" s="647"/>
      <c r="B258" s="647"/>
      <c r="C258" s="647"/>
      <c r="D258" s="647"/>
      <c r="E258" s="647"/>
      <c r="F258" s="647"/>
      <c r="G258" s="647"/>
      <c r="H258" s="647"/>
      <c r="I258" s="647"/>
      <c r="J258" s="647"/>
      <c r="K258" s="647"/>
      <c r="L258" s="647"/>
      <c r="M258" s="647"/>
      <c r="N258" s="647"/>
      <c r="O258" s="647"/>
      <c r="P258" s="647"/>
      <c r="Q258" s="647"/>
      <c r="R258" s="647"/>
      <c r="S258" s="647"/>
      <c r="T258" s="647"/>
      <c r="U258" s="647"/>
      <c r="V258" s="647"/>
      <c r="W258" s="647"/>
      <c r="X258" s="647"/>
      <c r="Y258" s="647"/>
      <c r="Z258" s="647"/>
    </row>
    <row r="259" spans="1:26" ht="12" customHeight="1">
      <c r="A259" s="647"/>
      <c r="B259" s="647"/>
      <c r="C259" s="647"/>
      <c r="D259" s="647"/>
      <c r="E259" s="647"/>
      <c r="F259" s="647"/>
      <c r="G259" s="647"/>
      <c r="H259" s="647"/>
      <c r="I259" s="647"/>
      <c r="J259" s="647"/>
      <c r="K259" s="647"/>
      <c r="L259" s="647"/>
      <c r="M259" s="647"/>
      <c r="N259" s="647"/>
      <c r="O259" s="647"/>
      <c r="P259" s="647"/>
      <c r="Q259" s="647"/>
      <c r="R259" s="647"/>
      <c r="S259" s="647"/>
      <c r="T259" s="647"/>
      <c r="U259" s="647"/>
      <c r="V259" s="647"/>
      <c r="W259" s="647"/>
      <c r="X259" s="647"/>
      <c r="Y259" s="647"/>
      <c r="Z259" s="647"/>
    </row>
    <row r="260" spans="1:26" ht="12" customHeight="1">
      <c r="A260" s="647"/>
      <c r="B260" s="647"/>
      <c r="C260" s="647"/>
      <c r="D260" s="647"/>
      <c r="E260" s="647"/>
      <c r="F260" s="647"/>
      <c r="G260" s="647"/>
      <c r="H260" s="647"/>
      <c r="I260" s="647"/>
      <c r="J260" s="647"/>
      <c r="K260" s="647"/>
      <c r="L260" s="647"/>
      <c r="M260" s="647"/>
      <c r="N260" s="647"/>
      <c r="O260" s="647"/>
      <c r="P260" s="647"/>
      <c r="Q260" s="647"/>
      <c r="R260" s="647"/>
      <c r="S260" s="647"/>
      <c r="T260" s="647"/>
      <c r="U260" s="647"/>
      <c r="V260" s="647"/>
      <c r="W260" s="647"/>
      <c r="X260" s="647"/>
      <c r="Y260" s="647"/>
      <c r="Z260" s="647"/>
    </row>
    <row r="261" spans="1:26" ht="12" customHeight="1">
      <c r="A261" s="647"/>
      <c r="B261" s="647"/>
      <c r="C261" s="647"/>
      <c r="D261" s="647"/>
      <c r="E261" s="647"/>
      <c r="F261" s="647"/>
      <c r="G261" s="647"/>
      <c r="H261" s="647"/>
      <c r="I261" s="647"/>
      <c r="J261" s="647"/>
      <c r="K261" s="647"/>
      <c r="L261" s="647"/>
      <c r="M261" s="647"/>
      <c r="N261" s="647"/>
      <c r="O261" s="647"/>
      <c r="P261" s="647"/>
      <c r="Q261" s="647"/>
      <c r="R261" s="647"/>
      <c r="S261" s="647"/>
      <c r="T261" s="647"/>
      <c r="U261" s="647"/>
      <c r="V261" s="647"/>
      <c r="W261" s="647"/>
      <c r="X261" s="647"/>
      <c r="Y261" s="647"/>
      <c r="Z261" s="647"/>
    </row>
    <row r="262" spans="1:26" ht="12" customHeight="1">
      <c r="A262" s="647"/>
      <c r="B262" s="647"/>
      <c r="C262" s="647"/>
      <c r="D262" s="647"/>
      <c r="E262" s="647"/>
      <c r="F262" s="647"/>
      <c r="G262" s="647"/>
      <c r="H262" s="647"/>
      <c r="I262" s="647"/>
      <c r="J262" s="647"/>
      <c r="K262" s="647"/>
      <c r="L262" s="647"/>
      <c r="M262" s="647"/>
      <c r="N262" s="647"/>
      <c r="O262" s="647"/>
      <c r="P262" s="647"/>
      <c r="Q262" s="647"/>
      <c r="R262" s="647"/>
      <c r="S262" s="647"/>
      <c r="T262" s="647"/>
      <c r="U262" s="647"/>
      <c r="V262" s="647"/>
      <c r="W262" s="647"/>
      <c r="X262" s="647"/>
      <c r="Y262" s="647"/>
      <c r="Z262" s="647"/>
    </row>
    <row r="263" spans="1:26" ht="12" customHeight="1">
      <c r="A263" s="647"/>
      <c r="B263" s="647"/>
      <c r="C263" s="647"/>
      <c r="D263" s="647"/>
      <c r="E263" s="647"/>
      <c r="F263" s="647"/>
      <c r="G263" s="647"/>
      <c r="H263" s="647"/>
      <c r="I263" s="647"/>
      <c r="J263" s="647"/>
      <c r="K263" s="647"/>
      <c r="L263" s="647"/>
      <c r="M263" s="647"/>
      <c r="N263" s="647"/>
      <c r="O263" s="647"/>
      <c r="P263" s="647"/>
      <c r="Q263" s="647"/>
      <c r="R263" s="647"/>
      <c r="S263" s="647"/>
      <c r="T263" s="647"/>
      <c r="U263" s="647"/>
      <c r="V263" s="647"/>
      <c r="W263" s="647"/>
      <c r="X263" s="647"/>
      <c r="Y263" s="647"/>
      <c r="Z263" s="647"/>
    </row>
    <row r="264" spans="1:26" ht="12" customHeight="1">
      <c r="A264" s="647"/>
      <c r="B264" s="647"/>
      <c r="C264" s="647"/>
      <c r="D264" s="647"/>
      <c r="E264" s="647"/>
      <c r="F264" s="647"/>
      <c r="G264" s="647"/>
      <c r="H264" s="647"/>
      <c r="I264" s="647"/>
      <c r="J264" s="647"/>
      <c r="K264" s="647"/>
      <c r="L264" s="647"/>
      <c r="M264" s="647"/>
      <c r="N264" s="647"/>
      <c r="O264" s="647"/>
      <c r="P264" s="647"/>
      <c r="Q264" s="647"/>
      <c r="R264" s="647"/>
      <c r="S264" s="647"/>
      <c r="T264" s="647"/>
      <c r="U264" s="647"/>
      <c r="V264" s="647"/>
      <c r="W264" s="647"/>
      <c r="X264" s="647"/>
      <c r="Y264" s="647"/>
      <c r="Z264" s="647"/>
    </row>
    <row r="265" spans="1:26" ht="12" customHeight="1">
      <c r="A265" s="647"/>
      <c r="B265" s="647"/>
      <c r="C265" s="647"/>
      <c r="D265" s="647"/>
      <c r="E265" s="647"/>
      <c r="F265" s="647"/>
      <c r="G265" s="647"/>
      <c r="H265" s="647"/>
      <c r="I265" s="647"/>
      <c r="J265" s="647"/>
      <c r="K265" s="647"/>
      <c r="L265" s="647"/>
      <c r="M265" s="647"/>
      <c r="N265" s="647"/>
      <c r="O265" s="647"/>
      <c r="P265" s="647"/>
      <c r="Q265" s="647"/>
      <c r="R265" s="647"/>
      <c r="S265" s="647"/>
      <c r="T265" s="647"/>
      <c r="U265" s="647"/>
      <c r="V265" s="647"/>
      <c r="W265" s="647"/>
      <c r="X265" s="647"/>
      <c r="Y265" s="647"/>
      <c r="Z265" s="647"/>
    </row>
    <row r="266" spans="1:26" ht="12" customHeight="1">
      <c r="A266" s="647"/>
      <c r="B266" s="647"/>
      <c r="C266" s="647"/>
      <c r="D266" s="647"/>
      <c r="E266" s="647"/>
      <c r="F266" s="647"/>
      <c r="G266" s="647"/>
      <c r="H266" s="647"/>
      <c r="I266" s="647"/>
      <c r="J266" s="647"/>
      <c r="K266" s="647"/>
      <c r="L266" s="647"/>
      <c r="M266" s="647"/>
      <c r="N266" s="647"/>
      <c r="O266" s="647"/>
      <c r="P266" s="647"/>
      <c r="Q266" s="647"/>
      <c r="R266" s="647"/>
      <c r="S266" s="647"/>
      <c r="T266" s="647"/>
      <c r="U266" s="647"/>
      <c r="V266" s="647"/>
      <c r="W266" s="647"/>
      <c r="X266" s="647"/>
      <c r="Y266" s="647"/>
      <c r="Z266" s="647"/>
    </row>
    <row r="267" spans="1:26" ht="12" customHeight="1">
      <c r="A267" s="647"/>
      <c r="B267" s="647"/>
      <c r="C267" s="647"/>
      <c r="D267" s="647"/>
      <c r="E267" s="647"/>
      <c r="F267" s="647"/>
      <c r="G267" s="647"/>
      <c r="H267" s="647"/>
      <c r="I267" s="647"/>
      <c r="J267" s="647"/>
      <c r="K267" s="647"/>
      <c r="L267" s="647"/>
      <c r="M267" s="647"/>
      <c r="N267" s="647"/>
      <c r="O267" s="647"/>
      <c r="P267" s="647"/>
      <c r="Q267" s="647"/>
      <c r="R267" s="647"/>
      <c r="S267" s="647"/>
      <c r="T267" s="647"/>
      <c r="U267" s="647"/>
      <c r="V267" s="647"/>
      <c r="W267" s="647"/>
      <c r="X267" s="647"/>
      <c r="Y267" s="647"/>
      <c r="Z267" s="647"/>
    </row>
    <row r="268" spans="1:26" ht="12" customHeight="1">
      <c r="A268" s="647"/>
      <c r="B268" s="647"/>
      <c r="C268" s="647"/>
      <c r="D268" s="647"/>
      <c r="E268" s="647"/>
      <c r="F268" s="647"/>
      <c r="G268" s="647"/>
      <c r="H268" s="647"/>
      <c r="I268" s="647"/>
      <c r="J268" s="647"/>
      <c r="K268" s="647"/>
      <c r="L268" s="647"/>
      <c r="M268" s="647"/>
      <c r="N268" s="647"/>
      <c r="O268" s="647"/>
      <c r="P268" s="647"/>
      <c r="Q268" s="647"/>
      <c r="R268" s="647"/>
      <c r="S268" s="647"/>
      <c r="T268" s="647"/>
      <c r="U268" s="647"/>
      <c r="V268" s="647"/>
      <c r="W268" s="647"/>
      <c r="X268" s="647"/>
      <c r="Y268" s="647"/>
      <c r="Z268" s="647"/>
    </row>
    <row r="269" spans="1:26" ht="12" customHeight="1">
      <c r="A269" s="647"/>
      <c r="B269" s="647"/>
      <c r="C269" s="647"/>
      <c r="D269" s="647"/>
      <c r="E269" s="647"/>
      <c r="F269" s="647"/>
      <c r="G269" s="647"/>
      <c r="H269" s="647"/>
      <c r="I269" s="647"/>
      <c r="J269" s="647"/>
      <c r="K269" s="647"/>
      <c r="L269" s="647"/>
      <c r="M269" s="647"/>
      <c r="N269" s="647"/>
      <c r="O269" s="647"/>
      <c r="P269" s="647"/>
      <c r="Q269" s="647"/>
      <c r="R269" s="647"/>
      <c r="S269" s="647"/>
      <c r="T269" s="647"/>
      <c r="U269" s="647"/>
      <c r="V269" s="647"/>
      <c r="W269" s="647"/>
      <c r="X269" s="647"/>
      <c r="Y269" s="647"/>
      <c r="Z269" s="647"/>
    </row>
    <row r="270" spans="1:26" ht="12" customHeight="1">
      <c r="A270" s="647"/>
      <c r="B270" s="647"/>
      <c r="C270" s="647"/>
      <c r="D270" s="647"/>
      <c r="E270" s="647"/>
      <c r="F270" s="647"/>
      <c r="G270" s="647"/>
      <c r="H270" s="647"/>
      <c r="I270" s="647"/>
      <c r="J270" s="647"/>
      <c r="K270" s="647"/>
      <c r="L270" s="647"/>
      <c r="M270" s="647"/>
      <c r="N270" s="647"/>
      <c r="O270" s="647"/>
      <c r="P270" s="647"/>
      <c r="Q270" s="647"/>
      <c r="R270" s="647"/>
      <c r="S270" s="647"/>
      <c r="T270" s="647"/>
      <c r="U270" s="647"/>
      <c r="V270" s="647"/>
      <c r="W270" s="647"/>
      <c r="X270" s="647"/>
      <c r="Y270" s="647"/>
      <c r="Z270" s="647"/>
    </row>
    <row r="271" spans="1:26" ht="12" customHeight="1">
      <c r="A271" s="647"/>
      <c r="B271" s="647"/>
      <c r="C271" s="647"/>
      <c r="D271" s="647"/>
      <c r="E271" s="647"/>
      <c r="F271" s="647"/>
      <c r="G271" s="647"/>
      <c r="H271" s="647"/>
      <c r="I271" s="647"/>
      <c r="J271" s="647"/>
      <c r="K271" s="647"/>
      <c r="L271" s="647"/>
      <c r="M271" s="647"/>
      <c r="N271" s="647"/>
      <c r="O271" s="647"/>
      <c r="P271" s="647"/>
      <c r="Q271" s="647"/>
      <c r="R271" s="647"/>
      <c r="S271" s="647"/>
      <c r="T271" s="647"/>
      <c r="U271" s="647"/>
      <c r="V271" s="647"/>
      <c r="W271" s="647"/>
      <c r="X271" s="647"/>
      <c r="Y271" s="647"/>
      <c r="Z271" s="647"/>
    </row>
    <row r="272" spans="1:26" ht="12" customHeight="1">
      <c r="A272" s="647"/>
      <c r="B272" s="647"/>
      <c r="C272" s="647"/>
      <c r="D272" s="647"/>
      <c r="E272" s="647"/>
      <c r="F272" s="647"/>
      <c r="G272" s="647"/>
      <c r="H272" s="647"/>
      <c r="I272" s="647"/>
      <c r="J272" s="647"/>
      <c r="K272" s="647"/>
      <c r="L272" s="647"/>
      <c r="M272" s="647"/>
      <c r="N272" s="647"/>
      <c r="O272" s="647"/>
      <c r="P272" s="647"/>
      <c r="Q272" s="647"/>
      <c r="R272" s="647"/>
      <c r="S272" s="647"/>
      <c r="T272" s="647"/>
      <c r="U272" s="647"/>
      <c r="V272" s="647"/>
      <c r="W272" s="647"/>
      <c r="X272" s="647"/>
      <c r="Y272" s="647"/>
      <c r="Z272" s="647"/>
    </row>
    <row r="273" spans="1:26" ht="12" customHeight="1">
      <c r="A273" s="647"/>
      <c r="B273" s="647"/>
      <c r="C273" s="647"/>
      <c r="D273" s="647"/>
      <c r="E273" s="647"/>
      <c r="F273" s="647"/>
      <c r="G273" s="647"/>
      <c r="H273" s="647"/>
      <c r="I273" s="647"/>
      <c r="J273" s="647"/>
      <c r="K273" s="647"/>
      <c r="L273" s="647"/>
      <c r="M273" s="647"/>
      <c r="N273" s="647"/>
      <c r="O273" s="647"/>
      <c r="P273" s="647"/>
      <c r="Q273" s="647"/>
      <c r="R273" s="647"/>
      <c r="S273" s="647"/>
      <c r="T273" s="647"/>
      <c r="U273" s="647"/>
      <c r="V273" s="647"/>
      <c r="W273" s="647"/>
      <c r="X273" s="647"/>
      <c r="Y273" s="647"/>
      <c r="Z273" s="647"/>
    </row>
    <row r="274" spans="1:26" ht="12" customHeight="1">
      <c r="A274" s="647"/>
      <c r="B274" s="647"/>
      <c r="C274" s="647"/>
      <c r="D274" s="647"/>
      <c r="E274" s="647"/>
      <c r="F274" s="647"/>
      <c r="G274" s="647"/>
      <c r="H274" s="647"/>
      <c r="I274" s="647"/>
      <c r="J274" s="647"/>
      <c r="K274" s="647"/>
      <c r="L274" s="647"/>
      <c r="M274" s="647"/>
      <c r="N274" s="647"/>
      <c r="O274" s="647"/>
      <c r="P274" s="647"/>
      <c r="Q274" s="647"/>
      <c r="R274" s="647"/>
      <c r="S274" s="647"/>
      <c r="T274" s="647"/>
      <c r="U274" s="647"/>
      <c r="V274" s="647"/>
      <c r="W274" s="647"/>
      <c r="X274" s="647"/>
      <c r="Y274" s="647"/>
      <c r="Z274" s="647"/>
    </row>
    <row r="275" spans="1:26" ht="12" customHeight="1">
      <c r="A275" s="647"/>
      <c r="B275" s="647"/>
      <c r="C275" s="647"/>
      <c r="D275" s="647"/>
      <c r="E275" s="647"/>
      <c r="F275" s="647"/>
      <c r="G275" s="647"/>
      <c r="H275" s="647"/>
      <c r="I275" s="647"/>
      <c r="J275" s="647"/>
      <c r="K275" s="647"/>
      <c r="L275" s="647"/>
      <c r="M275" s="647"/>
      <c r="N275" s="647"/>
      <c r="O275" s="647"/>
      <c r="P275" s="647"/>
      <c r="Q275" s="647"/>
      <c r="R275" s="647"/>
      <c r="S275" s="647"/>
      <c r="T275" s="647"/>
      <c r="U275" s="647"/>
      <c r="V275" s="647"/>
      <c r="W275" s="647"/>
      <c r="X275" s="647"/>
      <c r="Y275" s="647"/>
      <c r="Z275" s="647"/>
    </row>
    <row r="276" spans="1:26" ht="12" customHeight="1">
      <c r="A276" s="647"/>
      <c r="B276" s="647"/>
      <c r="C276" s="647"/>
      <c r="D276" s="647"/>
      <c r="E276" s="647"/>
      <c r="F276" s="647"/>
      <c r="G276" s="647"/>
      <c r="H276" s="647"/>
      <c r="I276" s="647"/>
      <c r="J276" s="647"/>
      <c r="K276" s="647"/>
      <c r="L276" s="647"/>
      <c r="M276" s="647"/>
      <c r="N276" s="647"/>
      <c r="O276" s="647"/>
      <c r="P276" s="647"/>
      <c r="Q276" s="647"/>
      <c r="R276" s="647"/>
      <c r="S276" s="647"/>
      <c r="T276" s="647"/>
      <c r="U276" s="647"/>
      <c r="V276" s="647"/>
      <c r="W276" s="647"/>
      <c r="X276" s="647"/>
      <c r="Y276" s="647"/>
      <c r="Z276" s="647"/>
    </row>
    <row r="277" spans="1:26" ht="12" customHeight="1">
      <c r="A277" s="647"/>
      <c r="B277" s="647"/>
      <c r="C277" s="647"/>
      <c r="D277" s="647"/>
      <c r="E277" s="647"/>
      <c r="F277" s="647"/>
      <c r="G277" s="647"/>
      <c r="H277" s="647"/>
      <c r="I277" s="647"/>
      <c r="J277" s="647"/>
      <c r="K277" s="647"/>
      <c r="L277" s="647"/>
      <c r="M277" s="647"/>
      <c r="N277" s="647"/>
      <c r="O277" s="647"/>
      <c r="P277" s="647"/>
      <c r="Q277" s="647"/>
      <c r="R277" s="647"/>
      <c r="S277" s="647"/>
      <c r="T277" s="647"/>
      <c r="U277" s="647"/>
      <c r="V277" s="647"/>
      <c r="W277" s="647"/>
      <c r="X277" s="647"/>
      <c r="Y277" s="647"/>
      <c r="Z277" s="647"/>
    </row>
    <row r="278" spans="1:26" ht="12" customHeight="1">
      <c r="A278" s="647"/>
      <c r="B278" s="647"/>
      <c r="C278" s="647"/>
      <c r="D278" s="647"/>
      <c r="E278" s="647"/>
      <c r="F278" s="647"/>
      <c r="G278" s="647"/>
      <c r="H278" s="647"/>
      <c r="I278" s="647"/>
      <c r="J278" s="647"/>
      <c r="K278" s="647"/>
      <c r="L278" s="647"/>
      <c r="M278" s="647"/>
      <c r="N278" s="647"/>
      <c r="O278" s="647"/>
      <c r="P278" s="647"/>
      <c r="Q278" s="647"/>
      <c r="R278" s="647"/>
      <c r="S278" s="647"/>
      <c r="T278" s="647"/>
      <c r="U278" s="647"/>
      <c r="V278" s="647"/>
      <c r="W278" s="647"/>
      <c r="X278" s="647"/>
      <c r="Y278" s="647"/>
      <c r="Z278" s="647"/>
    </row>
    <row r="279" spans="1:26" ht="12" customHeight="1">
      <c r="A279" s="647"/>
      <c r="B279" s="647"/>
      <c r="C279" s="647"/>
      <c r="D279" s="647"/>
      <c r="E279" s="647"/>
      <c r="F279" s="647"/>
      <c r="G279" s="647"/>
      <c r="H279" s="647"/>
      <c r="I279" s="647"/>
      <c r="J279" s="647"/>
      <c r="K279" s="647"/>
      <c r="L279" s="647"/>
      <c r="M279" s="647"/>
      <c r="N279" s="647"/>
      <c r="O279" s="647"/>
      <c r="P279" s="647"/>
      <c r="Q279" s="647"/>
      <c r="R279" s="647"/>
      <c r="S279" s="647"/>
      <c r="T279" s="647"/>
      <c r="U279" s="647"/>
      <c r="V279" s="647"/>
      <c r="W279" s="647"/>
      <c r="X279" s="647"/>
      <c r="Y279" s="647"/>
      <c r="Z279" s="647"/>
    </row>
    <row r="280" spans="1:26" ht="12" customHeight="1">
      <c r="A280" s="647"/>
      <c r="B280" s="647"/>
      <c r="C280" s="647"/>
      <c r="D280" s="647"/>
      <c r="E280" s="647"/>
      <c r="F280" s="647"/>
      <c r="G280" s="647"/>
      <c r="H280" s="647"/>
      <c r="I280" s="647"/>
      <c r="J280" s="647"/>
      <c r="K280" s="647"/>
      <c r="L280" s="647"/>
      <c r="M280" s="647"/>
      <c r="N280" s="647"/>
      <c r="O280" s="647"/>
      <c r="P280" s="647"/>
      <c r="Q280" s="647"/>
      <c r="R280" s="647"/>
      <c r="S280" s="647"/>
      <c r="T280" s="647"/>
      <c r="U280" s="647"/>
      <c r="V280" s="647"/>
      <c r="W280" s="647"/>
      <c r="X280" s="647"/>
      <c r="Y280" s="647"/>
      <c r="Z280" s="647"/>
    </row>
    <row r="281" spans="1:26" ht="12" customHeight="1">
      <c r="A281" s="647"/>
      <c r="B281" s="647"/>
      <c r="C281" s="647"/>
      <c r="D281" s="647"/>
      <c r="E281" s="647"/>
      <c r="F281" s="647"/>
      <c r="G281" s="647"/>
      <c r="H281" s="647"/>
      <c r="I281" s="647"/>
      <c r="J281" s="647"/>
      <c r="K281" s="647"/>
      <c r="L281" s="647"/>
      <c r="M281" s="647"/>
      <c r="N281" s="647"/>
      <c r="O281" s="647"/>
      <c r="P281" s="647"/>
      <c r="Q281" s="647"/>
      <c r="R281" s="647"/>
      <c r="S281" s="647"/>
      <c r="T281" s="647"/>
      <c r="U281" s="647"/>
      <c r="V281" s="647"/>
      <c r="W281" s="647"/>
      <c r="X281" s="647"/>
      <c r="Y281" s="647"/>
      <c r="Z281" s="647"/>
    </row>
    <row r="282" spans="1:26" ht="12" customHeight="1">
      <c r="A282" s="647"/>
      <c r="B282" s="647"/>
      <c r="C282" s="647"/>
      <c r="D282" s="647"/>
      <c r="E282" s="647"/>
      <c r="F282" s="647"/>
      <c r="G282" s="647"/>
      <c r="H282" s="647"/>
      <c r="I282" s="647"/>
      <c r="J282" s="647"/>
      <c r="K282" s="647"/>
      <c r="L282" s="647"/>
      <c r="M282" s="647"/>
      <c r="N282" s="647"/>
      <c r="O282" s="647"/>
      <c r="P282" s="647"/>
      <c r="Q282" s="647"/>
      <c r="R282" s="647"/>
      <c r="S282" s="647"/>
      <c r="T282" s="647"/>
      <c r="U282" s="647"/>
      <c r="V282" s="647"/>
      <c r="W282" s="647"/>
      <c r="X282" s="647"/>
      <c r="Y282" s="647"/>
      <c r="Z282" s="647"/>
    </row>
    <row r="283" spans="1:26" ht="12" customHeight="1">
      <c r="A283" s="647"/>
      <c r="B283" s="647"/>
      <c r="C283" s="647"/>
      <c r="D283" s="647"/>
      <c r="E283" s="647"/>
      <c r="F283" s="647"/>
      <c r="G283" s="647"/>
      <c r="H283" s="647"/>
      <c r="I283" s="647"/>
      <c r="J283" s="647"/>
      <c r="K283" s="647"/>
      <c r="L283" s="647"/>
      <c r="M283" s="647"/>
      <c r="N283" s="647"/>
      <c r="O283" s="647"/>
      <c r="P283" s="647"/>
      <c r="Q283" s="647"/>
      <c r="R283" s="647"/>
      <c r="S283" s="647"/>
      <c r="T283" s="647"/>
      <c r="U283" s="647"/>
      <c r="V283" s="647"/>
      <c r="W283" s="647"/>
      <c r="X283" s="647"/>
      <c r="Y283" s="647"/>
      <c r="Z283" s="647"/>
    </row>
    <row r="284" spans="1:26" ht="12" customHeight="1">
      <c r="A284" s="647"/>
      <c r="B284" s="647"/>
      <c r="C284" s="647"/>
      <c r="D284" s="647"/>
      <c r="E284" s="647"/>
      <c r="F284" s="647"/>
      <c r="G284" s="647"/>
      <c r="H284" s="647"/>
      <c r="I284" s="647"/>
      <c r="J284" s="647"/>
      <c r="K284" s="647"/>
      <c r="L284" s="647"/>
      <c r="M284" s="647"/>
      <c r="N284" s="647"/>
      <c r="O284" s="647"/>
      <c r="P284" s="647"/>
      <c r="Q284" s="647"/>
      <c r="R284" s="647"/>
      <c r="S284" s="647"/>
      <c r="T284" s="647"/>
      <c r="U284" s="647"/>
      <c r="V284" s="647"/>
      <c r="W284" s="647"/>
      <c r="X284" s="647"/>
      <c r="Y284" s="647"/>
      <c r="Z284" s="647"/>
    </row>
    <row r="285" spans="1:26" ht="12" customHeight="1">
      <c r="A285" s="647"/>
      <c r="B285" s="647"/>
      <c r="C285" s="647"/>
      <c r="D285" s="647"/>
      <c r="E285" s="647"/>
      <c r="F285" s="647"/>
      <c r="G285" s="647"/>
      <c r="H285" s="647"/>
      <c r="I285" s="647"/>
      <c r="J285" s="647"/>
      <c r="K285" s="647"/>
      <c r="L285" s="647"/>
      <c r="M285" s="647"/>
      <c r="N285" s="647"/>
      <c r="O285" s="647"/>
      <c r="P285" s="647"/>
      <c r="Q285" s="647"/>
      <c r="R285" s="647"/>
      <c r="S285" s="647"/>
      <c r="T285" s="647"/>
      <c r="U285" s="647"/>
      <c r="V285" s="647"/>
      <c r="W285" s="647"/>
      <c r="X285" s="647"/>
      <c r="Y285" s="647"/>
      <c r="Z285" s="647"/>
    </row>
    <row r="286" spans="1:26" ht="12" customHeight="1">
      <c r="A286" s="647"/>
      <c r="B286" s="647"/>
      <c r="C286" s="647"/>
      <c r="D286" s="647"/>
      <c r="E286" s="647"/>
      <c r="F286" s="647"/>
      <c r="G286" s="647"/>
      <c r="H286" s="647"/>
      <c r="I286" s="647"/>
      <c r="J286" s="647"/>
      <c r="K286" s="647"/>
      <c r="L286" s="647"/>
      <c r="M286" s="647"/>
      <c r="N286" s="647"/>
      <c r="O286" s="647"/>
      <c r="P286" s="647"/>
      <c r="Q286" s="647"/>
      <c r="R286" s="647"/>
      <c r="S286" s="647"/>
      <c r="T286" s="647"/>
      <c r="U286" s="647"/>
      <c r="V286" s="647"/>
      <c r="W286" s="647"/>
      <c r="X286" s="647"/>
      <c r="Y286" s="647"/>
      <c r="Z286" s="647"/>
    </row>
    <row r="287" spans="1:26" ht="12" customHeight="1">
      <c r="A287" s="647"/>
      <c r="B287" s="647"/>
      <c r="C287" s="647"/>
      <c r="D287" s="647"/>
      <c r="E287" s="647"/>
      <c r="F287" s="647"/>
      <c r="G287" s="647"/>
      <c r="H287" s="647"/>
      <c r="I287" s="647"/>
      <c r="J287" s="647"/>
      <c r="K287" s="647"/>
      <c r="L287" s="647"/>
      <c r="M287" s="647"/>
      <c r="N287" s="647"/>
      <c r="O287" s="647"/>
      <c r="P287" s="647"/>
      <c r="Q287" s="647"/>
      <c r="R287" s="647"/>
      <c r="S287" s="647"/>
      <c r="T287" s="647"/>
      <c r="U287" s="647"/>
      <c r="V287" s="647"/>
      <c r="W287" s="647"/>
      <c r="X287" s="647"/>
      <c r="Y287" s="647"/>
      <c r="Z287" s="647"/>
    </row>
    <row r="288" spans="1:26" ht="12" customHeight="1">
      <c r="A288" s="647"/>
      <c r="B288" s="647"/>
      <c r="C288" s="647"/>
      <c r="D288" s="647"/>
      <c r="E288" s="647"/>
      <c r="F288" s="647"/>
      <c r="G288" s="647"/>
      <c r="H288" s="647"/>
      <c r="I288" s="647"/>
      <c r="J288" s="647"/>
      <c r="K288" s="647"/>
      <c r="L288" s="647"/>
      <c r="M288" s="647"/>
      <c r="N288" s="647"/>
      <c r="O288" s="647"/>
      <c r="P288" s="647"/>
      <c r="Q288" s="647"/>
      <c r="R288" s="647"/>
      <c r="S288" s="647"/>
      <c r="T288" s="647"/>
      <c r="U288" s="647"/>
      <c r="V288" s="647"/>
      <c r="W288" s="647"/>
      <c r="X288" s="647"/>
      <c r="Y288" s="647"/>
      <c r="Z288" s="647"/>
    </row>
    <row r="289" spans="1:26" ht="12" customHeight="1">
      <c r="A289" s="647"/>
      <c r="B289" s="647"/>
      <c r="C289" s="647"/>
      <c r="D289" s="647"/>
      <c r="E289" s="647"/>
      <c r="F289" s="647"/>
      <c r="G289" s="647"/>
      <c r="H289" s="647"/>
      <c r="I289" s="647"/>
      <c r="J289" s="647"/>
      <c r="K289" s="647"/>
      <c r="L289" s="647"/>
      <c r="M289" s="647"/>
      <c r="N289" s="647"/>
      <c r="O289" s="647"/>
      <c r="P289" s="647"/>
      <c r="Q289" s="647"/>
      <c r="R289" s="647"/>
      <c r="S289" s="647"/>
      <c r="T289" s="647"/>
      <c r="U289" s="647"/>
      <c r="V289" s="647"/>
      <c r="W289" s="647"/>
      <c r="X289" s="647"/>
      <c r="Y289" s="647"/>
      <c r="Z289" s="647"/>
    </row>
    <row r="290" spans="1:26" ht="12" customHeight="1">
      <c r="A290" s="647"/>
      <c r="B290" s="647"/>
      <c r="C290" s="647"/>
      <c r="D290" s="647"/>
      <c r="E290" s="647"/>
      <c r="F290" s="647"/>
      <c r="G290" s="647"/>
      <c r="H290" s="647"/>
      <c r="I290" s="647"/>
      <c r="J290" s="647"/>
      <c r="K290" s="647"/>
      <c r="L290" s="647"/>
      <c r="M290" s="647"/>
      <c r="N290" s="647"/>
      <c r="O290" s="647"/>
      <c r="P290" s="647"/>
      <c r="Q290" s="647"/>
      <c r="R290" s="647"/>
      <c r="S290" s="647"/>
      <c r="T290" s="647"/>
      <c r="U290" s="647"/>
      <c r="V290" s="647"/>
      <c r="W290" s="647"/>
      <c r="X290" s="647"/>
      <c r="Y290" s="647"/>
      <c r="Z290" s="647"/>
    </row>
    <row r="291" spans="1:26" ht="12" customHeight="1">
      <c r="A291" s="647"/>
      <c r="B291" s="647"/>
      <c r="C291" s="647"/>
      <c r="D291" s="647"/>
      <c r="E291" s="647"/>
      <c r="F291" s="647"/>
      <c r="G291" s="647"/>
      <c r="H291" s="647"/>
      <c r="I291" s="647"/>
      <c r="J291" s="647"/>
      <c r="K291" s="647"/>
      <c r="L291" s="647"/>
      <c r="M291" s="647"/>
      <c r="N291" s="647"/>
      <c r="O291" s="647"/>
      <c r="P291" s="647"/>
      <c r="Q291" s="647"/>
      <c r="R291" s="647"/>
      <c r="S291" s="647"/>
      <c r="T291" s="647"/>
      <c r="U291" s="647"/>
      <c r="V291" s="647"/>
      <c r="W291" s="647"/>
      <c r="X291" s="647"/>
      <c r="Y291" s="647"/>
      <c r="Z291" s="647"/>
    </row>
    <row r="292" spans="1:26" ht="12" customHeight="1">
      <c r="A292" s="647"/>
      <c r="B292" s="647"/>
      <c r="C292" s="647"/>
      <c r="D292" s="647"/>
      <c r="E292" s="647"/>
      <c r="F292" s="647"/>
      <c r="G292" s="647"/>
      <c r="H292" s="647"/>
      <c r="I292" s="647"/>
      <c r="J292" s="647"/>
      <c r="K292" s="647"/>
      <c r="L292" s="647"/>
      <c r="M292" s="647"/>
      <c r="N292" s="647"/>
      <c r="O292" s="647"/>
      <c r="P292" s="647"/>
      <c r="Q292" s="647"/>
      <c r="R292" s="647"/>
      <c r="S292" s="647"/>
      <c r="T292" s="647"/>
      <c r="U292" s="647"/>
      <c r="V292" s="647"/>
      <c r="W292" s="647"/>
      <c r="X292" s="647"/>
      <c r="Y292" s="647"/>
      <c r="Z292" s="647"/>
    </row>
    <row r="293" spans="1:26" ht="12" customHeight="1">
      <c r="A293" s="647"/>
      <c r="B293" s="647"/>
      <c r="C293" s="647"/>
      <c r="D293" s="647"/>
      <c r="E293" s="647"/>
      <c r="F293" s="647"/>
      <c r="G293" s="647"/>
      <c r="H293" s="647"/>
      <c r="I293" s="647"/>
      <c r="J293" s="647"/>
      <c r="K293" s="647"/>
      <c r="L293" s="647"/>
      <c r="M293" s="647"/>
      <c r="N293" s="647"/>
      <c r="O293" s="647"/>
      <c r="P293" s="647"/>
      <c r="Q293" s="647"/>
      <c r="R293" s="647"/>
      <c r="S293" s="647"/>
      <c r="T293" s="647"/>
      <c r="U293" s="647"/>
      <c r="V293" s="647"/>
      <c r="W293" s="647"/>
      <c r="X293" s="647"/>
      <c r="Y293" s="647"/>
      <c r="Z293" s="647"/>
    </row>
    <row r="294" spans="1:26" ht="12" customHeight="1">
      <c r="A294" s="647"/>
      <c r="B294" s="647"/>
      <c r="C294" s="647"/>
      <c r="D294" s="647"/>
      <c r="E294" s="647"/>
      <c r="F294" s="647"/>
      <c r="G294" s="647"/>
      <c r="H294" s="647"/>
      <c r="I294" s="647"/>
      <c r="J294" s="647"/>
      <c r="K294" s="647"/>
      <c r="L294" s="647"/>
      <c r="M294" s="647"/>
      <c r="N294" s="647"/>
      <c r="O294" s="647"/>
      <c r="P294" s="647"/>
      <c r="Q294" s="647"/>
      <c r="R294" s="647"/>
      <c r="S294" s="647"/>
      <c r="T294" s="647"/>
      <c r="U294" s="647"/>
      <c r="V294" s="647"/>
      <c r="W294" s="647"/>
      <c r="X294" s="647"/>
      <c r="Y294" s="647"/>
      <c r="Z294" s="647"/>
    </row>
    <row r="295" spans="1:26" ht="12" customHeight="1">
      <c r="A295" s="647"/>
      <c r="B295" s="647"/>
      <c r="C295" s="647"/>
      <c r="D295" s="647"/>
      <c r="E295" s="647"/>
      <c r="F295" s="647"/>
      <c r="G295" s="647"/>
      <c r="H295" s="647"/>
      <c r="I295" s="647"/>
      <c r="J295" s="647"/>
      <c r="K295" s="647"/>
      <c r="L295" s="647"/>
      <c r="M295" s="647"/>
      <c r="N295" s="647"/>
      <c r="O295" s="647"/>
      <c r="P295" s="647"/>
      <c r="Q295" s="647"/>
      <c r="R295" s="647"/>
      <c r="S295" s="647"/>
      <c r="T295" s="647"/>
      <c r="U295" s="647"/>
      <c r="V295" s="647"/>
      <c r="W295" s="647"/>
      <c r="X295" s="647"/>
      <c r="Y295" s="647"/>
      <c r="Z295" s="647"/>
    </row>
    <row r="296" spans="1:26" ht="12" customHeight="1">
      <c r="A296" s="647"/>
      <c r="B296" s="647"/>
      <c r="C296" s="647"/>
      <c r="D296" s="647"/>
      <c r="E296" s="647"/>
      <c r="F296" s="647"/>
      <c r="G296" s="647"/>
      <c r="H296" s="647"/>
      <c r="I296" s="647"/>
      <c r="J296" s="647"/>
      <c r="K296" s="647"/>
      <c r="L296" s="647"/>
      <c r="M296" s="647"/>
      <c r="N296" s="647"/>
      <c r="O296" s="647"/>
      <c r="P296" s="647"/>
      <c r="Q296" s="647"/>
      <c r="R296" s="647"/>
      <c r="S296" s="647"/>
      <c r="T296" s="647"/>
      <c r="U296" s="647"/>
      <c r="V296" s="647"/>
      <c r="W296" s="647"/>
      <c r="X296" s="647"/>
      <c r="Y296" s="647"/>
      <c r="Z296" s="647"/>
    </row>
    <row r="297" spans="1:26" ht="12" customHeight="1">
      <c r="A297" s="647"/>
      <c r="B297" s="647"/>
      <c r="C297" s="647"/>
      <c r="D297" s="647"/>
      <c r="E297" s="647"/>
      <c r="F297" s="647"/>
      <c r="G297" s="647"/>
      <c r="H297" s="647"/>
      <c r="I297" s="647"/>
      <c r="J297" s="647"/>
      <c r="K297" s="647"/>
      <c r="L297" s="647"/>
      <c r="M297" s="647"/>
      <c r="N297" s="647"/>
      <c r="O297" s="647"/>
      <c r="P297" s="647"/>
      <c r="Q297" s="647"/>
      <c r="R297" s="647"/>
      <c r="S297" s="647"/>
      <c r="T297" s="647"/>
      <c r="U297" s="647"/>
      <c r="V297" s="647"/>
      <c r="W297" s="647"/>
      <c r="X297" s="647"/>
      <c r="Y297" s="647"/>
      <c r="Z297" s="647"/>
    </row>
    <row r="298" spans="1:26" ht="12" customHeight="1">
      <c r="A298" s="647"/>
      <c r="B298" s="647"/>
      <c r="C298" s="647"/>
      <c r="D298" s="647"/>
      <c r="E298" s="647"/>
      <c r="F298" s="647"/>
      <c r="G298" s="647"/>
      <c r="H298" s="647"/>
      <c r="I298" s="647"/>
      <c r="J298" s="647"/>
      <c r="K298" s="647"/>
      <c r="L298" s="647"/>
      <c r="M298" s="647"/>
      <c r="N298" s="647"/>
      <c r="O298" s="647"/>
      <c r="P298" s="647"/>
      <c r="Q298" s="647"/>
      <c r="R298" s="647"/>
      <c r="S298" s="647"/>
      <c r="T298" s="647"/>
      <c r="U298" s="647"/>
      <c r="V298" s="647"/>
      <c r="W298" s="647"/>
      <c r="X298" s="647"/>
      <c r="Y298" s="647"/>
      <c r="Z298" s="647"/>
    </row>
    <row r="299" spans="1:26" ht="12" customHeight="1">
      <c r="A299" s="647"/>
      <c r="B299" s="647"/>
      <c r="C299" s="647"/>
      <c r="D299" s="647"/>
      <c r="E299" s="647"/>
      <c r="F299" s="647"/>
      <c r="G299" s="647"/>
      <c r="H299" s="647"/>
      <c r="I299" s="647"/>
      <c r="J299" s="647"/>
      <c r="K299" s="647"/>
      <c r="L299" s="647"/>
      <c r="M299" s="647"/>
      <c r="N299" s="647"/>
      <c r="O299" s="647"/>
      <c r="P299" s="647"/>
      <c r="Q299" s="647"/>
      <c r="R299" s="647"/>
      <c r="S299" s="647"/>
      <c r="T299" s="647"/>
      <c r="U299" s="647"/>
      <c r="V299" s="647"/>
      <c r="W299" s="647"/>
      <c r="X299" s="647"/>
      <c r="Y299" s="647"/>
      <c r="Z299" s="647"/>
    </row>
    <row r="300" spans="1:26" ht="12" customHeight="1">
      <c r="A300" s="647"/>
      <c r="B300" s="647"/>
      <c r="C300" s="647"/>
      <c r="D300" s="647"/>
      <c r="E300" s="647"/>
      <c r="F300" s="647"/>
      <c r="G300" s="647"/>
      <c r="H300" s="647"/>
      <c r="I300" s="647"/>
      <c r="J300" s="647"/>
      <c r="K300" s="647"/>
      <c r="L300" s="647"/>
      <c r="M300" s="647"/>
      <c r="N300" s="647"/>
      <c r="O300" s="647"/>
      <c r="P300" s="647"/>
      <c r="Q300" s="647"/>
      <c r="R300" s="647"/>
      <c r="S300" s="647"/>
      <c r="T300" s="647"/>
      <c r="U300" s="647"/>
      <c r="V300" s="647"/>
      <c r="W300" s="647"/>
      <c r="X300" s="647"/>
      <c r="Y300" s="647"/>
      <c r="Z300" s="647"/>
    </row>
    <row r="301" spans="1:26" ht="12" customHeight="1">
      <c r="A301" s="647"/>
      <c r="B301" s="647"/>
      <c r="C301" s="647"/>
      <c r="D301" s="647"/>
      <c r="E301" s="647"/>
      <c r="F301" s="647"/>
      <c r="G301" s="647"/>
      <c r="H301" s="647"/>
      <c r="I301" s="647"/>
      <c r="J301" s="647"/>
      <c r="K301" s="647"/>
      <c r="L301" s="647"/>
      <c r="M301" s="647"/>
      <c r="N301" s="647"/>
      <c r="O301" s="647"/>
      <c r="P301" s="647"/>
      <c r="Q301" s="647"/>
      <c r="R301" s="647"/>
      <c r="S301" s="647"/>
      <c r="T301" s="647"/>
      <c r="U301" s="647"/>
      <c r="V301" s="647"/>
      <c r="W301" s="647"/>
      <c r="X301" s="647"/>
      <c r="Y301" s="647"/>
      <c r="Z301" s="647"/>
    </row>
    <row r="302" spans="1:26" ht="12" customHeight="1">
      <c r="A302" s="647"/>
      <c r="B302" s="647"/>
      <c r="C302" s="647"/>
      <c r="D302" s="647"/>
      <c r="E302" s="647"/>
      <c r="F302" s="647"/>
      <c r="G302" s="647"/>
      <c r="H302" s="647"/>
      <c r="I302" s="647"/>
      <c r="J302" s="647"/>
      <c r="K302" s="647"/>
      <c r="L302" s="647"/>
      <c r="M302" s="647"/>
      <c r="N302" s="647"/>
      <c r="O302" s="647"/>
      <c r="P302" s="647"/>
      <c r="Q302" s="647"/>
      <c r="R302" s="647"/>
      <c r="S302" s="647"/>
      <c r="T302" s="647"/>
      <c r="U302" s="647"/>
      <c r="V302" s="647"/>
      <c r="W302" s="647"/>
      <c r="X302" s="647"/>
      <c r="Y302" s="647"/>
      <c r="Z302" s="647"/>
    </row>
    <row r="303" spans="1:26" ht="12" customHeight="1">
      <c r="A303" s="647"/>
      <c r="B303" s="647"/>
      <c r="C303" s="647"/>
      <c r="D303" s="647"/>
      <c r="E303" s="647"/>
      <c r="F303" s="647"/>
      <c r="G303" s="647"/>
      <c r="H303" s="647"/>
      <c r="I303" s="647"/>
      <c r="J303" s="647"/>
      <c r="K303" s="647"/>
      <c r="L303" s="647"/>
      <c r="M303" s="647"/>
      <c r="N303" s="647"/>
      <c r="O303" s="647"/>
      <c r="P303" s="647"/>
      <c r="Q303" s="647"/>
      <c r="R303" s="647"/>
      <c r="S303" s="647"/>
      <c r="T303" s="647"/>
      <c r="U303" s="647"/>
      <c r="V303" s="647"/>
      <c r="W303" s="647"/>
      <c r="X303" s="647"/>
      <c r="Y303" s="647"/>
      <c r="Z303" s="647"/>
    </row>
    <row r="304" spans="1:26" ht="12" customHeight="1">
      <c r="A304" s="647"/>
      <c r="B304" s="647"/>
      <c r="C304" s="647"/>
      <c r="D304" s="647"/>
      <c r="E304" s="647"/>
      <c r="F304" s="647"/>
      <c r="G304" s="647"/>
      <c r="H304" s="647"/>
      <c r="I304" s="647"/>
      <c r="J304" s="647"/>
      <c r="K304" s="647"/>
      <c r="L304" s="647"/>
      <c r="M304" s="647"/>
      <c r="N304" s="647"/>
      <c r="O304" s="647"/>
      <c r="P304" s="647"/>
      <c r="Q304" s="647"/>
      <c r="R304" s="647"/>
      <c r="S304" s="647"/>
      <c r="T304" s="647"/>
      <c r="U304" s="647"/>
      <c r="V304" s="647"/>
      <c r="W304" s="647"/>
      <c r="X304" s="647"/>
      <c r="Y304" s="647"/>
      <c r="Z304" s="647"/>
    </row>
    <row r="305" spans="1:26" ht="12" customHeight="1">
      <c r="A305" s="647"/>
      <c r="B305" s="647"/>
      <c r="C305" s="647"/>
      <c r="D305" s="647"/>
      <c r="E305" s="647"/>
      <c r="F305" s="647"/>
      <c r="G305" s="647"/>
      <c r="H305" s="647"/>
      <c r="I305" s="647"/>
      <c r="J305" s="647"/>
      <c r="K305" s="647"/>
      <c r="L305" s="647"/>
      <c r="M305" s="647"/>
      <c r="N305" s="647"/>
      <c r="O305" s="647"/>
      <c r="P305" s="647"/>
      <c r="Q305" s="647"/>
      <c r="R305" s="647"/>
      <c r="S305" s="647"/>
      <c r="T305" s="647"/>
      <c r="U305" s="647"/>
      <c r="V305" s="647"/>
      <c r="W305" s="647"/>
      <c r="X305" s="647"/>
      <c r="Y305" s="647"/>
      <c r="Z305" s="647"/>
    </row>
    <row r="306" spans="1:26" ht="12" customHeight="1">
      <c r="A306" s="647"/>
      <c r="B306" s="647"/>
      <c r="C306" s="647"/>
      <c r="D306" s="647"/>
      <c r="E306" s="647"/>
      <c r="F306" s="647"/>
      <c r="G306" s="647"/>
      <c r="H306" s="647"/>
      <c r="I306" s="647"/>
      <c r="J306" s="647"/>
      <c r="K306" s="647"/>
      <c r="L306" s="647"/>
      <c r="M306" s="647"/>
      <c r="N306" s="647"/>
      <c r="O306" s="647"/>
      <c r="P306" s="647"/>
      <c r="Q306" s="647"/>
      <c r="R306" s="647"/>
      <c r="S306" s="647"/>
      <c r="T306" s="647"/>
      <c r="U306" s="647"/>
      <c r="V306" s="647"/>
      <c r="W306" s="647"/>
      <c r="X306" s="647"/>
      <c r="Y306" s="647"/>
      <c r="Z306" s="647"/>
    </row>
    <row r="307" spans="1:26" ht="12" customHeight="1">
      <c r="A307" s="647"/>
      <c r="B307" s="647"/>
      <c r="C307" s="647"/>
      <c r="D307" s="647"/>
      <c r="E307" s="647"/>
      <c r="F307" s="647"/>
      <c r="G307" s="647"/>
      <c r="H307" s="647"/>
      <c r="I307" s="647"/>
      <c r="J307" s="647"/>
      <c r="K307" s="647"/>
      <c r="L307" s="647"/>
      <c r="M307" s="647"/>
      <c r="N307" s="647"/>
      <c r="O307" s="647"/>
      <c r="P307" s="647"/>
      <c r="Q307" s="647"/>
      <c r="R307" s="647"/>
      <c r="S307" s="647"/>
      <c r="T307" s="647"/>
      <c r="U307" s="647"/>
      <c r="V307" s="647"/>
      <c r="W307" s="647"/>
      <c r="X307" s="647"/>
      <c r="Y307" s="647"/>
      <c r="Z307" s="647"/>
    </row>
    <row r="308" spans="1:26" ht="12" customHeight="1">
      <c r="A308" s="647"/>
      <c r="B308" s="647"/>
      <c r="C308" s="647"/>
      <c r="D308" s="647"/>
      <c r="E308" s="647"/>
      <c r="F308" s="647"/>
      <c r="G308" s="647"/>
      <c r="H308" s="647"/>
      <c r="I308" s="647"/>
      <c r="J308" s="647"/>
      <c r="K308" s="647"/>
      <c r="L308" s="647"/>
      <c r="M308" s="647"/>
      <c r="N308" s="647"/>
      <c r="O308" s="647"/>
      <c r="P308" s="647"/>
      <c r="Q308" s="647"/>
      <c r="R308" s="647"/>
      <c r="S308" s="647"/>
      <c r="T308" s="647"/>
      <c r="U308" s="647"/>
      <c r="V308" s="647"/>
      <c r="W308" s="647"/>
      <c r="X308" s="647"/>
      <c r="Y308" s="647"/>
      <c r="Z308" s="647"/>
    </row>
    <row r="309" spans="1:26" ht="12" customHeight="1">
      <c r="A309" s="647"/>
      <c r="B309" s="647"/>
      <c r="C309" s="647"/>
      <c r="D309" s="647"/>
      <c r="E309" s="647"/>
      <c r="F309" s="647"/>
      <c r="G309" s="647"/>
      <c r="H309" s="647"/>
      <c r="I309" s="647"/>
      <c r="J309" s="647"/>
      <c r="K309" s="647"/>
      <c r="L309" s="647"/>
      <c r="M309" s="647"/>
      <c r="N309" s="647"/>
      <c r="O309" s="647"/>
      <c r="P309" s="647"/>
      <c r="Q309" s="647"/>
      <c r="R309" s="647"/>
      <c r="S309" s="647"/>
      <c r="T309" s="647"/>
      <c r="U309" s="647"/>
      <c r="V309" s="647"/>
      <c r="W309" s="647"/>
      <c r="X309" s="647"/>
      <c r="Y309" s="647"/>
      <c r="Z309" s="647"/>
    </row>
    <row r="310" spans="1:26" ht="12" customHeight="1">
      <c r="A310" s="647"/>
      <c r="B310" s="647"/>
      <c r="C310" s="647"/>
      <c r="D310" s="647"/>
      <c r="E310" s="647"/>
      <c r="F310" s="647"/>
      <c r="G310" s="647"/>
      <c r="H310" s="647"/>
      <c r="I310" s="647"/>
      <c r="J310" s="647"/>
      <c r="K310" s="647"/>
      <c r="L310" s="647"/>
      <c r="M310" s="647"/>
      <c r="N310" s="647"/>
      <c r="O310" s="647"/>
      <c r="P310" s="647"/>
      <c r="Q310" s="647"/>
      <c r="R310" s="647"/>
      <c r="S310" s="647"/>
      <c r="T310" s="647"/>
      <c r="U310" s="647"/>
      <c r="V310" s="647"/>
      <c r="W310" s="647"/>
      <c r="X310" s="647"/>
      <c r="Y310" s="647"/>
      <c r="Z310" s="647"/>
    </row>
    <row r="311" spans="1:26" ht="12" customHeight="1">
      <c r="A311" s="647"/>
      <c r="B311" s="647"/>
      <c r="C311" s="647"/>
      <c r="D311" s="647"/>
      <c r="E311" s="647"/>
      <c r="F311" s="647"/>
      <c r="G311" s="647"/>
      <c r="H311" s="647"/>
      <c r="I311" s="647"/>
      <c r="J311" s="647"/>
      <c r="K311" s="647"/>
      <c r="L311" s="647"/>
      <c r="M311" s="647"/>
      <c r="N311" s="647"/>
      <c r="O311" s="647"/>
      <c r="P311" s="647"/>
      <c r="Q311" s="647"/>
      <c r="R311" s="647"/>
      <c r="S311" s="647"/>
      <c r="T311" s="647"/>
      <c r="U311" s="647"/>
      <c r="V311" s="647"/>
      <c r="W311" s="647"/>
      <c r="X311" s="647"/>
      <c r="Y311" s="647"/>
      <c r="Z311" s="647"/>
    </row>
    <row r="312" spans="1:26" ht="12" customHeight="1">
      <c r="A312" s="647"/>
      <c r="B312" s="647"/>
      <c r="C312" s="647"/>
      <c r="D312" s="647"/>
      <c r="E312" s="647"/>
      <c r="F312" s="647"/>
      <c r="G312" s="647"/>
      <c r="H312" s="647"/>
      <c r="I312" s="647"/>
      <c r="J312" s="647"/>
      <c r="K312" s="647"/>
      <c r="L312" s="647"/>
      <c r="M312" s="647"/>
      <c r="N312" s="647"/>
      <c r="O312" s="647"/>
      <c r="P312" s="647"/>
      <c r="Q312" s="647"/>
      <c r="R312" s="647"/>
      <c r="S312" s="647"/>
      <c r="T312" s="647"/>
      <c r="U312" s="647"/>
      <c r="V312" s="647"/>
      <c r="W312" s="647"/>
      <c r="X312" s="647"/>
      <c r="Y312" s="647"/>
      <c r="Z312" s="647"/>
    </row>
    <row r="313" spans="1:26" ht="12" customHeight="1">
      <c r="A313" s="647"/>
      <c r="B313" s="647"/>
      <c r="C313" s="647"/>
      <c r="D313" s="647"/>
      <c r="E313" s="647"/>
      <c r="F313" s="647"/>
      <c r="G313" s="647"/>
      <c r="H313" s="647"/>
      <c r="I313" s="647"/>
      <c r="J313" s="647"/>
      <c r="K313" s="647"/>
      <c r="L313" s="647"/>
      <c r="M313" s="647"/>
      <c r="N313" s="647"/>
      <c r="O313" s="647"/>
      <c r="P313" s="647"/>
      <c r="Q313" s="647"/>
      <c r="R313" s="647"/>
      <c r="S313" s="647"/>
      <c r="T313" s="647"/>
      <c r="U313" s="647"/>
      <c r="V313" s="647"/>
      <c r="W313" s="647"/>
      <c r="X313" s="647"/>
      <c r="Y313" s="647"/>
      <c r="Z313" s="647"/>
    </row>
    <row r="314" spans="1:26" ht="12" customHeight="1">
      <c r="A314" s="647"/>
      <c r="B314" s="647"/>
      <c r="C314" s="647"/>
      <c r="D314" s="647"/>
      <c r="E314" s="647"/>
      <c r="F314" s="647"/>
      <c r="G314" s="647"/>
      <c r="H314" s="647"/>
      <c r="I314" s="647"/>
      <c r="J314" s="647"/>
      <c r="K314" s="647"/>
      <c r="L314" s="647"/>
      <c r="M314" s="647"/>
      <c r="N314" s="647"/>
      <c r="O314" s="647"/>
      <c r="P314" s="647"/>
      <c r="Q314" s="647"/>
      <c r="R314" s="647"/>
      <c r="S314" s="647"/>
      <c r="T314" s="647"/>
      <c r="U314" s="647"/>
      <c r="V314" s="647"/>
      <c r="W314" s="647"/>
      <c r="X314" s="647"/>
      <c r="Y314" s="647"/>
      <c r="Z314" s="647"/>
    </row>
    <row r="315" spans="1:26" ht="12" customHeight="1">
      <c r="A315" s="647"/>
      <c r="B315" s="647"/>
      <c r="C315" s="647"/>
      <c r="D315" s="647"/>
      <c r="E315" s="647"/>
      <c r="F315" s="647"/>
      <c r="G315" s="647"/>
      <c r="H315" s="647"/>
      <c r="I315" s="647"/>
      <c r="J315" s="647"/>
      <c r="K315" s="647"/>
      <c r="L315" s="647"/>
      <c r="M315" s="647"/>
      <c r="N315" s="647"/>
      <c r="O315" s="647"/>
      <c r="P315" s="647"/>
      <c r="Q315" s="647"/>
      <c r="R315" s="647"/>
      <c r="S315" s="647"/>
      <c r="T315" s="647"/>
      <c r="U315" s="647"/>
      <c r="V315" s="647"/>
      <c r="W315" s="647"/>
      <c r="X315" s="647"/>
      <c r="Y315" s="647"/>
      <c r="Z315" s="647"/>
    </row>
    <row r="316" spans="1:26" ht="12" customHeight="1">
      <c r="A316" s="647"/>
      <c r="B316" s="647"/>
      <c r="C316" s="647"/>
      <c r="D316" s="647"/>
      <c r="E316" s="647"/>
      <c r="F316" s="647"/>
      <c r="G316" s="647"/>
      <c r="H316" s="647"/>
      <c r="I316" s="647"/>
      <c r="J316" s="647"/>
      <c r="K316" s="647"/>
      <c r="L316" s="647"/>
      <c r="M316" s="647"/>
      <c r="N316" s="647"/>
      <c r="O316" s="647"/>
      <c r="P316" s="647"/>
      <c r="Q316" s="647"/>
      <c r="R316" s="647"/>
      <c r="S316" s="647"/>
      <c r="T316" s="647"/>
      <c r="U316" s="647"/>
      <c r="V316" s="647"/>
      <c r="W316" s="647"/>
      <c r="X316" s="647"/>
      <c r="Y316" s="647"/>
      <c r="Z316" s="647"/>
    </row>
    <row r="317" spans="1:26" ht="12" customHeight="1">
      <c r="A317" s="647"/>
      <c r="B317" s="647"/>
      <c r="C317" s="647"/>
      <c r="D317" s="647"/>
      <c r="E317" s="647"/>
      <c r="F317" s="647"/>
      <c r="G317" s="647"/>
      <c r="H317" s="647"/>
      <c r="I317" s="647"/>
      <c r="J317" s="647"/>
      <c r="K317" s="647"/>
      <c r="L317" s="647"/>
      <c r="M317" s="647"/>
      <c r="N317" s="647"/>
      <c r="O317" s="647"/>
      <c r="P317" s="647"/>
      <c r="Q317" s="647"/>
      <c r="R317" s="647"/>
      <c r="S317" s="647"/>
      <c r="T317" s="647"/>
      <c r="U317" s="647"/>
      <c r="V317" s="647"/>
      <c r="W317" s="647"/>
      <c r="X317" s="647"/>
      <c r="Y317" s="647"/>
      <c r="Z317" s="647"/>
    </row>
    <row r="318" spans="1:26" ht="12" customHeight="1">
      <c r="A318" s="647"/>
      <c r="B318" s="647"/>
      <c r="C318" s="647"/>
      <c r="D318" s="647"/>
      <c r="E318" s="647"/>
      <c r="F318" s="647"/>
      <c r="G318" s="647"/>
      <c r="H318" s="647"/>
      <c r="I318" s="647"/>
      <c r="J318" s="647"/>
      <c r="K318" s="647"/>
      <c r="L318" s="647"/>
      <c r="M318" s="647"/>
      <c r="N318" s="647"/>
      <c r="O318" s="647"/>
      <c r="P318" s="647"/>
      <c r="Q318" s="647"/>
      <c r="R318" s="647"/>
      <c r="S318" s="647"/>
      <c r="T318" s="647"/>
      <c r="U318" s="647"/>
      <c r="V318" s="647"/>
      <c r="W318" s="647"/>
      <c r="X318" s="647"/>
      <c r="Y318" s="647"/>
      <c r="Z318" s="647"/>
    </row>
    <row r="319" spans="1:26" ht="12" customHeight="1">
      <c r="A319" s="647"/>
      <c r="B319" s="647"/>
      <c r="C319" s="647"/>
      <c r="D319" s="647"/>
      <c r="E319" s="647"/>
      <c r="F319" s="647"/>
      <c r="G319" s="647"/>
      <c r="H319" s="647"/>
      <c r="I319" s="647"/>
      <c r="J319" s="647"/>
      <c r="K319" s="647"/>
      <c r="L319" s="647"/>
      <c r="M319" s="647"/>
      <c r="N319" s="647"/>
      <c r="O319" s="647"/>
      <c r="P319" s="647"/>
      <c r="Q319" s="647"/>
      <c r="R319" s="647"/>
      <c r="S319" s="647"/>
      <c r="T319" s="647"/>
      <c r="U319" s="647"/>
      <c r="V319" s="647"/>
      <c r="W319" s="647"/>
      <c r="X319" s="647"/>
      <c r="Y319" s="647"/>
      <c r="Z319" s="647"/>
    </row>
    <row r="320" spans="1:26" ht="12" customHeight="1">
      <c r="A320" s="647"/>
      <c r="B320" s="647"/>
      <c r="C320" s="647"/>
      <c r="D320" s="647"/>
      <c r="E320" s="647"/>
      <c r="F320" s="647"/>
      <c r="G320" s="647"/>
      <c r="H320" s="647"/>
      <c r="I320" s="647"/>
      <c r="J320" s="647"/>
      <c r="K320" s="647"/>
      <c r="L320" s="647"/>
      <c r="M320" s="647"/>
      <c r="N320" s="647"/>
      <c r="O320" s="647"/>
      <c r="P320" s="647"/>
      <c r="Q320" s="647"/>
      <c r="R320" s="647"/>
      <c r="S320" s="647"/>
      <c r="T320" s="647"/>
      <c r="U320" s="647"/>
      <c r="V320" s="647"/>
      <c r="W320" s="647"/>
      <c r="X320" s="647"/>
      <c r="Y320" s="647"/>
      <c r="Z320" s="647"/>
    </row>
    <row r="321" spans="1:26" ht="12" customHeight="1">
      <c r="A321" s="647"/>
      <c r="B321" s="647"/>
      <c r="C321" s="647"/>
      <c r="D321" s="647"/>
      <c r="E321" s="647"/>
      <c r="F321" s="647"/>
      <c r="G321" s="647"/>
      <c r="H321" s="647"/>
      <c r="I321" s="647"/>
      <c r="J321" s="647"/>
      <c r="K321" s="647"/>
      <c r="L321" s="647"/>
      <c r="M321" s="647"/>
      <c r="N321" s="647"/>
      <c r="O321" s="647"/>
      <c r="P321" s="647"/>
      <c r="Q321" s="647"/>
      <c r="R321" s="647"/>
      <c r="S321" s="647"/>
      <c r="T321" s="647"/>
      <c r="U321" s="647"/>
      <c r="V321" s="647"/>
      <c r="W321" s="647"/>
      <c r="X321" s="647"/>
      <c r="Y321" s="647"/>
      <c r="Z321" s="647"/>
    </row>
    <row r="322" spans="1:26" ht="12" customHeight="1">
      <c r="A322" s="647"/>
      <c r="B322" s="647"/>
      <c r="C322" s="647"/>
      <c r="D322" s="647"/>
      <c r="E322" s="647"/>
      <c r="F322" s="647"/>
      <c r="G322" s="647"/>
      <c r="H322" s="647"/>
      <c r="I322" s="647"/>
      <c r="J322" s="647"/>
      <c r="K322" s="647"/>
      <c r="L322" s="647"/>
      <c r="M322" s="647"/>
      <c r="N322" s="647"/>
      <c r="O322" s="647"/>
      <c r="P322" s="647"/>
      <c r="Q322" s="647"/>
      <c r="R322" s="647"/>
      <c r="S322" s="647"/>
      <c r="T322" s="647"/>
      <c r="U322" s="647"/>
      <c r="V322" s="647"/>
      <c r="W322" s="647"/>
      <c r="X322" s="647"/>
      <c r="Y322" s="647"/>
      <c r="Z322" s="647"/>
    </row>
    <row r="323" spans="1:26" ht="12" customHeight="1">
      <c r="A323" s="647"/>
      <c r="B323" s="647"/>
      <c r="C323" s="647"/>
      <c r="D323" s="647"/>
      <c r="E323" s="647"/>
      <c r="F323" s="647"/>
      <c r="G323" s="647"/>
      <c r="H323" s="647"/>
      <c r="I323" s="647"/>
      <c r="J323" s="647"/>
      <c r="K323" s="647"/>
      <c r="L323" s="647"/>
      <c r="M323" s="647"/>
      <c r="N323" s="647"/>
      <c r="O323" s="647"/>
      <c r="P323" s="647"/>
      <c r="Q323" s="647"/>
      <c r="R323" s="647"/>
      <c r="S323" s="647"/>
      <c r="T323" s="647"/>
      <c r="U323" s="647"/>
      <c r="V323" s="647"/>
      <c r="W323" s="647"/>
      <c r="X323" s="647"/>
      <c r="Y323" s="647"/>
      <c r="Z323" s="647"/>
    </row>
    <row r="324" spans="1:26" ht="12" customHeight="1">
      <c r="A324" s="647"/>
      <c r="B324" s="647"/>
      <c r="C324" s="647"/>
      <c r="D324" s="647"/>
      <c r="E324" s="647"/>
      <c r="F324" s="647"/>
      <c r="G324" s="647"/>
      <c r="H324" s="647"/>
      <c r="I324" s="647"/>
      <c r="J324" s="647"/>
      <c r="K324" s="647"/>
      <c r="L324" s="647"/>
      <c r="M324" s="647"/>
      <c r="N324" s="647"/>
      <c r="O324" s="647"/>
      <c r="P324" s="647"/>
      <c r="Q324" s="647"/>
      <c r="R324" s="647"/>
      <c r="S324" s="647"/>
      <c r="T324" s="647"/>
      <c r="U324" s="647"/>
      <c r="V324" s="647"/>
      <c r="W324" s="647"/>
      <c r="X324" s="647"/>
      <c r="Y324" s="647"/>
      <c r="Z324" s="647"/>
    </row>
    <row r="325" spans="1:26" ht="12" customHeight="1">
      <c r="A325" s="647"/>
      <c r="B325" s="647"/>
      <c r="C325" s="647"/>
      <c r="D325" s="647"/>
      <c r="E325" s="647"/>
      <c r="F325" s="647"/>
      <c r="G325" s="647"/>
      <c r="H325" s="647"/>
      <c r="I325" s="647"/>
      <c r="J325" s="647"/>
      <c r="K325" s="647"/>
      <c r="L325" s="647"/>
      <c r="M325" s="647"/>
      <c r="N325" s="647"/>
      <c r="O325" s="647"/>
      <c r="P325" s="647"/>
      <c r="Q325" s="647"/>
      <c r="R325" s="647"/>
      <c r="S325" s="647"/>
      <c r="T325" s="647"/>
      <c r="U325" s="647"/>
      <c r="V325" s="647"/>
      <c r="W325" s="647"/>
      <c r="X325" s="647"/>
      <c r="Y325" s="647"/>
      <c r="Z325" s="647"/>
    </row>
    <row r="326" spans="1:26" ht="12" customHeight="1">
      <c r="A326" s="647"/>
      <c r="B326" s="647"/>
      <c r="C326" s="647"/>
      <c r="D326" s="647"/>
      <c r="E326" s="647"/>
      <c r="F326" s="647"/>
      <c r="G326" s="647"/>
      <c r="H326" s="647"/>
      <c r="I326" s="647"/>
      <c r="J326" s="647"/>
      <c r="K326" s="647"/>
      <c r="L326" s="647"/>
      <c r="M326" s="647"/>
      <c r="N326" s="647"/>
      <c r="O326" s="647"/>
      <c r="P326" s="647"/>
      <c r="Q326" s="647"/>
      <c r="R326" s="647"/>
      <c r="S326" s="647"/>
      <c r="T326" s="647"/>
      <c r="U326" s="647"/>
      <c r="V326" s="647"/>
      <c r="W326" s="647"/>
      <c r="X326" s="647"/>
      <c r="Y326" s="647"/>
      <c r="Z326" s="647"/>
    </row>
    <row r="327" spans="1:26" ht="12" customHeight="1">
      <c r="A327" s="647"/>
      <c r="B327" s="647"/>
      <c r="C327" s="647"/>
      <c r="D327" s="647"/>
      <c r="E327" s="647"/>
      <c r="F327" s="647"/>
      <c r="G327" s="647"/>
      <c r="H327" s="647"/>
      <c r="I327" s="647"/>
      <c r="J327" s="647"/>
      <c r="K327" s="647"/>
      <c r="L327" s="647"/>
      <c r="M327" s="647"/>
      <c r="N327" s="647"/>
      <c r="O327" s="647"/>
      <c r="P327" s="647"/>
      <c r="Q327" s="647"/>
      <c r="R327" s="647"/>
      <c r="S327" s="647"/>
      <c r="T327" s="647"/>
      <c r="U327" s="647"/>
      <c r="V327" s="647"/>
      <c r="W327" s="647"/>
      <c r="X327" s="647"/>
      <c r="Y327" s="647"/>
      <c r="Z327" s="647"/>
    </row>
    <row r="328" spans="1:26" ht="12" customHeight="1">
      <c r="A328" s="647"/>
      <c r="B328" s="647"/>
      <c r="C328" s="647"/>
      <c r="D328" s="647"/>
      <c r="E328" s="647"/>
      <c r="F328" s="647"/>
      <c r="G328" s="647"/>
      <c r="H328" s="647"/>
      <c r="I328" s="647"/>
      <c r="J328" s="647"/>
      <c r="K328" s="647"/>
      <c r="L328" s="647"/>
      <c r="M328" s="647"/>
      <c r="N328" s="647"/>
      <c r="O328" s="647"/>
      <c r="P328" s="647"/>
      <c r="Q328" s="647"/>
      <c r="R328" s="647"/>
      <c r="S328" s="647"/>
      <c r="T328" s="647"/>
      <c r="U328" s="647"/>
      <c r="V328" s="647"/>
      <c r="W328" s="647"/>
      <c r="X328" s="647"/>
      <c r="Y328" s="647"/>
      <c r="Z328" s="647"/>
    </row>
    <row r="329" spans="1:26" ht="12" customHeight="1">
      <c r="A329" s="647"/>
      <c r="B329" s="647"/>
      <c r="C329" s="647"/>
      <c r="D329" s="647"/>
      <c r="E329" s="647"/>
      <c r="F329" s="647"/>
      <c r="G329" s="647"/>
      <c r="H329" s="647"/>
      <c r="I329" s="647"/>
      <c r="J329" s="647"/>
      <c r="K329" s="647"/>
      <c r="L329" s="647"/>
      <c r="M329" s="647"/>
      <c r="N329" s="647"/>
      <c r="O329" s="647"/>
      <c r="P329" s="647"/>
      <c r="Q329" s="647"/>
      <c r="R329" s="647"/>
      <c r="S329" s="647"/>
      <c r="T329" s="647"/>
      <c r="U329" s="647"/>
      <c r="V329" s="647"/>
      <c r="W329" s="647"/>
      <c r="X329" s="647"/>
      <c r="Y329" s="647"/>
      <c r="Z329" s="647"/>
    </row>
    <row r="330" spans="1:26" ht="12" customHeight="1">
      <c r="A330" s="647"/>
      <c r="B330" s="647"/>
      <c r="C330" s="647"/>
      <c r="D330" s="647"/>
      <c r="E330" s="647"/>
      <c r="F330" s="647"/>
      <c r="G330" s="647"/>
      <c r="H330" s="647"/>
      <c r="I330" s="647"/>
      <c r="J330" s="647"/>
      <c r="K330" s="647"/>
      <c r="L330" s="647"/>
      <c r="M330" s="647"/>
      <c r="N330" s="647"/>
      <c r="O330" s="647"/>
      <c r="P330" s="647"/>
      <c r="Q330" s="647"/>
      <c r="R330" s="647"/>
      <c r="S330" s="647"/>
      <c r="T330" s="647"/>
      <c r="U330" s="647"/>
      <c r="V330" s="647"/>
      <c r="W330" s="647"/>
      <c r="X330" s="647"/>
      <c r="Y330" s="647"/>
      <c r="Z330" s="647"/>
    </row>
    <row r="331" spans="1:26" ht="12" customHeight="1">
      <c r="A331" s="647"/>
      <c r="B331" s="647"/>
      <c r="C331" s="647"/>
      <c r="D331" s="647"/>
      <c r="E331" s="647"/>
      <c r="F331" s="647"/>
      <c r="G331" s="647"/>
      <c r="H331" s="647"/>
      <c r="I331" s="647"/>
      <c r="J331" s="647"/>
      <c r="K331" s="647"/>
      <c r="L331" s="647"/>
      <c r="M331" s="647"/>
      <c r="N331" s="647"/>
      <c r="O331" s="647"/>
      <c r="P331" s="647"/>
      <c r="Q331" s="647"/>
      <c r="R331" s="647"/>
      <c r="S331" s="647"/>
      <c r="T331" s="647"/>
      <c r="U331" s="647"/>
      <c r="V331" s="647"/>
      <c r="W331" s="647"/>
      <c r="X331" s="647"/>
      <c r="Y331" s="647"/>
      <c r="Z331" s="647"/>
    </row>
    <row r="332" spans="1:26" ht="12" customHeight="1">
      <c r="A332" s="647"/>
      <c r="B332" s="647"/>
      <c r="C332" s="647"/>
      <c r="D332" s="647"/>
      <c r="E332" s="647"/>
      <c r="F332" s="647"/>
      <c r="G332" s="647"/>
      <c r="H332" s="647"/>
      <c r="I332" s="647"/>
      <c r="J332" s="647"/>
      <c r="K332" s="647"/>
      <c r="L332" s="647"/>
      <c r="M332" s="647"/>
      <c r="N332" s="647"/>
      <c r="O332" s="647"/>
      <c r="P332" s="647"/>
      <c r="Q332" s="647"/>
      <c r="R332" s="647"/>
      <c r="S332" s="647"/>
      <c r="T332" s="647"/>
      <c r="U332" s="647"/>
      <c r="V332" s="647"/>
      <c r="W332" s="647"/>
      <c r="X332" s="647"/>
      <c r="Y332" s="647"/>
      <c r="Z332" s="647"/>
    </row>
    <row r="333" spans="1:26" ht="12" customHeight="1">
      <c r="A333" s="647"/>
      <c r="B333" s="647"/>
      <c r="C333" s="647"/>
      <c r="D333" s="647"/>
      <c r="E333" s="647"/>
      <c r="F333" s="647"/>
      <c r="G333" s="647"/>
      <c r="H333" s="647"/>
      <c r="I333" s="647"/>
      <c r="J333" s="647"/>
      <c r="K333" s="647"/>
      <c r="L333" s="647"/>
      <c r="M333" s="647"/>
      <c r="N333" s="647"/>
      <c r="O333" s="647"/>
      <c r="P333" s="647"/>
      <c r="Q333" s="647"/>
      <c r="R333" s="647"/>
      <c r="S333" s="647"/>
      <c r="T333" s="647"/>
      <c r="U333" s="647"/>
      <c r="V333" s="647"/>
      <c r="W333" s="647"/>
      <c r="X333" s="647"/>
      <c r="Y333" s="647"/>
      <c r="Z333" s="647"/>
    </row>
    <row r="334" spans="1:26" ht="12" customHeight="1">
      <c r="A334" s="647"/>
      <c r="B334" s="647"/>
      <c r="C334" s="647"/>
      <c r="D334" s="647"/>
      <c r="E334" s="647"/>
      <c r="F334" s="647"/>
      <c r="G334" s="647"/>
      <c r="H334" s="647"/>
      <c r="I334" s="647"/>
      <c r="J334" s="647"/>
      <c r="K334" s="647"/>
      <c r="L334" s="647"/>
      <c r="M334" s="647"/>
      <c r="N334" s="647"/>
      <c r="O334" s="647"/>
      <c r="P334" s="647"/>
      <c r="Q334" s="647"/>
      <c r="R334" s="647"/>
      <c r="S334" s="647"/>
      <c r="T334" s="647"/>
      <c r="U334" s="647"/>
      <c r="V334" s="647"/>
      <c r="W334" s="647"/>
      <c r="X334" s="647"/>
      <c r="Y334" s="647"/>
      <c r="Z334" s="647"/>
    </row>
    <row r="335" spans="1:26" ht="12" customHeight="1">
      <c r="A335" s="647"/>
      <c r="B335" s="647"/>
      <c r="C335" s="647"/>
      <c r="D335" s="647"/>
      <c r="E335" s="647"/>
      <c r="F335" s="647"/>
      <c r="G335" s="647"/>
      <c r="H335" s="647"/>
      <c r="I335" s="647"/>
      <c r="J335" s="647"/>
      <c r="K335" s="647"/>
      <c r="L335" s="647"/>
      <c r="M335" s="647"/>
      <c r="N335" s="647"/>
      <c r="O335" s="647"/>
      <c r="P335" s="647"/>
      <c r="Q335" s="647"/>
      <c r="R335" s="647"/>
      <c r="S335" s="647"/>
      <c r="T335" s="647"/>
      <c r="U335" s="647"/>
      <c r="V335" s="647"/>
      <c r="W335" s="647"/>
      <c r="X335" s="647"/>
      <c r="Y335" s="647"/>
      <c r="Z335" s="647"/>
    </row>
    <row r="336" spans="1:26" ht="12" customHeight="1">
      <c r="A336" s="647"/>
      <c r="B336" s="647"/>
      <c r="C336" s="647"/>
      <c r="D336" s="647"/>
      <c r="E336" s="647"/>
      <c r="F336" s="647"/>
      <c r="G336" s="647"/>
      <c r="H336" s="647"/>
      <c r="I336" s="647"/>
      <c r="J336" s="647"/>
      <c r="K336" s="647"/>
      <c r="L336" s="647"/>
      <c r="M336" s="647"/>
      <c r="N336" s="647"/>
      <c r="O336" s="647"/>
      <c r="P336" s="647"/>
      <c r="Q336" s="647"/>
      <c r="R336" s="647"/>
      <c r="S336" s="647"/>
      <c r="T336" s="647"/>
      <c r="U336" s="647"/>
      <c r="V336" s="647"/>
      <c r="W336" s="647"/>
      <c r="X336" s="647"/>
      <c r="Y336" s="647"/>
      <c r="Z336" s="647"/>
    </row>
    <row r="337" spans="1:26" ht="12" customHeight="1">
      <c r="A337" s="647"/>
      <c r="B337" s="647"/>
      <c r="C337" s="647"/>
      <c r="D337" s="647"/>
      <c r="E337" s="647"/>
      <c r="F337" s="647"/>
      <c r="G337" s="647"/>
      <c r="H337" s="647"/>
      <c r="I337" s="647"/>
      <c r="J337" s="647"/>
      <c r="K337" s="647"/>
      <c r="L337" s="647"/>
      <c r="M337" s="647"/>
      <c r="N337" s="647"/>
      <c r="O337" s="647"/>
      <c r="P337" s="647"/>
      <c r="Q337" s="647"/>
      <c r="R337" s="647"/>
      <c r="S337" s="647"/>
      <c r="T337" s="647"/>
      <c r="U337" s="647"/>
      <c r="V337" s="647"/>
      <c r="W337" s="647"/>
      <c r="X337" s="647"/>
      <c r="Y337" s="647"/>
      <c r="Z337" s="647"/>
    </row>
    <row r="338" spans="1:26" ht="12" customHeight="1">
      <c r="A338" s="647"/>
      <c r="B338" s="647"/>
      <c r="C338" s="647"/>
      <c r="D338" s="647"/>
      <c r="E338" s="647"/>
      <c r="F338" s="647"/>
      <c r="G338" s="647"/>
      <c r="H338" s="647"/>
      <c r="I338" s="647"/>
      <c r="J338" s="647"/>
      <c r="K338" s="647"/>
      <c r="L338" s="647"/>
      <c r="M338" s="647"/>
      <c r="N338" s="647"/>
      <c r="O338" s="647"/>
      <c r="P338" s="647"/>
      <c r="Q338" s="647"/>
      <c r="R338" s="647"/>
      <c r="S338" s="647"/>
      <c r="T338" s="647"/>
      <c r="U338" s="647"/>
      <c r="V338" s="647"/>
      <c r="W338" s="647"/>
      <c r="X338" s="647"/>
      <c r="Y338" s="647"/>
      <c r="Z338" s="647"/>
    </row>
    <row r="339" spans="1:26" ht="12" customHeight="1">
      <c r="A339" s="647"/>
      <c r="B339" s="647"/>
      <c r="C339" s="647"/>
      <c r="D339" s="647"/>
      <c r="E339" s="647"/>
      <c r="F339" s="647"/>
      <c r="G339" s="647"/>
      <c r="H339" s="647"/>
      <c r="I339" s="647"/>
      <c r="J339" s="647"/>
      <c r="K339" s="647"/>
      <c r="L339" s="647"/>
      <c r="M339" s="647"/>
      <c r="N339" s="647"/>
      <c r="O339" s="647"/>
      <c r="P339" s="647"/>
      <c r="Q339" s="647"/>
      <c r="R339" s="647"/>
      <c r="S339" s="647"/>
      <c r="T339" s="647"/>
      <c r="U339" s="647"/>
      <c r="V339" s="647"/>
      <c r="W339" s="647"/>
      <c r="X339" s="647"/>
      <c r="Y339" s="647"/>
      <c r="Z339" s="647"/>
    </row>
    <row r="340" spans="1:26" ht="12" customHeight="1">
      <c r="A340" s="647"/>
      <c r="B340" s="647"/>
      <c r="C340" s="647"/>
      <c r="D340" s="647"/>
      <c r="E340" s="647"/>
      <c r="F340" s="647"/>
      <c r="G340" s="647"/>
      <c r="H340" s="647"/>
      <c r="I340" s="647"/>
      <c r="J340" s="647"/>
      <c r="K340" s="647"/>
      <c r="L340" s="647"/>
      <c r="M340" s="647"/>
      <c r="N340" s="647"/>
      <c r="O340" s="647"/>
      <c r="P340" s="647"/>
      <c r="Q340" s="647"/>
      <c r="R340" s="647"/>
      <c r="S340" s="647"/>
      <c r="T340" s="647"/>
      <c r="U340" s="647"/>
      <c r="V340" s="647"/>
      <c r="W340" s="647"/>
      <c r="X340" s="647"/>
      <c r="Y340" s="647"/>
      <c r="Z340" s="647"/>
    </row>
    <row r="341" spans="1:26" ht="12" customHeight="1">
      <c r="A341" s="647"/>
      <c r="B341" s="647"/>
      <c r="C341" s="647"/>
      <c r="D341" s="647"/>
      <c r="E341" s="647"/>
      <c r="F341" s="647"/>
      <c r="G341" s="647"/>
      <c r="H341" s="647"/>
      <c r="I341" s="647"/>
      <c r="J341" s="647"/>
      <c r="K341" s="647"/>
      <c r="L341" s="647"/>
      <c r="M341" s="647"/>
      <c r="N341" s="647"/>
      <c r="O341" s="647"/>
      <c r="P341" s="647"/>
      <c r="Q341" s="647"/>
      <c r="R341" s="647"/>
      <c r="S341" s="647"/>
      <c r="T341" s="647"/>
      <c r="U341" s="647"/>
      <c r="V341" s="647"/>
      <c r="W341" s="647"/>
      <c r="X341" s="647"/>
      <c r="Y341" s="647"/>
      <c r="Z341" s="647"/>
    </row>
    <row r="342" spans="1:26" ht="12" customHeight="1">
      <c r="A342" s="647"/>
      <c r="B342" s="647"/>
      <c r="C342" s="647"/>
      <c r="D342" s="647"/>
      <c r="E342" s="647"/>
      <c r="F342" s="647"/>
      <c r="G342" s="647"/>
      <c r="H342" s="647"/>
      <c r="I342" s="647"/>
      <c r="J342" s="647"/>
      <c r="K342" s="647"/>
      <c r="L342" s="647"/>
      <c r="M342" s="647"/>
      <c r="N342" s="647"/>
      <c r="O342" s="647"/>
      <c r="P342" s="647"/>
      <c r="Q342" s="647"/>
      <c r="R342" s="647"/>
      <c r="S342" s="647"/>
      <c r="T342" s="647"/>
      <c r="U342" s="647"/>
      <c r="V342" s="647"/>
      <c r="W342" s="647"/>
      <c r="X342" s="647"/>
      <c r="Y342" s="647"/>
      <c r="Z342" s="647"/>
    </row>
    <row r="343" spans="1:26" ht="15.75" customHeight="1"/>
    <row r="344" spans="1:26" ht="15.75" customHeight="1"/>
    <row r="345" spans="1:26" ht="15.75" customHeight="1"/>
    <row r="346" spans="1:26" ht="15.75" customHeight="1"/>
    <row r="347" spans="1:26" ht="15.75" customHeight="1"/>
    <row r="348" spans="1:26" ht="15.75" customHeight="1"/>
    <row r="349" spans="1:26" ht="15.75" customHeight="1"/>
    <row r="350" spans="1:26" ht="15.75" customHeight="1"/>
    <row r="351" spans="1:26" ht="15.75" customHeight="1"/>
    <row r="352" spans="1:26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2">
    <mergeCell ref="K120:K121"/>
    <mergeCell ref="H120:H121"/>
    <mergeCell ref="I120:I121"/>
    <mergeCell ref="G120:G121"/>
    <mergeCell ref="C120:C121"/>
    <mergeCell ref="D120:D121"/>
    <mergeCell ref="B34:B35"/>
    <mergeCell ref="C34:C35"/>
    <mergeCell ref="D34:D35"/>
    <mergeCell ref="F120:F121"/>
    <mergeCell ref="B120:B121"/>
    <mergeCell ref="O120:O121"/>
    <mergeCell ref="N5:N6"/>
    <mergeCell ref="M5:M6"/>
    <mergeCell ref="M63:M64"/>
    <mergeCell ref="A33:O33"/>
    <mergeCell ref="K92:K93"/>
    <mergeCell ref="M92:M93"/>
    <mergeCell ref="L92:L93"/>
    <mergeCell ref="J92:J93"/>
    <mergeCell ref="J120:J121"/>
    <mergeCell ref="L120:L121"/>
    <mergeCell ref="A92:A93"/>
    <mergeCell ref="A120:A121"/>
    <mergeCell ref="C5:C6"/>
    <mergeCell ref="D5:D6"/>
    <mergeCell ref="E120:E121"/>
    <mergeCell ref="M120:M121"/>
    <mergeCell ref="O92:O93"/>
    <mergeCell ref="N92:N93"/>
    <mergeCell ref="N34:N35"/>
    <mergeCell ref="M34:M35"/>
    <mergeCell ref="A119:O119"/>
    <mergeCell ref="F92:F93"/>
    <mergeCell ref="H34:H35"/>
    <mergeCell ref="I34:I35"/>
    <mergeCell ref="N63:N64"/>
    <mergeCell ref="B63:B64"/>
    <mergeCell ref="A63:A64"/>
    <mergeCell ref="O63:O64"/>
    <mergeCell ref="L63:L64"/>
    <mergeCell ref="N120:N121"/>
    <mergeCell ref="O34:O35"/>
    <mergeCell ref="H92:H93"/>
    <mergeCell ref="I92:I93"/>
    <mergeCell ref="G34:G35"/>
    <mergeCell ref="F34:F35"/>
    <mergeCell ref="E34:E35"/>
    <mergeCell ref="A62:O62"/>
    <mergeCell ref="L34:L35"/>
    <mergeCell ref="J34:J35"/>
    <mergeCell ref="K34:K35"/>
    <mergeCell ref="A91:O91"/>
    <mergeCell ref="A34:A35"/>
    <mergeCell ref="G92:G93"/>
    <mergeCell ref="B92:B93"/>
    <mergeCell ref="C92:C93"/>
    <mergeCell ref="D92:D93"/>
    <mergeCell ref="E92:E93"/>
    <mergeCell ref="K63:K64"/>
    <mergeCell ref="J63:J64"/>
    <mergeCell ref="I63:I64"/>
    <mergeCell ref="H63:H64"/>
    <mergeCell ref="C63:C64"/>
    <mergeCell ref="D63:D64"/>
    <mergeCell ref="F63:F64"/>
    <mergeCell ref="G63:G64"/>
    <mergeCell ref="E63:E64"/>
    <mergeCell ref="A1:O1"/>
    <mergeCell ref="G5:G6"/>
    <mergeCell ref="H5:H6"/>
    <mergeCell ref="B5:B6"/>
    <mergeCell ref="A5:A6"/>
    <mergeCell ref="I5:I6"/>
    <mergeCell ref="J5:J6"/>
    <mergeCell ref="K5:K6"/>
    <mergeCell ref="F5:F6"/>
    <mergeCell ref="E5:E6"/>
    <mergeCell ref="A4:O4"/>
    <mergeCell ref="A3:O3"/>
    <mergeCell ref="L5:L6"/>
    <mergeCell ref="O5:O6"/>
  </mergeCells>
  <printOptions horizontalCentered="1" verticalCentered="1"/>
  <pageMargins left="0.19685039370078741" right="0.31496062992125984" top="0.27559055118110237" bottom="0.23622047244094491" header="0" footer="0"/>
  <pageSetup paperSize="5" orientation="landscape"/>
  <rowBreaks count="2" manualBreakCount="2">
    <brk id="48" man="1"/>
    <brk id="89" man="1"/>
  </rowBreaks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R1000"/>
  <sheetViews>
    <sheetView topLeftCell="A9" workbookViewId="0">
      <selection activeCell="F29" sqref="F29"/>
    </sheetView>
  </sheetViews>
  <sheetFormatPr baseColWidth="10" defaultColWidth="14.375" defaultRowHeight="15" customHeight="1"/>
  <cols>
    <col min="1" max="1" width="24.125" customWidth="1"/>
    <col min="2" max="2" width="19.875" bestFit="1" customWidth="1"/>
    <col min="3" max="3" width="22.625" customWidth="1"/>
    <col min="4" max="5" width="20.625" customWidth="1"/>
    <col min="6" max="6" width="19.875" bestFit="1" customWidth="1"/>
    <col min="7" max="8" width="16" customWidth="1"/>
    <col min="9" max="9" width="22.375" customWidth="1"/>
    <col min="10" max="10" width="12.375" customWidth="1"/>
    <col min="11" max="11" width="11.375" customWidth="1"/>
    <col min="12" max="12" width="10.625" customWidth="1"/>
    <col min="13" max="13" width="11.625" customWidth="1"/>
    <col min="14" max="14" width="13.875" customWidth="1"/>
    <col min="15" max="18" width="11" customWidth="1"/>
  </cols>
  <sheetData>
    <row r="1" spans="1:18" ht="26.25" customHeight="1">
      <c r="A1" s="1359" t="s">
        <v>275</v>
      </c>
      <c r="B1" s="1242"/>
      <c r="C1" s="1242"/>
      <c r="D1" s="1242"/>
      <c r="E1" s="1242"/>
      <c r="F1" s="1243"/>
      <c r="G1" s="672"/>
      <c r="H1" s="672"/>
      <c r="I1" s="1362" t="s">
        <v>276</v>
      </c>
      <c r="J1" s="1242"/>
      <c r="K1" s="1242"/>
      <c r="L1" s="1242"/>
      <c r="M1" s="1242"/>
      <c r="N1" s="1243"/>
    </row>
    <row r="2" spans="1:18" ht="33" customHeight="1">
      <c r="A2" s="1365" t="str">
        <f>'Inversión Inicial'!A6</f>
        <v>GLOW POWER SAS</v>
      </c>
      <c r="B2" s="1366"/>
      <c r="C2" s="1366"/>
      <c r="D2" s="1366"/>
      <c r="E2" s="1366"/>
      <c r="F2" s="1367"/>
      <c r="G2" s="673"/>
      <c r="H2" s="673"/>
      <c r="I2" s="1364" t="str">
        <f>A2</f>
        <v>GLOW POWER SAS</v>
      </c>
      <c r="J2" s="1242"/>
      <c r="K2" s="1242"/>
      <c r="L2" s="1242"/>
      <c r="M2" s="1242"/>
      <c r="N2" s="1243"/>
    </row>
    <row r="3" spans="1:18" ht="12" customHeight="1">
      <c r="A3" s="1360" t="s">
        <v>46</v>
      </c>
      <c r="B3" s="1361" t="s">
        <v>125</v>
      </c>
      <c r="C3" s="1361" t="s">
        <v>126</v>
      </c>
      <c r="D3" s="1361" t="s">
        <v>127</v>
      </c>
      <c r="E3" s="1361" t="s">
        <v>279</v>
      </c>
      <c r="F3" s="1363" t="s">
        <v>128</v>
      </c>
      <c r="G3" s="5"/>
      <c r="H3" s="49"/>
      <c r="I3" s="1360" t="s">
        <v>46</v>
      </c>
      <c r="J3" s="1360" t="s">
        <v>125</v>
      </c>
      <c r="K3" s="1361" t="s">
        <v>126</v>
      </c>
      <c r="L3" s="1361" t="s">
        <v>127</v>
      </c>
      <c r="M3" s="1361" t="s">
        <v>279</v>
      </c>
      <c r="N3" s="1363" t="s">
        <v>128</v>
      </c>
    </row>
    <row r="4" spans="1:18" ht="12" customHeight="1">
      <c r="A4" s="1270"/>
      <c r="B4" s="1267"/>
      <c r="C4" s="1267"/>
      <c r="D4" s="1267"/>
      <c r="E4" s="1267"/>
      <c r="F4" s="1273"/>
      <c r="G4" s="5"/>
      <c r="H4" s="49"/>
      <c r="I4" s="1270"/>
      <c r="J4" s="1270"/>
      <c r="K4" s="1267"/>
      <c r="L4" s="1267"/>
      <c r="M4" s="1267"/>
      <c r="N4" s="1273"/>
    </row>
    <row r="5" spans="1:18" ht="12" customHeight="1">
      <c r="A5" s="674" t="s">
        <v>283</v>
      </c>
      <c r="B5" s="675">
        <f>'Flujo Efectivo mensual 5 Años'!O10</f>
        <v>450000000</v>
      </c>
      <c r="C5" s="675">
        <f>'Flujo Efectivo mensual 5 Años'!O39</f>
        <v>544320000.00000012</v>
      </c>
      <c r="D5" s="675">
        <f>'Flujo Efectivo mensual 5 Años'!O68</f>
        <v>705438720.00000024</v>
      </c>
      <c r="E5" s="675">
        <f>'Flujo Efectivo mensual 5 Años'!O97</f>
        <v>822823723.00800025</v>
      </c>
      <c r="F5" s="677">
        <f>'Flujo Efectivo mensual 5 Años'!O125</f>
        <v>915309109.47409964</v>
      </c>
      <c r="G5" s="491"/>
      <c r="H5" s="491"/>
      <c r="I5" s="678" t="str">
        <f t="shared" ref="I5:I7" si="0">A5</f>
        <v>Ingresos</v>
      </c>
      <c r="J5" s="680">
        <f t="shared" ref="J5:J7" si="1">B5/$B$5</f>
        <v>1</v>
      </c>
      <c r="K5" s="682">
        <f t="shared" ref="K5:K7" si="2">C5/$C$5</f>
        <v>1</v>
      </c>
      <c r="L5" s="682">
        <f t="shared" ref="L5:L7" si="3">D5/$D$5</f>
        <v>1</v>
      </c>
      <c r="M5" s="682">
        <f t="shared" ref="M5:M7" si="4">E5/$E$5</f>
        <v>1</v>
      </c>
      <c r="N5" s="684">
        <f t="shared" ref="N5:N7" si="5">F5/$F$5</f>
        <v>1</v>
      </c>
    </row>
    <row r="6" spans="1:18" ht="12" customHeight="1">
      <c r="A6" s="685" t="s">
        <v>286</v>
      </c>
      <c r="B6" s="597">
        <f>'Flujo Efectivo mensual 5 Años'!O16</f>
        <v>112011129.99999999</v>
      </c>
      <c r="C6" s="597">
        <f>'Flujo Efectivo mensual 5 Años'!O44</f>
        <v>135488662.84800002</v>
      </c>
      <c r="D6" s="597">
        <f>'Flujo Efectivo mensual 5 Años'!O73</f>
        <v>175593307.05100805</v>
      </c>
      <c r="E6" s="597">
        <f>'Flujo Efectivo mensual 5 Años'!O102</f>
        <v>204812033.34429583</v>
      </c>
      <c r="F6" s="601">
        <f>'Flujo Efectivo mensual 5 Años'!O130</f>
        <v>227832905.89219469</v>
      </c>
      <c r="G6" s="491"/>
      <c r="H6" s="491"/>
      <c r="I6" s="692" t="str">
        <f t="shared" si="0"/>
        <v>Costo de venta</v>
      </c>
      <c r="J6" s="694">
        <f t="shared" si="1"/>
        <v>0.24891362222222219</v>
      </c>
      <c r="K6" s="696">
        <f t="shared" si="2"/>
        <v>0.24891362222222221</v>
      </c>
      <c r="L6" s="696">
        <f t="shared" si="3"/>
        <v>0.24891362222222221</v>
      </c>
      <c r="M6" s="696">
        <f t="shared" si="4"/>
        <v>0.24891362222222227</v>
      </c>
      <c r="N6" s="702">
        <f t="shared" si="5"/>
        <v>0.24891362222222224</v>
      </c>
    </row>
    <row r="7" spans="1:18" ht="12" customHeight="1">
      <c r="A7" s="703" t="s">
        <v>289</v>
      </c>
      <c r="B7" s="705">
        <f t="shared" ref="B7:F7" si="6">B5-B6</f>
        <v>337988870</v>
      </c>
      <c r="C7" s="706">
        <f t="shared" si="6"/>
        <v>408831337.15200007</v>
      </c>
      <c r="D7" s="706">
        <f t="shared" si="6"/>
        <v>529845412.94899219</v>
      </c>
      <c r="E7" s="706">
        <f t="shared" si="6"/>
        <v>618011689.6637044</v>
      </c>
      <c r="F7" s="712">
        <f t="shared" si="6"/>
        <v>687476203.58190489</v>
      </c>
      <c r="G7" s="713"/>
      <c r="H7" s="713"/>
      <c r="I7" s="703" t="str">
        <f t="shared" si="0"/>
        <v>Utilidad Bruta</v>
      </c>
      <c r="J7" s="714">
        <f t="shared" si="1"/>
        <v>0.75108637777777776</v>
      </c>
      <c r="K7" s="715">
        <f t="shared" si="2"/>
        <v>0.75108637777777776</v>
      </c>
      <c r="L7" s="715">
        <f t="shared" si="3"/>
        <v>0.75108637777777776</v>
      </c>
      <c r="M7" s="715">
        <f t="shared" si="4"/>
        <v>0.75108637777777765</v>
      </c>
      <c r="N7" s="717">
        <f t="shared" si="5"/>
        <v>0.75108637777777776</v>
      </c>
      <c r="R7" s="346"/>
    </row>
    <row r="8" spans="1:18" ht="12" customHeight="1">
      <c r="A8" s="718" t="s">
        <v>293</v>
      </c>
      <c r="B8" s="597"/>
      <c r="C8" s="597"/>
      <c r="D8" s="597"/>
      <c r="E8" s="597"/>
      <c r="F8" s="601"/>
      <c r="G8" s="491"/>
      <c r="H8" s="491"/>
      <c r="I8" s="692"/>
      <c r="J8" s="694"/>
      <c r="K8" s="696"/>
      <c r="L8" s="696"/>
      <c r="M8" s="696"/>
      <c r="N8" s="702"/>
      <c r="R8" s="346"/>
    </row>
    <row r="9" spans="1:18" ht="12" customHeight="1">
      <c r="A9" s="685" t="s">
        <v>295</v>
      </c>
      <c r="B9" s="597">
        <f>'Flujo Efectivo mensual 5 Años'!O17</f>
        <v>325689120</v>
      </c>
      <c r="C9" s="597">
        <f>'Flujo Efectivo mensual 5 Años'!O45</f>
        <v>393953559.55200011</v>
      </c>
      <c r="D9" s="597">
        <f>'Flujo Efectivo mensual 5 Años'!O74</f>
        <v>510563813.1793921</v>
      </c>
      <c r="E9" s="597">
        <f>'Flujo Efectivo mensual 5 Años'!O103</f>
        <v>595521631.69244301</v>
      </c>
      <c r="F9" s="601">
        <f>'Flujo Efectivo mensual 5 Años'!O131</f>
        <v>662458263.09467363</v>
      </c>
      <c r="G9" s="491"/>
      <c r="H9" s="491"/>
      <c r="I9" s="692" t="str">
        <f t="shared" ref="I9:I12" si="7">A9</f>
        <v>Gastos Fijos.</v>
      </c>
      <c r="J9" s="694">
        <f t="shared" ref="J9:J11" si="8">B9/$B$5</f>
        <v>0.7237536</v>
      </c>
      <c r="K9" s="696">
        <f t="shared" ref="K9:K11" si="9">C9/$C$5</f>
        <v>0.7237536</v>
      </c>
      <c r="L9" s="696">
        <f t="shared" ref="L9:L11" si="10">D9/$D$5</f>
        <v>0.72375359999999989</v>
      </c>
      <c r="M9" s="696">
        <f t="shared" ref="M9:M11" si="11">E9/$E$5</f>
        <v>0.7237536</v>
      </c>
      <c r="N9" s="702">
        <f t="shared" ref="N9:N11" si="12">F9/$F$5</f>
        <v>0.72375359999999989</v>
      </c>
      <c r="R9" s="346"/>
    </row>
    <row r="10" spans="1:18" ht="12" customHeight="1">
      <c r="A10" s="594" t="s">
        <v>297</v>
      </c>
      <c r="B10" s="597">
        <f>' Depreciación 5 años'!C20</f>
        <v>1678800</v>
      </c>
      <c r="C10" s="597">
        <f>' Depreciación 5 años'!D20</f>
        <v>1678800</v>
      </c>
      <c r="D10" s="597">
        <f>' Depreciación 5 años'!E20</f>
        <v>1678800</v>
      </c>
      <c r="E10" s="597">
        <f>' Depreciación 5 años'!F20</f>
        <v>1678800</v>
      </c>
      <c r="F10" s="601">
        <f>' Depreciación 5 años'!G20</f>
        <v>1678800</v>
      </c>
      <c r="G10" s="491"/>
      <c r="H10" s="491"/>
      <c r="I10" s="692" t="str">
        <f t="shared" si="7"/>
        <v>Depreciación</v>
      </c>
      <c r="J10" s="694">
        <f t="shared" si="8"/>
        <v>3.7306666666666669E-3</v>
      </c>
      <c r="K10" s="696">
        <f t="shared" si="9"/>
        <v>3.0842151675485002E-3</v>
      </c>
      <c r="L10" s="696">
        <f t="shared" si="10"/>
        <v>2.3797956539726079E-3</v>
      </c>
      <c r="M10" s="696">
        <f t="shared" si="11"/>
        <v>2.0402911985361867E-3</v>
      </c>
      <c r="N10" s="702">
        <f t="shared" si="12"/>
        <v>1.8341344826826556E-3</v>
      </c>
      <c r="R10" s="346"/>
    </row>
    <row r="11" spans="1:18" ht="12" customHeight="1">
      <c r="A11" s="594" t="s">
        <v>299</v>
      </c>
      <c r="B11" s="597">
        <f>Financiamiento!J25</f>
        <v>1505310.710850202</v>
      </c>
      <c r="C11" s="597">
        <f>Financiamiento!J37</f>
        <v>581724.24187922815</v>
      </c>
      <c r="D11" s="597">
        <f>Financiamiento!J49</f>
        <v>-570232.97581220418</v>
      </c>
      <c r="E11" s="597">
        <f>Financiamiento!J61</f>
        <v>-2007029.0701398822</v>
      </c>
      <c r="F11" s="601">
        <f>Financiamiento!J73</f>
        <v>-3799094.7692570542</v>
      </c>
      <c r="G11" s="491"/>
      <c r="H11" s="491"/>
      <c r="I11" s="692" t="str">
        <f t="shared" si="7"/>
        <v>Gastos y productos financ.</v>
      </c>
      <c r="J11" s="694">
        <f t="shared" si="8"/>
        <v>3.3451349130004487E-3</v>
      </c>
      <c r="K11" s="696">
        <f t="shared" si="9"/>
        <v>1.0687173755864713E-3</v>
      </c>
      <c r="L11" s="696">
        <f t="shared" si="10"/>
        <v>-8.0833807337964668E-4</v>
      </c>
      <c r="M11" s="696">
        <f t="shared" si="11"/>
        <v>-2.4391968948133595E-3</v>
      </c>
      <c r="N11" s="702">
        <f t="shared" si="12"/>
        <v>-4.1506139619214141E-3</v>
      </c>
      <c r="R11" s="346"/>
    </row>
    <row r="12" spans="1:18" ht="12" customHeight="1">
      <c r="A12" s="703" t="s">
        <v>490</v>
      </c>
      <c r="B12" s="705">
        <f>B7-SUM(B9:B11)</f>
        <v>9115639.2891498208</v>
      </c>
      <c r="C12" s="705">
        <f>C7-SUM(C9:C11)</f>
        <v>12617253.358120739</v>
      </c>
      <c r="D12" s="705">
        <f>D7-SUM(D9:D11)</f>
        <v>18173032.74541229</v>
      </c>
      <c r="E12" s="705">
        <f>E7-SUM(E9:E11)</f>
        <v>22818287.041401267</v>
      </c>
      <c r="F12" s="734">
        <f>F7-SUM(F9:F11)</f>
        <v>27138235.256488323</v>
      </c>
      <c r="G12" s="495"/>
      <c r="H12" s="495"/>
      <c r="I12" s="703" t="str">
        <f t="shared" si="7"/>
        <v>Utilidad antes de impuestos</v>
      </c>
      <c r="J12" s="714">
        <f>B12/$B$5</f>
        <v>2.0256976198110711E-2</v>
      </c>
      <c r="K12" s="715">
        <f>C12/$C$5</f>
        <v>2.317984523464274E-2</v>
      </c>
      <c r="L12" s="715">
        <f>D12/$D$5</f>
        <v>2.5761320197184929E-2</v>
      </c>
      <c r="M12" s="715">
        <f>E12/$E$5</f>
        <v>2.7731683474054875E-2</v>
      </c>
      <c r="N12" s="717">
        <f>F12/$F$5</f>
        <v>2.964925725701657E-2</v>
      </c>
      <c r="R12" s="346"/>
    </row>
    <row r="13" spans="1:18" ht="12" customHeight="1">
      <c r="A13" s="737"/>
      <c r="B13" s="597"/>
      <c r="C13" s="738"/>
      <c r="D13" s="738"/>
      <c r="E13" s="738"/>
      <c r="F13" s="739"/>
      <c r="G13" s="740" t="s">
        <v>304</v>
      </c>
      <c r="H13" s="742"/>
      <c r="I13" s="692"/>
      <c r="J13" s="694"/>
      <c r="K13" s="696"/>
      <c r="L13" s="696"/>
      <c r="M13" s="696"/>
      <c r="N13" s="702"/>
      <c r="R13" s="346"/>
    </row>
    <row r="14" spans="1:18" ht="12" customHeight="1">
      <c r="A14" s="685" t="s">
        <v>305</v>
      </c>
      <c r="B14" s="597">
        <f t="shared" ref="B14:F14" si="13">B12*$G$14</f>
        <v>0</v>
      </c>
      <c r="C14" s="597">
        <f t="shared" si="13"/>
        <v>0</v>
      </c>
      <c r="D14" s="597">
        <f t="shared" si="13"/>
        <v>0</v>
      </c>
      <c r="E14" s="597">
        <f t="shared" si="13"/>
        <v>0</v>
      </c>
      <c r="F14" s="601">
        <f t="shared" si="13"/>
        <v>0</v>
      </c>
      <c r="G14" s="744"/>
      <c r="H14" s="745"/>
      <c r="I14" s="692" t="str">
        <f t="shared" ref="I14:I16" si="14">A14</f>
        <v xml:space="preserve">ISR   </v>
      </c>
      <c r="J14" s="694">
        <f t="shared" ref="J14:J16" si="15">B14/$B$5</f>
        <v>0</v>
      </c>
      <c r="K14" s="696">
        <f t="shared" ref="K14:K16" si="16">C14/$C$5</f>
        <v>0</v>
      </c>
      <c r="L14" s="696">
        <f t="shared" ref="L14:L16" si="17">D14/$D$5</f>
        <v>0</v>
      </c>
      <c r="M14" s="696">
        <f t="shared" ref="M14:M16" si="18">E14/$E$5</f>
        <v>0</v>
      </c>
      <c r="N14" s="702">
        <f t="shared" ref="N14:N16" si="19">F14/$F$5</f>
        <v>0</v>
      </c>
      <c r="R14" s="346"/>
    </row>
    <row r="15" spans="1:18" ht="12" customHeight="1">
      <c r="A15" s="747" t="s">
        <v>307</v>
      </c>
      <c r="B15" s="748"/>
      <c r="C15" s="748">
        <f t="shared" ref="C15:F15" si="20">C12*$G$15</f>
        <v>0</v>
      </c>
      <c r="D15" s="748">
        <f t="shared" si="20"/>
        <v>0</v>
      </c>
      <c r="E15" s="748">
        <f t="shared" si="20"/>
        <v>0</v>
      </c>
      <c r="F15" s="751">
        <f t="shared" si="20"/>
        <v>0</v>
      </c>
      <c r="G15" s="752"/>
      <c r="H15" s="745"/>
      <c r="I15" s="692" t="str">
        <f t="shared" si="14"/>
        <v xml:space="preserve">PTU </v>
      </c>
      <c r="J15" s="694">
        <f t="shared" si="15"/>
        <v>0</v>
      </c>
      <c r="K15" s="696">
        <f t="shared" si="16"/>
        <v>0</v>
      </c>
      <c r="L15" s="696">
        <f t="shared" si="17"/>
        <v>0</v>
      </c>
      <c r="M15" s="696">
        <f t="shared" si="18"/>
        <v>0</v>
      </c>
      <c r="N15" s="702">
        <f t="shared" si="19"/>
        <v>0</v>
      </c>
      <c r="R15" s="346"/>
    </row>
    <row r="16" spans="1:18" ht="33" customHeight="1">
      <c r="A16" s="753" t="s">
        <v>309</v>
      </c>
      <c r="B16" s="755">
        <f t="shared" ref="B16:F16" si="21">B12-SUM(B14:B15)</f>
        <v>9115639.2891498208</v>
      </c>
      <c r="C16" s="755">
        <f t="shared" si="21"/>
        <v>12617253.358120739</v>
      </c>
      <c r="D16" s="755">
        <f t="shared" si="21"/>
        <v>18173032.74541229</v>
      </c>
      <c r="E16" s="755">
        <f t="shared" si="21"/>
        <v>22818287.041401267</v>
      </c>
      <c r="F16" s="757">
        <f t="shared" si="21"/>
        <v>27138235.256488323</v>
      </c>
      <c r="G16" s="759"/>
      <c r="H16" s="759"/>
      <c r="I16" s="761" t="str">
        <f t="shared" si="14"/>
        <v>Utilidad Neta</v>
      </c>
      <c r="J16" s="763">
        <f t="shared" si="15"/>
        <v>2.0256976198110711E-2</v>
      </c>
      <c r="K16" s="765">
        <f t="shared" si="16"/>
        <v>2.317984523464274E-2</v>
      </c>
      <c r="L16" s="765">
        <f t="shared" si="17"/>
        <v>2.5761320197184929E-2</v>
      </c>
      <c r="M16" s="765">
        <f t="shared" si="18"/>
        <v>2.7731683474054875E-2</v>
      </c>
      <c r="N16" s="767">
        <f t="shared" si="19"/>
        <v>2.964925725701657E-2</v>
      </c>
    </row>
    <row r="17" spans="1:14" ht="21.75" customHeight="1">
      <c r="A17" s="768" t="s">
        <v>311</v>
      </c>
      <c r="B17" s="769">
        <f>B16*$G$17</f>
        <v>911563.92891498213</v>
      </c>
      <c r="C17" s="769">
        <f t="shared" ref="C17:F17" si="22">C16*$G$17</f>
        <v>1261725.3358120741</v>
      </c>
      <c r="D17" s="769">
        <f t="shared" si="22"/>
        <v>1817303.274541229</v>
      </c>
      <c r="E17" s="769">
        <f t="shared" si="22"/>
        <v>2281828.7041401267</v>
      </c>
      <c r="F17" s="769">
        <f t="shared" si="22"/>
        <v>2713823.5256488323</v>
      </c>
      <c r="G17" s="1204">
        <v>0.1</v>
      </c>
      <c r="H17" s="771"/>
      <c r="I17" s="507"/>
      <c r="J17" s="773"/>
      <c r="K17" s="49"/>
      <c r="L17" s="774"/>
      <c r="M17" s="5"/>
      <c r="N17" s="5"/>
    </row>
    <row r="18" spans="1:14" ht="30" customHeight="1">
      <c r="A18" s="775" t="s">
        <v>313</v>
      </c>
      <c r="B18" s="776">
        <f t="shared" ref="B18:F18" si="23">B16-B17</f>
        <v>8204075.3602348389</v>
      </c>
      <c r="C18" s="776">
        <f t="shared" si="23"/>
        <v>11355528.022308666</v>
      </c>
      <c r="D18" s="776">
        <f t="shared" si="23"/>
        <v>16355729.470871061</v>
      </c>
      <c r="E18" s="776">
        <f t="shared" si="23"/>
        <v>20536458.33726114</v>
      </c>
      <c r="F18" s="778">
        <f t="shared" si="23"/>
        <v>24424411.730839491</v>
      </c>
      <c r="G18" s="779"/>
      <c r="H18" s="779"/>
      <c r="I18" s="779"/>
      <c r="J18" s="773"/>
      <c r="K18" s="779"/>
      <c r="L18" s="774"/>
      <c r="M18" s="5"/>
      <c r="N18" s="5"/>
    </row>
    <row r="19" spans="1:14" ht="26.25">
      <c r="A19" s="780" t="s">
        <v>316</v>
      </c>
      <c r="B19" s="781" t="str">
        <f>B3</f>
        <v>AÑO 1</v>
      </c>
      <c r="C19" s="781" t="str">
        <f>C3</f>
        <v>AÑO 2</v>
      </c>
      <c r="D19" s="781" t="str">
        <f>D3</f>
        <v>AÑO 3</v>
      </c>
      <c r="E19" s="781" t="str">
        <f>E3</f>
        <v>AÑO 4</v>
      </c>
      <c r="F19" s="782" t="str">
        <f>F3</f>
        <v>AÑO 5</v>
      </c>
      <c r="G19" s="783" t="s">
        <v>318</v>
      </c>
      <c r="H19" s="784"/>
      <c r="I19" s="779"/>
      <c r="J19" s="773"/>
      <c r="K19" s="779"/>
      <c r="L19" s="774"/>
      <c r="M19" s="5"/>
      <c r="N19" s="5"/>
    </row>
    <row r="20" spans="1:14" ht="12" customHeight="1">
      <c r="A20" s="785" t="str">
        <f>'Inversión Inicial'!A79</f>
        <v>SOCIO 1</v>
      </c>
      <c r="B20" s="787">
        <f t="shared" ref="B20:B23" si="24">$B$18*G20</f>
        <v>8204075.3602348389</v>
      </c>
      <c r="C20" s="787">
        <f t="shared" ref="C20:C23" si="25">$C$18*G20</f>
        <v>11355528.022308666</v>
      </c>
      <c r="D20" s="787">
        <f t="shared" ref="D20:D23" si="26">$D$18*G20</f>
        <v>16355729.470871061</v>
      </c>
      <c r="E20" s="787">
        <f t="shared" ref="E20:E23" si="27">$E$18*G20</f>
        <v>20536458.33726114</v>
      </c>
      <c r="F20" s="790">
        <f t="shared" ref="F20:F23" si="28">$F$18*G20</f>
        <v>24424411.730839491</v>
      </c>
      <c r="G20" s="792">
        <f>'Inversión Inicial'!C79</f>
        <v>1</v>
      </c>
      <c r="H20" s="793"/>
      <c r="I20" s="794"/>
      <c r="J20" s="795"/>
      <c r="K20" s="5"/>
      <c r="L20" s="5"/>
      <c r="M20" s="5"/>
      <c r="N20" s="5"/>
    </row>
    <row r="21" spans="1:14" ht="12" customHeight="1">
      <c r="A21" s="785" t="str">
        <f>'Inversión Inicial'!A80</f>
        <v>SOCIO 2</v>
      </c>
      <c r="B21" s="787">
        <f t="shared" si="24"/>
        <v>0</v>
      </c>
      <c r="C21" s="787">
        <f t="shared" si="25"/>
        <v>0</v>
      </c>
      <c r="D21" s="787">
        <f t="shared" si="26"/>
        <v>0</v>
      </c>
      <c r="E21" s="787">
        <f t="shared" si="27"/>
        <v>0</v>
      </c>
      <c r="F21" s="790">
        <f t="shared" si="28"/>
        <v>0</v>
      </c>
      <c r="G21" s="792">
        <f>'Inversión Inicial'!C80</f>
        <v>0</v>
      </c>
      <c r="H21" s="793"/>
      <c r="I21" s="797"/>
      <c r="J21" s="797"/>
      <c r="K21" s="5"/>
      <c r="L21" s="5"/>
      <c r="M21" s="5"/>
      <c r="N21" s="5"/>
    </row>
    <row r="22" spans="1:14" ht="12" customHeight="1">
      <c r="A22" s="785" t="str">
        <f>'Inversión Inicial'!A81</f>
        <v>SOCIO 3</v>
      </c>
      <c r="B22" s="787">
        <f t="shared" si="24"/>
        <v>0</v>
      </c>
      <c r="C22" s="787">
        <f t="shared" si="25"/>
        <v>0</v>
      </c>
      <c r="D22" s="787">
        <f t="shared" si="26"/>
        <v>0</v>
      </c>
      <c r="E22" s="787">
        <f t="shared" si="27"/>
        <v>0</v>
      </c>
      <c r="F22" s="790">
        <f t="shared" si="28"/>
        <v>0</v>
      </c>
      <c r="G22" s="792">
        <f>'Inversión Inicial'!C81</f>
        <v>0</v>
      </c>
      <c r="H22" s="793"/>
    </row>
    <row r="23" spans="1:14" ht="12" customHeight="1">
      <c r="A23" s="785" t="str">
        <f>'Inversión Inicial'!A82</f>
        <v>SOCIO 4</v>
      </c>
      <c r="B23" s="787">
        <f t="shared" si="24"/>
        <v>0</v>
      </c>
      <c r="C23" s="787">
        <f t="shared" si="25"/>
        <v>0</v>
      </c>
      <c r="D23" s="787">
        <f t="shared" si="26"/>
        <v>0</v>
      </c>
      <c r="E23" s="787">
        <f t="shared" si="27"/>
        <v>0</v>
      </c>
      <c r="F23" s="790">
        <f t="shared" si="28"/>
        <v>0</v>
      </c>
      <c r="G23" s="792">
        <f>'Inversión Inicial'!C82</f>
        <v>0</v>
      </c>
      <c r="H23" s="793"/>
      <c r="J23" s="799"/>
      <c r="K23" s="799"/>
      <c r="L23" s="799"/>
      <c r="M23" s="799"/>
      <c r="N23" s="799"/>
    </row>
    <row r="24" spans="1:14" ht="12" customHeight="1">
      <c r="A24" s="800"/>
      <c r="B24" s="787"/>
      <c r="C24" s="787"/>
      <c r="D24" s="787"/>
      <c r="E24" s="787"/>
      <c r="F24" s="790"/>
      <c r="G24" s="802"/>
      <c r="H24" s="793"/>
    </row>
    <row r="25" spans="1:14" ht="12" customHeight="1">
      <c r="A25" s="804" t="s">
        <v>324</v>
      </c>
      <c r="B25" s="806">
        <f t="shared" ref="B25:F25" si="29">SUM(B20:B23)</f>
        <v>8204075.3602348389</v>
      </c>
      <c r="C25" s="806">
        <f t="shared" si="29"/>
        <v>11355528.022308666</v>
      </c>
      <c r="D25" s="806">
        <f t="shared" si="29"/>
        <v>16355729.470871061</v>
      </c>
      <c r="E25" s="806">
        <f t="shared" si="29"/>
        <v>20536458.33726114</v>
      </c>
      <c r="F25" s="807">
        <f t="shared" si="29"/>
        <v>24424411.730839491</v>
      </c>
      <c r="G25" s="808"/>
      <c r="H25" s="808"/>
    </row>
    <row r="26" spans="1:14" ht="25.5" customHeight="1"/>
    <row r="27" spans="1:14" ht="27" customHeight="1">
      <c r="A27" s="809" t="s">
        <v>325</v>
      </c>
      <c r="B27" s="811" t="str">
        <f t="shared" ref="B27:F27" si="30">B19</f>
        <v>AÑO 1</v>
      </c>
      <c r="C27" s="811" t="str">
        <f t="shared" si="30"/>
        <v>AÑO 2</v>
      </c>
      <c r="D27" s="811" t="str">
        <f t="shared" si="30"/>
        <v>AÑO 3</v>
      </c>
      <c r="E27" s="811" t="str">
        <f t="shared" si="30"/>
        <v>AÑO 4</v>
      </c>
      <c r="F27" s="814" t="str">
        <f t="shared" si="30"/>
        <v>AÑO 5</v>
      </c>
    </row>
    <row r="28" spans="1:14" ht="12" customHeight="1">
      <c r="A28" s="785" t="str">
        <f>'Inversión Inicial'!A79</f>
        <v>SOCIO 1</v>
      </c>
      <c r="B28" s="816" t="e">
        <f>B20/'Inversión Inicial'!D79</f>
        <v>#DIV/0!</v>
      </c>
      <c r="C28" s="816" t="e">
        <f>C20/'Inversión Inicial'!D79</f>
        <v>#DIV/0!</v>
      </c>
      <c r="D28" s="816" t="e">
        <f>D20/'Inversión Inicial'!D79</f>
        <v>#DIV/0!</v>
      </c>
      <c r="E28" s="816" t="e">
        <f>E20/'Inversión Inicial'!D79</f>
        <v>#DIV/0!</v>
      </c>
      <c r="F28" s="819" t="e">
        <f>F20/'Inversión Inicial'!D79</f>
        <v>#DIV/0!</v>
      </c>
    </row>
    <row r="29" spans="1:14" ht="12" customHeight="1">
      <c r="A29" s="785" t="str">
        <f>'Inversión Inicial'!A80</f>
        <v>SOCIO 2</v>
      </c>
      <c r="B29" s="816" t="e">
        <f>B21/'Inversión Inicial'!D80</f>
        <v>#DIV/0!</v>
      </c>
      <c r="C29" s="816" t="e">
        <f>C21/'Inversión Inicial'!D80</f>
        <v>#DIV/0!</v>
      </c>
      <c r="D29" s="816" t="e">
        <f>D21/'Inversión Inicial'!D80</f>
        <v>#DIV/0!</v>
      </c>
      <c r="E29" s="816" t="e">
        <f>E21/'Inversión Inicial'!D80</f>
        <v>#DIV/0!</v>
      </c>
      <c r="F29" s="819" t="e">
        <f>F21/'Inversión Inicial'!D80</f>
        <v>#DIV/0!</v>
      </c>
    </row>
    <row r="30" spans="1:14" ht="12" customHeight="1">
      <c r="A30" s="821"/>
      <c r="B30" s="822"/>
      <c r="C30" s="822"/>
      <c r="D30" s="822"/>
      <c r="E30" s="822"/>
      <c r="F30" s="824"/>
    </row>
    <row r="31" spans="1:14" ht="12" customHeight="1">
      <c r="A31" s="821"/>
      <c r="B31" s="822"/>
      <c r="C31" s="822"/>
      <c r="D31" s="822"/>
      <c r="E31" s="822"/>
      <c r="F31" s="824"/>
    </row>
    <row r="32" spans="1:14" ht="12" customHeight="1">
      <c r="A32" s="826"/>
      <c r="B32" s="827"/>
      <c r="C32" s="827"/>
      <c r="D32" s="827"/>
      <c r="E32" s="827"/>
      <c r="F32" s="829"/>
    </row>
    <row r="33" spans="1:13" ht="12" customHeight="1"/>
    <row r="34" spans="1:13" ht="12" customHeight="1"/>
    <row r="35" spans="1:13" ht="12" customHeight="1">
      <c r="A35" s="830"/>
      <c r="B35" s="830"/>
      <c r="C35" s="830"/>
      <c r="D35" s="830"/>
      <c r="E35" s="830"/>
      <c r="F35" s="830"/>
      <c r="G35" s="830"/>
      <c r="H35" s="830"/>
      <c r="I35" s="830"/>
      <c r="J35" s="830"/>
      <c r="K35" s="830"/>
      <c r="L35" s="830"/>
      <c r="M35" s="832"/>
    </row>
    <row r="36" spans="1:13" ht="12" customHeight="1">
      <c r="A36" s="832"/>
      <c r="B36" s="832"/>
      <c r="C36" s="832"/>
      <c r="D36" s="832"/>
      <c r="E36" s="832"/>
      <c r="F36" s="832"/>
      <c r="G36" s="832"/>
      <c r="H36" s="832"/>
      <c r="I36" s="832"/>
      <c r="J36" s="832"/>
      <c r="K36" s="832"/>
      <c r="L36" s="832"/>
      <c r="M36" s="832"/>
    </row>
    <row r="37" spans="1:13" ht="12" customHeight="1"/>
    <row r="38" spans="1:13" ht="12" customHeight="1"/>
    <row r="39" spans="1:13" ht="12" customHeight="1"/>
    <row r="40" spans="1:13" ht="12" customHeight="1"/>
    <row r="41" spans="1:13" ht="12" customHeight="1"/>
    <row r="42" spans="1:13" ht="12" customHeight="1"/>
    <row r="43" spans="1:13" ht="12" customHeight="1"/>
    <row r="44" spans="1:13" ht="12" customHeight="1"/>
    <row r="45" spans="1:13" ht="12" customHeight="1"/>
    <row r="46" spans="1:13" ht="12" customHeight="1"/>
    <row r="47" spans="1:13" ht="12" customHeight="1"/>
    <row r="48" spans="1:13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1:F1"/>
    <mergeCell ref="I3:I4"/>
    <mergeCell ref="J3:J4"/>
    <mergeCell ref="K3:K4"/>
    <mergeCell ref="A3:A4"/>
    <mergeCell ref="I1:N1"/>
    <mergeCell ref="L3:L4"/>
    <mergeCell ref="M3:M4"/>
    <mergeCell ref="N3:N4"/>
    <mergeCell ref="I2:N2"/>
    <mergeCell ref="B3:B4"/>
    <mergeCell ref="D3:D4"/>
    <mergeCell ref="C3:C4"/>
    <mergeCell ref="E3:E4"/>
    <mergeCell ref="F3:F4"/>
    <mergeCell ref="A2:F2"/>
  </mergeCells>
  <printOptions horizontalCentered="1" verticalCentered="1"/>
  <pageMargins left="0.9055118110236221" right="0.59055118110236227" top="0.39370078740157483" bottom="2.4015748031496065" header="0" footer="0"/>
  <pageSetup scale="71" orientation="portrait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001"/>
  <sheetViews>
    <sheetView topLeftCell="G24" zoomScale="120" zoomScaleNormal="120" workbookViewId="0">
      <selection activeCell="G40" sqref="G40"/>
    </sheetView>
  </sheetViews>
  <sheetFormatPr baseColWidth="10" defaultColWidth="14.375" defaultRowHeight="15" customHeight="1"/>
  <cols>
    <col min="1" max="1" width="8.625" customWidth="1"/>
    <col min="2" max="2" width="27.125" customWidth="1"/>
    <col min="3" max="7" width="16.625" bestFit="1" customWidth="1"/>
    <col min="8" max="8" width="15.875" customWidth="1"/>
    <col min="9" max="9" width="18.125" customWidth="1"/>
    <col min="10" max="10" width="22.125" customWidth="1"/>
    <col min="11" max="15" width="11" customWidth="1"/>
  </cols>
  <sheetData>
    <row r="1" spans="1:15" ht="30" customHeight="1">
      <c r="A1" s="1323" t="s">
        <v>280</v>
      </c>
      <c r="B1" s="1242"/>
      <c r="C1" s="1242"/>
      <c r="D1" s="1242"/>
      <c r="E1" s="1242"/>
      <c r="F1" s="1242"/>
      <c r="G1" s="1243"/>
      <c r="I1" s="1369" t="s">
        <v>281</v>
      </c>
      <c r="J1" s="1242"/>
      <c r="K1" s="1242"/>
      <c r="L1" s="1242"/>
      <c r="M1" s="1242"/>
      <c r="N1" s="1242"/>
      <c r="O1" s="1243"/>
    </row>
    <row r="2" spans="1:15" ht="24" customHeight="1">
      <c r="A2" s="1376" t="str">
        <f>'Estado de Resultados Proyectado'!A2:F2</f>
        <v>GLOW POWER SAS</v>
      </c>
      <c r="B2" s="1242"/>
      <c r="C2" s="1242"/>
      <c r="D2" s="1242"/>
      <c r="E2" s="1242"/>
      <c r="F2" s="1242"/>
      <c r="G2" s="1243"/>
      <c r="H2" s="258"/>
      <c r="I2" s="1368" t="str">
        <f>A2</f>
        <v>GLOW POWER SAS</v>
      </c>
      <c r="J2" s="1242"/>
      <c r="K2" s="1242"/>
      <c r="L2" s="1242"/>
      <c r="M2" s="1242"/>
      <c r="N2" s="1242"/>
      <c r="O2" s="1243"/>
    </row>
    <row r="3" spans="1:15" ht="12" customHeight="1">
      <c r="A3" s="199"/>
      <c r="B3" s="5"/>
      <c r="C3" s="5"/>
      <c r="D3" s="5"/>
      <c r="E3" s="5"/>
      <c r="F3" s="5"/>
      <c r="G3" s="262"/>
      <c r="H3" s="676"/>
      <c r="I3" s="1380"/>
      <c r="J3" s="1242"/>
      <c r="K3" s="1242"/>
      <c r="L3" s="1242"/>
      <c r="M3" s="1242"/>
      <c r="N3" s="1242"/>
      <c r="O3" s="1243"/>
    </row>
    <row r="4" spans="1:15" ht="12" customHeight="1">
      <c r="A4" s="1378" t="s">
        <v>284</v>
      </c>
      <c r="B4" s="1312"/>
      <c r="C4" s="679" t="s">
        <v>125</v>
      </c>
      <c r="D4" s="681" t="s">
        <v>126</v>
      </c>
      <c r="E4" s="681" t="s">
        <v>127</v>
      </c>
      <c r="F4" s="681" t="s">
        <v>279</v>
      </c>
      <c r="G4" s="683" t="s">
        <v>128</v>
      </c>
      <c r="H4" s="258"/>
      <c r="I4" s="1378" t="s">
        <v>284</v>
      </c>
      <c r="J4" s="1243"/>
      <c r="K4" s="679" t="s">
        <v>125</v>
      </c>
      <c r="L4" s="681" t="s">
        <v>126</v>
      </c>
      <c r="M4" s="681" t="s">
        <v>127</v>
      </c>
      <c r="N4" s="681" t="s">
        <v>279</v>
      </c>
      <c r="O4" s="683" t="s">
        <v>128</v>
      </c>
    </row>
    <row r="5" spans="1:15" ht="14.25" customHeight="1">
      <c r="A5" s="1379" t="s">
        <v>3</v>
      </c>
      <c r="B5" s="1312"/>
      <c r="C5" s="686"/>
      <c r="D5" s="687"/>
      <c r="E5" s="345"/>
      <c r="F5" s="345"/>
      <c r="G5" s="688"/>
      <c r="H5" s="689"/>
      <c r="I5" s="1379" t="s">
        <v>3</v>
      </c>
      <c r="J5" s="1312"/>
      <c r="K5" s="690"/>
      <c r="L5" s="691"/>
      <c r="M5" s="693"/>
      <c r="N5" s="695"/>
      <c r="O5" s="697"/>
    </row>
    <row r="6" spans="1:15" ht="12" customHeight="1">
      <c r="A6" s="699" t="str">
        <f>'Balance Inicial'!A5</f>
        <v xml:space="preserve"> ACTIVO CORRIENTE</v>
      </c>
      <c r="B6" s="689"/>
      <c r="C6" s="686"/>
      <c r="D6" s="687"/>
      <c r="E6" s="687"/>
      <c r="F6" s="687"/>
      <c r="G6" s="701"/>
      <c r="H6" s="687"/>
      <c r="I6" s="699" t="s">
        <v>288</v>
      </c>
      <c r="J6" s="689"/>
      <c r="K6" s="199"/>
      <c r="L6" s="5"/>
      <c r="M6" s="5"/>
      <c r="N6" s="5"/>
      <c r="O6" s="262"/>
    </row>
    <row r="7" spans="1:15" ht="12" customHeight="1">
      <c r="A7" s="428"/>
      <c r="B7" s="574" t="s">
        <v>290</v>
      </c>
      <c r="C7" s="704">
        <f>'Flujo Efectivo mensual 5 Años'!O28</f>
        <v>7059232.5236353278</v>
      </c>
      <c r="D7" s="189">
        <f>'Flujo Efectivo mensual 5 Años'!O56</f>
        <v>8492417.2870357819</v>
      </c>
      <c r="E7" s="189">
        <f>'Flujo Efectivo mensual 5 Años'!O85</f>
        <v>11177971.557962537</v>
      </c>
      <c r="F7" s="189">
        <f>'Flujo Efectivo mensual 5 Años'!O114</f>
        <v>12071782.581988126</v>
      </c>
      <c r="G7" s="191">
        <f>'Flujo Efectivo mensual 5 Años'!O142</f>
        <v>11312747.255593508</v>
      </c>
      <c r="H7" s="687"/>
      <c r="I7" s="428"/>
      <c r="J7" s="574" t="s">
        <v>290</v>
      </c>
      <c r="K7" s="708">
        <f t="shared" ref="K7:K10" si="0">C7/$C$26</f>
        <v>0.37600244453452253</v>
      </c>
      <c r="L7" s="710">
        <f t="shared" ref="L7:L10" si="1">D7/$D$26</f>
        <v>0.45833563769759578</v>
      </c>
      <c r="M7" s="710">
        <f t="shared" ref="M7:M10" si="2">E7/$E$26</f>
        <v>0.57218553983932396</v>
      </c>
      <c r="N7" s="710">
        <f t="shared" ref="N7:N10" si="3">F7/$F$26</f>
        <v>0.6438084005765411</v>
      </c>
      <c r="O7" s="710">
        <f t="shared" ref="O7:O10" si="4">G7/$G$26</f>
        <v>0.69349123592376261</v>
      </c>
    </row>
    <row r="8" spans="1:15" ht="12" customHeight="1">
      <c r="A8" s="428"/>
      <c r="B8" s="574" t="s">
        <v>291</v>
      </c>
      <c r="C8" s="704">
        <f>'Inventario año 1'!$O$14</f>
        <v>0</v>
      </c>
      <c r="D8" s="189">
        <f>'Inventario año 1'!$O$14</f>
        <v>0</v>
      </c>
      <c r="E8" s="189">
        <f>'Inventario año 1'!$O$14</f>
        <v>0</v>
      </c>
      <c r="F8" s="189">
        <f>'Inventario año 1'!$O$14</f>
        <v>0</v>
      </c>
      <c r="G8" s="191">
        <f>'Inventario año 1'!$O$14</f>
        <v>0</v>
      </c>
      <c r="H8" s="716"/>
      <c r="I8" s="428"/>
      <c r="J8" s="574" t="s">
        <v>291</v>
      </c>
      <c r="K8" s="708">
        <f t="shared" si="0"/>
        <v>0</v>
      </c>
      <c r="L8" s="710">
        <f t="shared" si="1"/>
        <v>0</v>
      </c>
      <c r="M8" s="710">
        <f t="shared" si="2"/>
        <v>0</v>
      </c>
      <c r="N8" s="710">
        <f t="shared" si="3"/>
        <v>0</v>
      </c>
      <c r="O8" s="710">
        <f t="shared" si="4"/>
        <v>0</v>
      </c>
    </row>
    <row r="9" spans="1:15" ht="12" customHeight="1">
      <c r="A9" s="428"/>
      <c r="B9" s="719" t="s">
        <v>294</v>
      </c>
      <c r="C9" s="720">
        <f>'Inventario año 1'!$O$25</f>
        <v>0</v>
      </c>
      <c r="D9" s="193">
        <f>'Inventario año 1'!$O$25</f>
        <v>0</v>
      </c>
      <c r="E9" s="193">
        <f>'Inventario año 1'!$O$25</f>
        <v>0</v>
      </c>
      <c r="F9" s="193">
        <f>'Inventario año 1'!$O$25</f>
        <v>0</v>
      </c>
      <c r="G9" s="194">
        <f>'Inventario año 1'!$O$25</f>
        <v>0</v>
      </c>
      <c r="H9" s="721"/>
      <c r="I9" s="428"/>
      <c r="J9" s="574" t="s">
        <v>294</v>
      </c>
      <c r="K9" s="722">
        <f t="shared" si="0"/>
        <v>0</v>
      </c>
      <c r="L9" s="723">
        <f t="shared" si="1"/>
        <v>0</v>
      </c>
      <c r="M9" s="723">
        <f t="shared" si="2"/>
        <v>0</v>
      </c>
      <c r="N9" s="723">
        <f t="shared" si="3"/>
        <v>0</v>
      </c>
      <c r="O9" s="723">
        <f t="shared" si="4"/>
        <v>0</v>
      </c>
    </row>
    <row r="10" spans="1:15" ht="12" customHeight="1">
      <c r="A10" s="724"/>
      <c r="B10" s="725" t="s">
        <v>298</v>
      </c>
      <c r="C10" s="726">
        <f t="shared" ref="C10:G10" si="5">SUM(C7:C9)</f>
        <v>7059232.5236353278</v>
      </c>
      <c r="D10" s="727">
        <f t="shared" si="5"/>
        <v>8492417.2870357819</v>
      </c>
      <c r="E10" s="727">
        <f t="shared" si="5"/>
        <v>11177971.557962537</v>
      </c>
      <c r="F10" s="727">
        <f t="shared" si="5"/>
        <v>12071782.581988126</v>
      </c>
      <c r="G10" s="727">
        <f t="shared" si="5"/>
        <v>11312747.255593508</v>
      </c>
      <c r="H10" s="728"/>
      <c r="I10" s="724"/>
      <c r="J10" s="729" t="s">
        <v>298</v>
      </c>
      <c r="K10" s="730">
        <f t="shared" si="0"/>
        <v>0.37600244453452253</v>
      </c>
      <c r="L10" s="731">
        <f t="shared" si="1"/>
        <v>0.45833563769759578</v>
      </c>
      <c r="M10" s="731">
        <f t="shared" si="2"/>
        <v>0.57218553983932396</v>
      </c>
      <c r="N10" s="731">
        <f t="shared" si="3"/>
        <v>0.6438084005765411</v>
      </c>
      <c r="O10" s="732">
        <f t="shared" si="4"/>
        <v>0.69349123592376261</v>
      </c>
    </row>
    <row r="11" spans="1:15" ht="12" customHeight="1">
      <c r="A11" s="251" t="str">
        <f>'Balance Inicial'!A10</f>
        <v>ACTIVO NO CORRIENTE</v>
      </c>
      <c r="B11" s="345"/>
      <c r="C11" s="675"/>
      <c r="D11" s="675"/>
      <c r="E11" s="574"/>
      <c r="F11" s="574"/>
      <c r="G11" s="623"/>
      <c r="H11" s="345"/>
      <c r="I11" s="251" t="s">
        <v>302</v>
      </c>
      <c r="J11" s="574"/>
      <c r="K11" s="733"/>
      <c r="L11" s="735"/>
      <c r="M11" s="735"/>
      <c r="N11" s="735"/>
      <c r="O11" s="735"/>
    </row>
    <row r="12" spans="1:15" ht="12" customHeight="1">
      <c r="A12" s="251"/>
      <c r="B12" s="120" t="str">
        <f>'Balance Inicial'!A11</f>
        <v>Maquinaria y Equipo</v>
      </c>
      <c r="C12" s="736">
        <f>'Balance Inicial'!B11</f>
        <v>10000000</v>
      </c>
      <c r="D12" s="189">
        <f t="shared" ref="D12:G12" si="6">C12</f>
        <v>10000000</v>
      </c>
      <c r="E12" s="189">
        <f t="shared" si="6"/>
        <v>10000000</v>
      </c>
      <c r="F12" s="189">
        <f t="shared" si="6"/>
        <v>10000000</v>
      </c>
      <c r="G12" s="189">
        <f t="shared" si="6"/>
        <v>10000000</v>
      </c>
      <c r="H12" s="721"/>
      <c r="I12" s="251"/>
      <c r="J12" s="120" t="s">
        <v>25</v>
      </c>
      <c r="K12" s="708">
        <f t="shared" ref="K12:K22" si="7">C12/$C$26</f>
        <v>0.53263926818618335</v>
      </c>
      <c r="L12" s="710">
        <f t="shared" ref="L12:L22" si="8">D12/$D$26</f>
        <v>0.53969985483082006</v>
      </c>
      <c r="M12" s="710">
        <f t="shared" ref="M12:M22" si="9">E12/$E$26</f>
        <v>0.51188673801172113</v>
      </c>
      <c r="N12" s="710">
        <f t="shared" ref="N12:N22" si="10">F12/$F$26</f>
        <v>0.53331676262720684</v>
      </c>
      <c r="O12" s="710">
        <f t="shared" ref="O12:O22" si="11">G12/$G$26</f>
        <v>0.61301752815247479</v>
      </c>
    </row>
    <row r="13" spans="1:15" ht="12" customHeight="1">
      <c r="A13" s="251"/>
      <c r="B13" s="120" t="str">
        <f>'Balance Inicial'!A12</f>
        <v>Equipo de Computo</v>
      </c>
      <c r="C13" s="736">
        <f>'Balance Inicial'!B12</f>
        <v>2000000</v>
      </c>
      <c r="D13" s="189">
        <f t="shared" ref="D13:G13" si="12">C13</f>
        <v>2000000</v>
      </c>
      <c r="E13" s="189">
        <f t="shared" si="12"/>
        <v>2000000</v>
      </c>
      <c r="F13" s="189">
        <f t="shared" si="12"/>
        <v>2000000</v>
      </c>
      <c r="G13" s="189">
        <f t="shared" si="12"/>
        <v>2000000</v>
      </c>
      <c r="H13" s="721"/>
      <c r="I13" s="251"/>
      <c r="J13" s="743" t="s">
        <v>18</v>
      </c>
      <c r="K13" s="708">
        <f t="shared" si="7"/>
        <v>0.10652785363723667</v>
      </c>
      <c r="L13" s="710">
        <f t="shared" si="8"/>
        <v>0.10793997096616401</v>
      </c>
      <c r="M13" s="710">
        <f t="shared" si="9"/>
        <v>0.10237734760234422</v>
      </c>
      <c r="N13" s="710">
        <f t="shared" si="10"/>
        <v>0.10666335252544136</v>
      </c>
      <c r="O13" s="710">
        <f t="shared" si="11"/>
        <v>0.12260350563049496</v>
      </c>
    </row>
    <row r="14" spans="1:15" ht="12" customHeight="1">
      <c r="A14" s="251"/>
      <c r="B14" s="120" t="str">
        <f>'Balance Inicial'!A13</f>
        <v>Equipo de Oficina</v>
      </c>
      <c r="C14" s="736">
        <f>'Balance Inicial'!B13</f>
        <v>1394000</v>
      </c>
      <c r="D14" s="189">
        <f t="shared" ref="D14:G14" si="13">C14</f>
        <v>1394000</v>
      </c>
      <c r="E14" s="189">
        <f t="shared" si="13"/>
        <v>1394000</v>
      </c>
      <c r="F14" s="189">
        <f t="shared" si="13"/>
        <v>1394000</v>
      </c>
      <c r="G14" s="189">
        <f t="shared" si="13"/>
        <v>1394000</v>
      </c>
      <c r="H14" s="721"/>
      <c r="I14" s="251"/>
      <c r="J14" s="743" t="s">
        <v>23</v>
      </c>
      <c r="K14" s="708">
        <f t="shared" si="7"/>
        <v>7.4249913985153959E-2</v>
      </c>
      <c r="L14" s="710">
        <f t="shared" si="8"/>
        <v>7.5234159763416311E-2</v>
      </c>
      <c r="M14" s="710">
        <f t="shared" si="9"/>
        <v>7.1357011278833926E-2</v>
      </c>
      <c r="N14" s="710">
        <f t="shared" si="10"/>
        <v>7.4344356710232623E-2</v>
      </c>
      <c r="O14" s="710">
        <f t="shared" si="11"/>
        <v>8.5454643424454996E-2</v>
      </c>
    </row>
    <row r="15" spans="1:15" ht="12" customHeight="1">
      <c r="A15" s="251"/>
      <c r="B15" s="120" t="str">
        <f>'Balance Inicial'!A14</f>
        <v>Equipo de Transporte</v>
      </c>
      <c r="C15" s="736">
        <f>'Balance Inicial'!B14</f>
        <v>0</v>
      </c>
      <c r="D15" s="189">
        <f t="shared" ref="D15:G15" si="14">C15</f>
        <v>0</v>
      </c>
      <c r="E15" s="189">
        <f t="shared" si="14"/>
        <v>0</v>
      </c>
      <c r="F15" s="189">
        <f t="shared" si="14"/>
        <v>0</v>
      </c>
      <c r="G15" s="189">
        <f t="shared" si="14"/>
        <v>0</v>
      </c>
      <c r="H15" s="721"/>
      <c r="I15" s="251"/>
      <c r="J15" s="120" t="s">
        <v>24</v>
      </c>
      <c r="K15" s="708">
        <f t="shared" si="7"/>
        <v>0</v>
      </c>
      <c r="L15" s="710">
        <f t="shared" si="8"/>
        <v>0</v>
      </c>
      <c r="M15" s="710">
        <f t="shared" si="9"/>
        <v>0</v>
      </c>
      <c r="N15" s="710">
        <f t="shared" si="10"/>
        <v>0</v>
      </c>
      <c r="O15" s="710">
        <f t="shared" si="11"/>
        <v>0</v>
      </c>
    </row>
    <row r="16" spans="1:15" ht="12" customHeight="1">
      <c r="A16" s="428"/>
      <c r="B16" s="120" t="str">
        <f>'Balance Inicial'!A15</f>
        <v>Edificios</v>
      </c>
      <c r="C16" s="736">
        <f>'Balance Inicial'!B15</f>
        <v>0</v>
      </c>
      <c r="D16" s="189">
        <f t="shared" ref="D16:G16" si="15">C16</f>
        <v>0</v>
      </c>
      <c r="E16" s="189">
        <f t="shared" si="15"/>
        <v>0</v>
      </c>
      <c r="F16" s="189">
        <f t="shared" si="15"/>
        <v>0</v>
      </c>
      <c r="G16" s="189">
        <f t="shared" si="15"/>
        <v>0</v>
      </c>
      <c r="H16" s="721"/>
      <c r="I16" s="428"/>
      <c r="J16" s="120" t="s">
        <v>20</v>
      </c>
      <c r="K16" s="708">
        <f t="shared" si="7"/>
        <v>0</v>
      </c>
      <c r="L16" s="710">
        <f t="shared" si="8"/>
        <v>0</v>
      </c>
      <c r="M16" s="710">
        <f t="shared" si="9"/>
        <v>0</v>
      </c>
      <c r="N16" s="710">
        <f t="shared" si="10"/>
        <v>0</v>
      </c>
      <c r="O16" s="710">
        <f t="shared" si="11"/>
        <v>0</v>
      </c>
    </row>
    <row r="17" spans="1:15" ht="12" customHeight="1">
      <c r="A17" s="428"/>
      <c r="B17" s="760" t="s">
        <v>310</v>
      </c>
      <c r="C17" s="762">
        <f t="shared" ref="C17:G17" si="16">SUM(C12:C16)</f>
        <v>13394000</v>
      </c>
      <c r="D17" s="764">
        <f t="shared" si="16"/>
        <v>13394000</v>
      </c>
      <c r="E17" s="764">
        <f t="shared" si="16"/>
        <v>13394000</v>
      </c>
      <c r="F17" s="764">
        <f t="shared" si="16"/>
        <v>13394000</v>
      </c>
      <c r="G17" s="764">
        <f t="shared" si="16"/>
        <v>13394000</v>
      </c>
      <c r="H17" s="721"/>
      <c r="I17" s="428"/>
      <c r="J17" s="766" t="s">
        <v>310</v>
      </c>
      <c r="K17" s="708">
        <f t="shared" si="7"/>
        <v>0.71341703580857396</v>
      </c>
      <c r="L17" s="710">
        <f t="shared" si="8"/>
        <v>0.72287398556040039</v>
      </c>
      <c r="M17" s="710">
        <f t="shared" si="9"/>
        <v>0.6856210968928993</v>
      </c>
      <c r="N17" s="710">
        <f t="shared" si="10"/>
        <v>0.71432447186288084</v>
      </c>
      <c r="O17" s="710">
        <f t="shared" si="11"/>
        <v>0.8210756772074248</v>
      </c>
    </row>
    <row r="18" spans="1:15" ht="12" customHeight="1">
      <c r="A18" s="428"/>
      <c r="B18" s="574" t="s">
        <v>487</v>
      </c>
      <c r="C18" s="770">
        <f>' Depreciación 5 años'!C20</f>
        <v>1678800</v>
      </c>
      <c r="D18" s="770">
        <f>' Depreciación 5 años'!D20</f>
        <v>1678800</v>
      </c>
      <c r="E18" s="770">
        <f>' Depreciación 5 años'!E20</f>
        <v>1678800</v>
      </c>
      <c r="F18" s="770">
        <f>' Depreciación 5 años'!F20</f>
        <v>1678800</v>
      </c>
      <c r="G18" s="770">
        <f>' Depreciación 5 años'!G20</f>
        <v>1678800</v>
      </c>
      <c r="H18" s="721"/>
      <c r="I18" s="428"/>
      <c r="J18" s="574" t="s">
        <v>312</v>
      </c>
      <c r="K18" s="708">
        <f t="shared" si="7"/>
        <v>8.9419480343096464E-2</v>
      </c>
      <c r="L18" s="710">
        <f t="shared" si="8"/>
        <v>9.0604811628998069E-2</v>
      </c>
      <c r="M18" s="710">
        <f t="shared" si="9"/>
        <v>8.5935545577407749E-2</v>
      </c>
      <c r="N18" s="710">
        <f t="shared" si="10"/>
        <v>8.9533218109855484E-2</v>
      </c>
      <c r="O18" s="710">
        <f t="shared" si="11"/>
        <v>0.10291338262623748</v>
      </c>
    </row>
    <row r="19" spans="1:15" ht="12" customHeight="1">
      <c r="A19" s="428"/>
      <c r="B19" s="766" t="s">
        <v>488</v>
      </c>
      <c r="C19" s="777">
        <f>' Depreciación 5 años'!C30</f>
        <v>1678800</v>
      </c>
      <c r="D19" s="777">
        <f>' Depreciación 5 años'!D30</f>
        <v>3357600</v>
      </c>
      <c r="E19" s="777">
        <f>' Depreciación 5 años'!E30</f>
        <v>5036400</v>
      </c>
      <c r="F19" s="777">
        <f>' Depreciación 5 años'!F30</f>
        <v>6715200</v>
      </c>
      <c r="G19" s="777">
        <f>' Depreciación 5 años'!G30</f>
        <v>8394000</v>
      </c>
      <c r="H19" s="721"/>
      <c r="I19" s="428"/>
      <c r="J19" s="766" t="s">
        <v>314</v>
      </c>
      <c r="K19" s="722">
        <f t="shared" si="7"/>
        <v>8.9419480343096464E-2</v>
      </c>
      <c r="L19" s="723">
        <f t="shared" si="8"/>
        <v>0.18120962325799614</v>
      </c>
      <c r="M19" s="723">
        <f t="shared" si="9"/>
        <v>0.25780663673222326</v>
      </c>
      <c r="N19" s="723">
        <f t="shared" si="10"/>
        <v>0.35813287243942193</v>
      </c>
      <c r="O19" s="723">
        <f t="shared" si="11"/>
        <v>0.51456691313118741</v>
      </c>
    </row>
    <row r="20" spans="1:15" ht="12" customHeight="1">
      <c r="A20" s="724"/>
      <c r="B20" s="729" t="s">
        <v>317</v>
      </c>
      <c r="C20" s="726">
        <f t="shared" ref="C20:G20" si="17">C17-C19</f>
        <v>11715200</v>
      </c>
      <c r="D20" s="726">
        <f t="shared" si="17"/>
        <v>10036400</v>
      </c>
      <c r="E20" s="727">
        <f t="shared" si="17"/>
        <v>8357600</v>
      </c>
      <c r="F20" s="727">
        <f t="shared" si="17"/>
        <v>6678800</v>
      </c>
      <c r="G20" s="727">
        <f t="shared" si="17"/>
        <v>5000000</v>
      </c>
      <c r="H20" s="728"/>
      <c r="I20" s="251"/>
      <c r="J20" s="729" t="s">
        <v>317</v>
      </c>
      <c r="K20" s="730">
        <f t="shared" si="7"/>
        <v>0.62399755546547753</v>
      </c>
      <c r="L20" s="731">
        <f t="shared" si="8"/>
        <v>0.54166436230240422</v>
      </c>
      <c r="M20" s="731">
        <f t="shared" si="9"/>
        <v>0.42781446016067604</v>
      </c>
      <c r="N20" s="731">
        <f t="shared" si="10"/>
        <v>0.3561915994234589</v>
      </c>
      <c r="O20" s="732">
        <f t="shared" si="11"/>
        <v>0.30650876407623739</v>
      </c>
    </row>
    <row r="21" spans="1:15" ht="12" customHeight="1">
      <c r="A21" s="251" t="s">
        <v>319</v>
      </c>
      <c r="B21" s="786"/>
      <c r="C21" s="788"/>
      <c r="D21" s="788"/>
      <c r="E21" s="788"/>
      <c r="F21" s="788"/>
      <c r="G21" s="789"/>
      <c r="H21" s="728"/>
      <c r="I21" s="251" t="s">
        <v>319</v>
      </c>
      <c r="J21" s="791"/>
      <c r="K21" s="733">
        <f t="shared" si="7"/>
        <v>0</v>
      </c>
      <c r="L21" s="735">
        <f t="shared" si="8"/>
        <v>0</v>
      </c>
      <c r="M21" s="735">
        <f t="shared" si="9"/>
        <v>0</v>
      </c>
      <c r="N21" s="735">
        <f t="shared" si="10"/>
        <v>0</v>
      </c>
      <c r="O21" s="735">
        <f t="shared" si="11"/>
        <v>0</v>
      </c>
    </row>
    <row r="22" spans="1:15" ht="12" customHeight="1">
      <c r="A22" s="724"/>
      <c r="B22" s="743" t="s">
        <v>320</v>
      </c>
      <c r="C22" s="704">
        <f>'Balance Inicial'!B19</f>
        <v>0</v>
      </c>
      <c r="D22" s="189">
        <f t="shared" ref="D22:G22" si="18">C22</f>
        <v>0</v>
      </c>
      <c r="E22" s="189">
        <f t="shared" si="18"/>
        <v>0</v>
      </c>
      <c r="F22" s="189">
        <f t="shared" si="18"/>
        <v>0</v>
      </c>
      <c r="G22" s="191">
        <f t="shared" si="18"/>
        <v>0</v>
      </c>
      <c r="H22" s="721"/>
      <c r="I22" s="724"/>
      <c r="J22" s="796" t="s">
        <v>320</v>
      </c>
      <c r="K22" s="708">
        <f t="shared" si="7"/>
        <v>0</v>
      </c>
      <c r="L22" s="710">
        <f t="shared" si="8"/>
        <v>0</v>
      </c>
      <c r="M22" s="710">
        <f t="shared" si="9"/>
        <v>0</v>
      </c>
      <c r="N22" s="710">
        <f t="shared" si="10"/>
        <v>0</v>
      </c>
      <c r="O22" s="710">
        <f t="shared" si="11"/>
        <v>0</v>
      </c>
    </row>
    <row r="23" spans="1:15" ht="12" customHeight="1">
      <c r="A23" s="724"/>
      <c r="B23" s="743" t="str">
        <f>'Balance Inicial'!A20</f>
        <v>gastos legales</v>
      </c>
      <c r="C23" s="798">
        <f>'Balance Inicial'!B20</f>
        <v>0</v>
      </c>
      <c r="D23" s="193">
        <f t="shared" ref="D23:G23" si="19">C23</f>
        <v>0</v>
      </c>
      <c r="E23" s="193">
        <f t="shared" si="19"/>
        <v>0</v>
      </c>
      <c r="F23" s="193">
        <f t="shared" si="19"/>
        <v>0</v>
      </c>
      <c r="G23" s="194">
        <f t="shared" si="19"/>
        <v>0</v>
      </c>
      <c r="H23" s="721"/>
      <c r="I23" s="724"/>
      <c r="J23" s="796"/>
      <c r="K23" s="708"/>
      <c r="L23" s="710"/>
      <c r="M23" s="710"/>
      <c r="N23" s="710"/>
      <c r="O23" s="710"/>
    </row>
    <row r="24" spans="1:15" ht="12" customHeight="1">
      <c r="A24" s="724"/>
      <c r="B24" s="743" t="s">
        <v>323</v>
      </c>
      <c r="C24" s="801">
        <f>'Balance Inicial'!B21</f>
        <v>0</v>
      </c>
      <c r="D24" s="803">
        <f t="shared" ref="D24:G24" si="20">C24</f>
        <v>0</v>
      </c>
      <c r="E24" s="803">
        <f t="shared" si="20"/>
        <v>0</v>
      </c>
      <c r="F24" s="803">
        <f t="shared" si="20"/>
        <v>0</v>
      </c>
      <c r="G24" s="805">
        <f t="shared" si="20"/>
        <v>0</v>
      </c>
      <c r="H24" s="721"/>
      <c r="I24" s="724"/>
      <c r="J24" s="796" t="s">
        <v>323</v>
      </c>
      <c r="K24" s="722">
        <f t="shared" ref="K24:K25" si="21">C24/$C$26</f>
        <v>0</v>
      </c>
      <c r="L24" s="723">
        <f t="shared" ref="L24:L25" si="22">D24/$D$26</f>
        <v>0</v>
      </c>
      <c r="M24" s="723">
        <f t="shared" ref="M24:M25" si="23">E24/$E$26</f>
        <v>0</v>
      </c>
      <c r="N24" s="723">
        <f t="shared" ref="N24:N25" si="24">F24/$F$26</f>
        <v>0</v>
      </c>
      <c r="O24" s="723">
        <f t="shared" ref="O24:O25" si="25">G24/$G$26</f>
        <v>0</v>
      </c>
    </row>
    <row r="25" spans="1:15" ht="12" customHeight="1">
      <c r="A25" s="724"/>
      <c r="B25" s="810" t="s">
        <v>326</v>
      </c>
      <c r="C25" s="812">
        <f t="shared" ref="C25:G25" si="26">SUM(C22:C24)</f>
        <v>0</v>
      </c>
      <c r="D25" s="813">
        <f t="shared" si="26"/>
        <v>0</v>
      </c>
      <c r="E25" s="813">
        <f t="shared" si="26"/>
        <v>0</v>
      </c>
      <c r="F25" s="813">
        <f t="shared" si="26"/>
        <v>0</v>
      </c>
      <c r="G25" s="815">
        <f t="shared" si="26"/>
        <v>0</v>
      </c>
      <c r="H25" s="728"/>
      <c r="I25" s="724"/>
      <c r="J25" s="729" t="s">
        <v>326</v>
      </c>
      <c r="K25" s="817">
        <f t="shared" si="21"/>
        <v>0</v>
      </c>
      <c r="L25" s="818">
        <f t="shared" si="22"/>
        <v>0</v>
      </c>
      <c r="M25" s="818">
        <f t="shared" si="23"/>
        <v>0</v>
      </c>
      <c r="N25" s="818">
        <f t="shared" si="24"/>
        <v>0</v>
      </c>
      <c r="O25" s="820">
        <f t="shared" si="25"/>
        <v>0</v>
      </c>
    </row>
    <row r="26" spans="1:15" ht="18.75" customHeight="1">
      <c r="A26" s="1374" t="s">
        <v>31</v>
      </c>
      <c r="B26" s="1243"/>
      <c r="C26" s="823">
        <f t="shared" ref="C26:G26" si="27">C10+C20+C25</f>
        <v>18774432.523635328</v>
      </c>
      <c r="D26" s="825">
        <f t="shared" si="27"/>
        <v>18528817.287035782</v>
      </c>
      <c r="E26" s="825">
        <f t="shared" si="27"/>
        <v>19535571.557962537</v>
      </c>
      <c r="F26" s="825">
        <f t="shared" si="27"/>
        <v>18750582.581988126</v>
      </c>
      <c r="G26" s="828">
        <f t="shared" si="27"/>
        <v>16312747.255593508</v>
      </c>
      <c r="H26" s="728"/>
      <c r="I26" s="1383" t="s">
        <v>31</v>
      </c>
      <c r="J26" s="1243"/>
      <c r="K26" s="831">
        <f t="shared" ref="K26:O26" si="28">K10+K20+K25</f>
        <v>1</v>
      </c>
      <c r="L26" s="831">
        <f t="shared" si="28"/>
        <v>1</v>
      </c>
      <c r="M26" s="831">
        <f t="shared" si="28"/>
        <v>1</v>
      </c>
      <c r="N26" s="831">
        <f t="shared" si="28"/>
        <v>1</v>
      </c>
      <c r="O26" s="833">
        <f t="shared" si="28"/>
        <v>1</v>
      </c>
    </row>
    <row r="27" spans="1:15" ht="12" customHeight="1">
      <c r="A27" s="1375" t="s">
        <v>32</v>
      </c>
      <c r="B27" s="1300"/>
      <c r="C27" s="675"/>
      <c r="D27" s="675"/>
      <c r="E27" s="834"/>
      <c r="F27" s="834"/>
      <c r="G27" s="835"/>
      <c r="H27" s="345"/>
      <c r="I27" s="1375" t="s">
        <v>32</v>
      </c>
      <c r="J27" s="1300"/>
      <c r="K27" s="836"/>
      <c r="L27" s="837"/>
      <c r="M27" s="837"/>
      <c r="N27" s="837"/>
      <c r="O27" s="838"/>
    </row>
    <row r="28" spans="1:15" ht="12" customHeight="1">
      <c r="A28" s="839" t="s">
        <v>327</v>
      </c>
      <c r="B28" s="721"/>
      <c r="C28" s="597"/>
      <c r="D28" s="597"/>
      <c r="E28" s="574"/>
      <c r="F28" s="574"/>
      <c r="G28" s="623"/>
      <c r="H28" s="345"/>
      <c r="I28" s="839" t="s">
        <v>327</v>
      </c>
      <c r="J28" s="721"/>
      <c r="K28" s="840"/>
      <c r="L28" s="841"/>
      <c r="M28" s="841"/>
      <c r="N28" s="841"/>
      <c r="O28" s="842"/>
    </row>
    <row r="29" spans="1:15" ht="12" customHeight="1">
      <c r="A29" s="686"/>
      <c r="B29" s="597" t="s">
        <v>328</v>
      </c>
      <c r="C29" s="189">
        <f>'Estado de Resultados Proyectado'!B14+'Estado de Resultados Proyectado'!B15</f>
        <v>0</v>
      </c>
      <c r="D29" s="189">
        <f>'Estado de Resultados Proyectado'!C14+'Estado de Resultados Proyectado'!C15</f>
        <v>0</v>
      </c>
      <c r="E29" s="189">
        <f>'Estado de Resultados Proyectado'!D14+'Estado de Resultados Proyectado'!D15</f>
        <v>0</v>
      </c>
      <c r="F29" s="189">
        <f>'Estado de Resultados Proyectado'!E14+'Estado de Resultados Proyectado'!E15</f>
        <v>0</v>
      </c>
      <c r="G29" s="189">
        <f>'Estado de Resultados Proyectado'!F14+'Estado de Resultados Proyectado'!F15</f>
        <v>0</v>
      </c>
      <c r="H29" s="721"/>
      <c r="I29" s="686"/>
      <c r="J29" s="597" t="s">
        <v>328</v>
      </c>
      <c r="K29" s="843">
        <f>C29/$C$26</f>
        <v>0</v>
      </c>
      <c r="L29" s="841">
        <f>D29/$D$26</f>
        <v>0</v>
      </c>
      <c r="M29" s="841">
        <f>E29/$E$26</f>
        <v>0</v>
      </c>
      <c r="N29" s="841">
        <f>F29/$F$26</f>
        <v>0</v>
      </c>
      <c r="O29" s="842">
        <f>G29/$G$26</f>
        <v>0</v>
      </c>
    </row>
    <row r="30" spans="1:15" ht="12" customHeight="1">
      <c r="A30" s="251" t="s">
        <v>33</v>
      </c>
      <c r="B30" s="574"/>
      <c r="C30" s="597"/>
      <c r="D30" s="597"/>
      <c r="E30" s="574"/>
      <c r="F30" s="574"/>
      <c r="G30" s="623"/>
      <c r="H30" s="345"/>
      <c r="I30" s="251" t="s">
        <v>33</v>
      </c>
      <c r="J30" s="345"/>
      <c r="K30" s="845"/>
      <c r="L30" s="841"/>
      <c r="M30" s="841"/>
      <c r="N30" s="841"/>
      <c r="O30" s="842"/>
    </row>
    <row r="31" spans="1:15" ht="12" customHeight="1">
      <c r="A31" s="187"/>
      <c r="B31" s="846" t="s">
        <v>331</v>
      </c>
      <c r="C31" s="193">
        <f>Financiamiento!E26</f>
        <v>4658793.2344854875</v>
      </c>
      <c r="D31" s="193">
        <f>Financiamiento!E38</f>
        <v>2.7939677238464355E-9</v>
      </c>
      <c r="E31" s="193">
        <f>Financiamiento!E50</f>
        <v>-5810750.4521769146</v>
      </c>
      <c r="F31" s="193">
        <f>Financiamiento!E62</f>
        <v>-13058296.998681512</v>
      </c>
      <c r="G31" s="194">
        <f>Financiamiento!I73</f>
        <v>-22097909.244303275</v>
      </c>
      <c r="H31" s="721"/>
      <c r="I31" s="187"/>
      <c r="J31" s="846" t="s">
        <v>331</v>
      </c>
      <c r="K31" s="843">
        <f t="shared" ref="K31:K32" si="29">C31/$C$26</f>
        <v>0.24814562190470921</v>
      </c>
      <c r="L31" s="841">
        <f t="shared" ref="L31:L32" si="30">D31/$D$26</f>
        <v>1.5079039749619178E-16</v>
      </c>
      <c r="M31" s="841">
        <f t="shared" ref="M31:M32" si="31">E31/$E$26</f>
        <v>-0.29744460943649742</v>
      </c>
      <c r="N31" s="841">
        <f t="shared" ref="N31:N32" si="32">F31/$F$26</f>
        <v>-0.69642086807613945</v>
      </c>
      <c r="O31" s="842">
        <f t="shared" ref="O31:O32" si="33">G31/$G$26</f>
        <v>-1.3546405702280517</v>
      </c>
    </row>
    <row r="32" spans="1:15" ht="12" customHeight="1">
      <c r="A32" s="187"/>
      <c r="B32" s="854" t="s">
        <v>36</v>
      </c>
      <c r="C32" s="726">
        <f t="shared" ref="C32:G32" si="34">SUM(C29:C31)</f>
        <v>4658793.2344854875</v>
      </c>
      <c r="D32" s="727">
        <f t="shared" si="34"/>
        <v>2.7939677238464355E-9</v>
      </c>
      <c r="E32" s="727">
        <f t="shared" si="34"/>
        <v>-5810750.4521769146</v>
      </c>
      <c r="F32" s="727">
        <f t="shared" si="34"/>
        <v>-13058296.998681512</v>
      </c>
      <c r="G32" s="727">
        <f t="shared" si="34"/>
        <v>-22097909.244303275</v>
      </c>
      <c r="H32" s="728"/>
      <c r="I32" s="187"/>
      <c r="J32" s="858" t="s">
        <v>36</v>
      </c>
      <c r="K32" s="859">
        <f t="shared" si="29"/>
        <v>0.24814562190470921</v>
      </c>
      <c r="L32" s="861">
        <f t="shared" si="30"/>
        <v>1.5079039749619178E-16</v>
      </c>
      <c r="M32" s="861">
        <f t="shared" si="31"/>
        <v>-0.29744460943649742</v>
      </c>
      <c r="N32" s="861">
        <f t="shared" si="32"/>
        <v>-0.69642086807613945</v>
      </c>
      <c r="O32" s="865">
        <f t="shared" si="33"/>
        <v>-1.3546405702280517</v>
      </c>
    </row>
    <row r="33" spans="1:15" ht="12" customHeight="1">
      <c r="A33" s="1372" t="s">
        <v>344</v>
      </c>
      <c r="B33" s="1373"/>
      <c r="C33" s="675"/>
      <c r="D33" s="675"/>
      <c r="E33" s="574"/>
      <c r="F33" s="574"/>
      <c r="G33" s="623"/>
      <c r="H33" s="345"/>
      <c r="I33" s="1372" t="s">
        <v>344</v>
      </c>
      <c r="J33" s="1373"/>
      <c r="K33" s="845"/>
      <c r="L33" s="841"/>
      <c r="M33" s="841"/>
      <c r="N33" s="841"/>
      <c r="O33" s="870"/>
    </row>
    <row r="34" spans="1:15" ht="12" customHeight="1">
      <c r="A34" s="428"/>
      <c r="B34" s="846" t="s">
        <v>346</v>
      </c>
      <c r="C34" s="189">
        <f>'Balance Inicial'!$C$34</f>
        <v>5000000</v>
      </c>
      <c r="D34" s="189">
        <f>'Balance Inicial'!$C$34</f>
        <v>5000000</v>
      </c>
      <c r="E34" s="189">
        <f>'Balance Inicial'!$C$34</f>
        <v>5000000</v>
      </c>
      <c r="F34" s="189">
        <f>'Balance Inicial'!$C$34</f>
        <v>5000000</v>
      </c>
      <c r="G34" s="189">
        <f>'Balance Inicial'!$C$34</f>
        <v>5000000</v>
      </c>
      <c r="H34" s="721"/>
      <c r="I34" s="428"/>
      <c r="J34" s="846" t="s">
        <v>346</v>
      </c>
      <c r="K34" s="843">
        <f t="shared" ref="K34:K37" si="35">C34/$C$26</f>
        <v>0.26631963409309167</v>
      </c>
      <c r="L34" s="841">
        <f t="shared" ref="L34:L35" si="36">D34/$D$26</f>
        <v>0.26984992741541003</v>
      </c>
      <c r="M34" s="841">
        <f t="shared" ref="M34:M35" si="37">E34/$E$26</f>
        <v>0.25594336900586057</v>
      </c>
      <c r="N34" s="841">
        <f t="shared" ref="N34:N35" si="38">F34/$F$26</f>
        <v>0.26665838131360342</v>
      </c>
      <c r="O34" s="842">
        <f t="shared" ref="O34:O35" si="39">G34/$G$26</f>
        <v>0.30650876407623739</v>
      </c>
    </row>
    <row r="35" spans="1:15" ht="12" customHeight="1" thickBot="1">
      <c r="A35" s="428"/>
      <c r="B35" s="846" t="s">
        <v>351</v>
      </c>
      <c r="C35" s="189">
        <f>'Estado de Resultados Proyectado'!B16</f>
        <v>9115639.2891498208</v>
      </c>
      <c r="D35" s="189">
        <f>'Estado de Resultados Proyectado'!C16</f>
        <v>12617253.358120739</v>
      </c>
      <c r="E35" s="189">
        <f>'Estado de Resultados Proyectado'!D16</f>
        <v>18173032.74541229</v>
      </c>
      <c r="F35" s="189">
        <f>'Estado de Resultados Proyectado'!E16</f>
        <v>22818287.041401267</v>
      </c>
      <c r="G35" s="189">
        <f>'Estado de Resultados Proyectado'!F16</f>
        <v>27138235.256488323</v>
      </c>
      <c r="H35" s="721"/>
      <c r="I35" s="428"/>
      <c r="J35" s="846" t="s">
        <v>351</v>
      </c>
      <c r="K35" s="875">
        <f t="shared" si="35"/>
        <v>0.48553474400219809</v>
      </c>
      <c r="L35" s="841">
        <f t="shared" si="36"/>
        <v>0.680952980574144</v>
      </c>
      <c r="M35" s="841">
        <f t="shared" si="37"/>
        <v>0.93025344518292907</v>
      </c>
      <c r="N35" s="841">
        <f t="shared" si="38"/>
        <v>1.216937497361847</v>
      </c>
      <c r="O35" s="842">
        <f t="shared" si="39"/>
        <v>1.6636213895352816</v>
      </c>
    </row>
    <row r="36" spans="1:15" s="1185" customFormat="1" ht="12" customHeight="1" thickBot="1">
      <c r="A36" s="1205"/>
      <c r="B36" s="1206" t="s">
        <v>489</v>
      </c>
      <c r="C36" s="189"/>
      <c r="D36" s="189">
        <f>'Estado de Resultados Proyectado'!B18</f>
        <v>8204075.3602348389</v>
      </c>
      <c r="E36" s="189">
        <f>'Estado de Resultados Proyectado'!C18</f>
        <v>11355528.022308666</v>
      </c>
      <c r="F36" s="189">
        <f>'Estado de Resultados Proyectado'!D18</f>
        <v>16355729.470871061</v>
      </c>
      <c r="G36" s="189">
        <f>'Estado de Resultados Proyectado'!E18</f>
        <v>20536458.33726114</v>
      </c>
      <c r="H36" s="721"/>
      <c r="I36" s="1205"/>
      <c r="J36" s="846"/>
      <c r="K36" s="875"/>
      <c r="L36" s="841"/>
      <c r="M36" s="841"/>
      <c r="N36" s="841"/>
      <c r="O36" s="842"/>
    </row>
    <row r="37" spans="1:15" ht="12" customHeight="1" thickBot="1">
      <c r="A37" s="428"/>
      <c r="B37" s="1206" t="s">
        <v>493</v>
      </c>
      <c r="C37" s="189"/>
      <c r="D37" s="189">
        <f>C35-D36+C37</f>
        <v>911563.92891498189</v>
      </c>
      <c r="E37" s="189">
        <f t="shared" ref="E37:G37" si="40">D35-E36+D37</f>
        <v>2173289.2647270551</v>
      </c>
      <c r="F37" s="189">
        <f t="shared" si="40"/>
        <v>3990592.5392682841</v>
      </c>
      <c r="G37" s="189">
        <f t="shared" si="40"/>
        <v>6272421.2434084108</v>
      </c>
      <c r="H37" s="721"/>
      <c r="I37" s="428"/>
      <c r="J37" s="846" t="s">
        <v>353</v>
      </c>
      <c r="K37" s="875">
        <f t="shared" si="35"/>
        <v>0</v>
      </c>
      <c r="L37" s="875">
        <f t="shared" ref="L37" si="41">D37/$C$26</f>
        <v>4.8553474400219801E-2</v>
      </c>
      <c r="M37" s="875">
        <f t="shared" ref="M37" si="42">E37/$C$26</f>
        <v>0.1157579203521107</v>
      </c>
      <c r="N37" s="875">
        <f t="shared" ref="N37" si="43">F37/$C$26</f>
        <v>0.21255462897451019</v>
      </c>
      <c r="O37" s="875">
        <f t="shared" ref="O37" si="44">G37/$C$26</f>
        <v>0.33409378608445262</v>
      </c>
    </row>
    <row r="38" spans="1:15" ht="12" customHeight="1" thickBot="1">
      <c r="A38" s="878"/>
      <c r="B38" s="854" t="s">
        <v>53</v>
      </c>
      <c r="C38" s="880">
        <f>C34+C35+C37</f>
        <v>14115639.289149821</v>
      </c>
      <c r="D38" s="880">
        <f t="shared" ref="D38:G38" si="45">D34+D35+D37</f>
        <v>18528817.287035722</v>
      </c>
      <c r="E38" s="880">
        <f t="shared" si="45"/>
        <v>25346322.010139346</v>
      </c>
      <c r="F38" s="880">
        <f t="shared" si="45"/>
        <v>31808879.580669552</v>
      </c>
      <c r="G38" s="880">
        <f t="shared" si="45"/>
        <v>38410656.499896735</v>
      </c>
      <c r="H38" s="728"/>
      <c r="I38" s="878"/>
      <c r="J38" s="858" t="s">
        <v>53</v>
      </c>
      <c r="K38" s="859">
        <f>C38/$C$26</f>
        <v>0.75185437809528977</v>
      </c>
      <c r="L38" s="861">
        <f>D38/$D$26</f>
        <v>0.99999999999999678</v>
      </c>
      <c r="M38" s="861">
        <f>E38/$E$26</f>
        <v>1.297444609436492</v>
      </c>
      <c r="N38" s="861">
        <f>F38/$F$26</f>
        <v>1.696420868076135</v>
      </c>
      <c r="O38" s="865">
        <f>G38/$G$26</f>
        <v>2.3546405702280486</v>
      </c>
    </row>
    <row r="39" spans="1:15" ht="12" customHeight="1">
      <c r="A39" s="428"/>
      <c r="B39" s="345"/>
      <c r="C39" s="675"/>
      <c r="D39" s="675"/>
      <c r="E39" s="675"/>
      <c r="F39" s="675"/>
      <c r="G39" s="675"/>
      <c r="H39" s="721"/>
      <c r="I39" s="428"/>
      <c r="J39" s="345"/>
      <c r="K39" s="888"/>
      <c r="L39" s="889"/>
      <c r="M39" s="889"/>
      <c r="N39" s="889"/>
      <c r="O39" s="891"/>
    </row>
    <row r="40" spans="1:15" ht="22.5" customHeight="1">
      <c r="A40" s="1370" t="s">
        <v>55</v>
      </c>
      <c r="B40" s="1371"/>
      <c r="C40" s="895">
        <f t="shared" ref="C40:G40" si="46">C32+C38</f>
        <v>18774432.523635309</v>
      </c>
      <c r="D40" s="895">
        <f t="shared" si="46"/>
        <v>18528817.287035726</v>
      </c>
      <c r="E40" s="895">
        <f t="shared" si="46"/>
        <v>19535571.557962433</v>
      </c>
      <c r="F40" s="895">
        <f t="shared" si="46"/>
        <v>18750582.58198804</v>
      </c>
      <c r="G40" s="895">
        <f t="shared" si="46"/>
        <v>16312747.25559346</v>
      </c>
      <c r="H40" s="897"/>
      <c r="I40" s="1377" t="s">
        <v>55</v>
      </c>
      <c r="J40" s="1312"/>
      <c r="K40" s="899">
        <f t="shared" ref="K40:O40" si="47">K32+K38</f>
        <v>0.999999999999999</v>
      </c>
      <c r="L40" s="899">
        <f t="shared" si="47"/>
        <v>0.99999999999999689</v>
      </c>
      <c r="M40" s="899">
        <f t="shared" si="47"/>
        <v>0.99999999999999456</v>
      </c>
      <c r="N40" s="899">
        <f t="shared" si="47"/>
        <v>0.99999999999999556</v>
      </c>
      <c r="O40" s="833">
        <f t="shared" si="47"/>
        <v>0.99999999999999689</v>
      </c>
    </row>
    <row r="41" spans="1:15" ht="12" customHeight="1">
      <c r="A41" s="345"/>
      <c r="B41" s="345" t="s">
        <v>361</v>
      </c>
      <c r="C41" s="491">
        <f t="shared" ref="C41:G41" si="48">C26-C40</f>
        <v>0</v>
      </c>
      <c r="D41" s="491">
        <f t="shared" si="48"/>
        <v>5.5879354476928711E-8</v>
      </c>
      <c r="E41" s="491">
        <f t="shared" si="48"/>
        <v>1.0430812835693359E-7</v>
      </c>
      <c r="F41" s="491">
        <f t="shared" si="48"/>
        <v>8.5681676864624023E-8</v>
      </c>
      <c r="G41" s="491">
        <f t="shared" si="48"/>
        <v>4.8428773880004883E-8</v>
      </c>
      <c r="H41" s="721"/>
    </row>
    <row r="42" spans="1:15" ht="12" customHeight="1">
      <c r="A42" s="345"/>
      <c r="B42" s="345"/>
      <c r="C42" s="17"/>
      <c r="D42" s="491"/>
      <c r="E42" s="491"/>
      <c r="F42" s="491"/>
      <c r="G42" s="491"/>
      <c r="H42" s="345"/>
    </row>
    <row r="43" spans="1:15" ht="12" customHeight="1">
      <c r="A43" s="345"/>
      <c r="B43" s="345"/>
      <c r="C43" s="17"/>
      <c r="D43" s="17"/>
      <c r="E43" s="491"/>
      <c r="F43" s="491"/>
      <c r="G43" s="491"/>
      <c r="H43" s="345"/>
    </row>
    <row r="44" spans="1:15" ht="12" customHeight="1">
      <c r="E44" s="1216"/>
      <c r="H44" s="345"/>
      <c r="I44" s="345"/>
      <c r="J44" s="1382" t="s">
        <v>366</v>
      </c>
      <c r="K44" s="1310"/>
      <c r="L44" s="345"/>
      <c r="M44" s="345"/>
      <c r="N44" s="345"/>
      <c r="O44" s="345"/>
    </row>
    <row r="45" spans="1:15" ht="12" customHeight="1">
      <c r="H45" s="33"/>
      <c r="K45" s="1381"/>
      <c r="L45" s="1309"/>
      <c r="M45" s="1309"/>
      <c r="N45" s="1309"/>
      <c r="O45" s="1310"/>
    </row>
    <row r="46" spans="1:15" ht="12" customHeight="1">
      <c r="H46" s="907"/>
      <c r="I46" s="908" t="s">
        <v>368</v>
      </c>
      <c r="J46" s="581" t="s">
        <v>370</v>
      </c>
      <c r="K46" s="909" t="s">
        <v>371</v>
      </c>
      <c r="L46" s="907"/>
      <c r="M46" s="907"/>
      <c r="N46" s="907"/>
      <c r="O46" s="907"/>
    </row>
    <row r="47" spans="1:15" ht="12" customHeight="1">
      <c r="H47" s="910"/>
      <c r="I47" s="911"/>
      <c r="J47" s="912" t="s">
        <v>372</v>
      </c>
      <c r="K47" s="914">
        <f>K10</f>
        <v>0.37600244453452253</v>
      </c>
      <c r="L47" s="910"/>
      <c r="M47" s="910"/>
      <c r="N47" s="910"/>
      <c r="O47" s="910"/>
    </row>
    <row r="48" spans="1:15" ht="12" customHeight="1">
      <c r="H48" s="915"/>
      <c r="I48" s="916">
        <v>1</v>
      </c>
      <c r="J48" s="592" t="s">
        <v>374</v>
      </c>
      <c r="K48" s="917">
        <f>K20</f>
        <v>0.62399755546547753</v>
      </c>
      <c r="L48" s="915"/>
      <c r="M48" s="915"/>
      <c r="N48" s="915"/>
      <c r="O48" s="915"/>
    </row>
    <row r="49" spans="8:15" ht="12" customHeight="1">
      <c r="H49" s="721"/>
      <c r="I49" s="919" t="s">
        <v>321</v>
      </c>
      <c r="J49" s="592" t="s">
        <v>375</v>
      </c>
      <c r="K49" s="917">
        <f>K25</f>
        <v>0</v>
      </c>
      <c r="L49" s="721"/>
      <c r="M49" s="721"/>
      <c r="N49" s="721"/>
      <c r="O49" s="721"/>
    </row>
    <row r="50" spans="8:15" ht="12" customHeight="1">
      <c r="H50" s="915"/>
      <c r="I50" s="919" t="s">
        <v>376</v>
      </c>
      <c r="J50" s="592" t="s">
        <v>377</v>
      </c>
      <c r="K50" s="917">
        <f>K32</f>
        <v>0.24814562190470921</v>
      </c>
      <c r="L50" s="915"/>
      <c r="M50" s="915"/>
      <c r="N50" s="915"/>
      <c r="O50" s="915"/>
    </row>
    <row r="51" spans="8:15" ht="12" customHeight="1">
      <c r="H51" s="920"/>
      <c r="I51" s="921" t="s">
        <v>321</v>
      </c>
      <c r="J51" s="922" t="s">
        <v>378</v>
      </c>
      <c r="K51" s="923">
        <f>K38</f>
        <v>0.75185437809528977</v>
      </c>
      <c r="L51" s="920"/>
      <c r="M51" s="920"/>
      <c r="N51" s="920"/>
      <c r="O51" s="920"/>
    </row>
    <row r="52" spans="8:15" ht="12" customHeight="1">
      <c r="H52" s="345"/>
      <c r="I52" s="105"/>
      <c r="J52" s="345"/>
      <c r="K52" s="721"/>
      <c r="L52" s="721"/>
      <c r="M52" s="345"/>
      <c r="N52" s="345"/>
      <c r="O52" s="345"/>
    </row>
    <row r="53" spans="8:15" ht="12" customHeight="1">
      <c r="H53" s="491"/>
      <c r="I53" s="924">
        <v>2</v>
      </c>
      <c r="J53" s="925" t="s">
        <v>372</v>
      </c>
      <c r="K53" s="926">
        <f>L10</f>
        <v>0.45833563769759578</v>
      </c>
      <c r="L53" s="491"/>
      <c r="M53" s="491"/>
      <c r="N53" s="491"/>
      <c r="O53" s="491"/>
    </row>
    <row r="54" spans="8:15" ht="12" customHeight="1">
      <c r="H54" s="491"/>
      <c r="I54" s="916"/>
      <c r="J54" s="592" t="s">
        <v>374</v>
      </c>
      <c r="K54" s="917">
        <f>L20</f>
        <v>0.54166436230240422</v>
      </c>
      <c r="L54" s="491"/>
      <c r="M54" s="491"/>
      <c r="N54" s="491"/>
      <c r="O54" s="491"/>
    </row>
    <row r="55" spans="8:15" ht="12" customHeight="1">
      <c r="H55" s="461"/>
      <c r="I55" s="916"/>
      <c r="J55" s="592" t="s">
        <v>375</v>
      </c>
      <c r="K55" s="917">
        <f>L25</f>
        <v>0</v>
      </c>
      <c r="L55" s="461"/>
      <c r="M55" s="461"/>
      <c r="N55" s="461"/>
      <c r="O55" s="461"/>
    </row>
    <row r="56" spans="8:15" ht="12" customHeight="1">
      <c r="H56" s="17"/>
      <c r="I56" s="916"/>
      <c r="J56" s="592" t="s">
        <v>377</v>
      </c>
      <c r="K56" s="917">
        <f>L32</f>
        <v>1.5079039749619178E-16</v>
      </c>
      <c r="L56" s="17"/>
      <c r="M56" s="17"/>
      <c r="N56" s="17"/>
      <c r="O56" s="17"/>
    </row>
    <row r="57" spans="8:15" ht="12" customHeight="1">
      <c r="H57" s="17"/>
      <c r="I57" s="927"/>
      <c r="J57" s="922" t="s">
        <v>378</v>
      </c>
      <c r="K57" s="923">
        <f>L38</f>
        <v>0.99999999999999678</v>
      </c>
      <c r="L57" s="17"/>
      <c r="M57" s="17"/>
      <c r="N57" s="17"/>
      <c r="O57" s="17"/>
    </row>
    <row r="58" spans="8:15" ht="12" customHeight="1">
      <c r="H58" s="491"/>
      <c r="I58" s="100"/>
      <c r="J58" s="17"/>
      <c r="K58" s="491"/>
      <c r="L58" s="491"/>
      <c r="M58" s="491"/>
      <c r="N58" s="491"/>
      <c r="O58" s="491"/>
    </row>
    <row r="59" spans="8:15" ht="12" customHeight="1">
      <c r="H59" s="491"/>
      <c r="I59" s="924">
        <v>3</v>
      </c>
      <c r="J59" s="925" t="s">
        <v>372</v>
      </c>
      <c r="K59" s="926">
        <f>M10</f>
        <v>0.57218553983932396</v>
      </c>
      <c r="L59" s="491"/>
      <c r="M59" s="491"/>
      <c r="N59" s="491"/>
      <c r="O59" s="491"/>
    </row>
    <row r="60" spans="8:15" ht="12" customHeight="1">
      <c r="H60" s="491"/>
      <c r="I60" s="916"/>
      <c r="J60" s="592" t="s">
        <v>374</v>
      </c>
      <c r="K60" s="917">
        <f>M20</f>
        <v>0.42781446016067604</v>
      </c>
      <c r="L60" s="491"/>
      <c r="M60" s="491"/>
      <c r="N60" s="491"/>
      <c r="O60" s="491"/>
    </row>
    <row r="61" spans="8:15" ht="12" customHeight="1">
      <c r="H61" s="491"/>
      <c r="I61" s="916"/>
      <c r="J61" s="592" t="s">
        <v>375</v>
      </c>
      <c r="K61" s="917">
        <f>M25</f>
        <v>0</v>
      </c>
      <c r="L61" s="491"/>
      <c r="M61" s="491"/>
      <c r="N61" s="491"/>
      <c r="O61" s="491"/>
    </row>
    <row r="62" spans="8:15" ht="12" customHeight="1">
      <c r="H62" s="491"/>
      <c r="I62" s="916"/>
      <c r="J62" s="592" t="s">
        <v>377</v>
      </c>
      <c r="K62" s="917">
        <f>M32</f>
        <v>-0.29744460943649742</v>
      </c>
      <c r="L62" s="491"/>
      <c r="M62" s="491"/>
      <c r="N62" s="491"/>
      <c r="O62" s="491"/>
    </row>
    <row r="63" spans="8:15" ht="12" customHeight="1">
      <c r="H63" s="5"/>
      <c r="I63" s="928"/>
      <c r="J63" s="922" t="s">
        <v>378</v>
      </c>
      <c r="K63" s="923">
        <f>M38</f>
        <v>1.297444609436492</v>
      </c>
      <c r="L63" s="5"/>
      <c r="M63" s="5"/>
      <c r="N63" s="5"/>
      <c r="O63" s="5"/>
    </row>
    <row r="64" spans="8:15" ht="12" customHeight="1">
      <c r="H64" s="5"/>
      <c r="I64" s="929"/>
      <c r="J64" s="5"/>
      <c r="K64" s="5"/>
      <c r="L64" s="5"/>
      <c r="M64" s="5"/>
      <c r="N64" s="5"/>
      <c r="O64" s="5"/>
    </row>
    <row r="65" spans="8:15" ht="12" customHeight="1">
      <c r="H65" s="5"/>
      <c r="I65" s="930">
        <v>4</v>
      </c>
      <c r="J65" s="925" t="s">
        <v>372</v>
      </c>
      <c r="K65" s="926">
        <f>N10</f>
        <v>0.6438084005765411</v>
      </c>
      <c r="L65" s="5"/>
      <c r="M65" s="5"/>
      <c r="N65" s="5"/>
      <c r="O65" s="5"/>
    </row>
    <row r="66" spans="8:15" ht="12" customHeight="1">
      <c r="I66" s="931"/>
      <c r="J66" s="592" t="s">
        <v>374</v>
      </c>
      <c r="K66" s="917">
        <f>N20</f>
        <v>0.3561915994234589</v>
      </c>
    </row>
    <row r="67" spans="8:15" ht="12" customHeight="1">
      <c r="I67" s="931"/>
      <c r="J67" s="592" t="s">
        <v>375</v>
      </c>
      <c r="K67" s="601">
        <f>N25</f>
        <v>0</v>
      </c>
    </row>
    <row r="68" spans="8:15" ht="12" customHeight="1">
      <c r="I68" s="931"/>
      <c r="J68" s="592" t="s">
        <v>377</v>
      </c>
      <c r="K68" s="917">
        <f>N32</f>
        <v>-0.69642086807613945</v>
      </c>
    </row>
    <row r="69" spans="8:15" ht="12" customHeight="1">
      <c r="I69" s="928"/>
      <c r="J69" s="922" t="s">
        <v>378</v>
      </c>
      <c r="K69" s="923">
        <f>N38</f>
        <v>1.696420868076135</v>
      </c>
    </row>
    <row r="70" spans="8:15" ht="12" customHeight="1">
      <c r="I70" s="929"/>
      <c r="K70" s="5"/>
    </row>
    <row r="71" spans="8:15" ht="12" customHeight="1">
      <c r="I71" s="930">
        <v>5</v>
      </c>
      <c r="J71" s="925" t="s">
        <v>372</v>
      </c>
      <c r="K71" s="926">
        <f>O10</f>
        <v>0.69349123592376261</v>
      </c>
    </row>
    <row r="72" spans="8:15" ht="12" customHeight="1">
      <c r="I72" s="933"/>
      <c r="J72" s="592" t="s">
        <v>374</v>
      </c>
      <c r="K72" s="917">
        <f>O20</f>
        <v>0.30650876407623739</v>
      </c>
    </row>
    <row r="73" spans="8:15" ht="12" customHeight="1">
      <c r="I73" s="933"/>
      <c r="J73" s="592" t="s">
        <v>375</v>
      </c>
      <c r="K73" s="917">
        <f>O25</f>
        <v>0</v>
      </c>
    </row>
    <row r="74" spans="8:15" ht="12" customHeight="1">
      <c r="I74" s="933"/>
      <c r="J74" s="592" t="s">
        <v>377</v>
      </c>
      <c r="K74" s="917">
        <f>O32</f>
        <v>-1.3546405702280517</v>
      </c>
    </row>
    <row r="75" spans="8:15" ht="12" customHeight="1">
      <c r="I75" s="934"/>
      <c r="J75" s="922" t="s">
        <v>378</v>
      </c>
      <c r="K75" s="923">
        <f>O38</f>
        <v>2.3546405702280486</v>
      </c>
    </row>
    <row r="76" spans="8:15" ht="12" customHeight="1"/>
    <row r="77" spans="8:15" ht="12" customHeight="1"/>
    <row r="78" spans="8:15" ht="12" customHeight="1"/>
    <row r="79" spans="8:15" ht="12" customHeight="1"/>
    <row r="80" spans="8:15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9">
    <mergeCell ref="K45:O45"/>
    <mergeCell ref="J44:K44"/>
    <mergeCell ref="I27:J27"/>
    <mergeCell ref="I26:J26"/>
    <mergeCell ref="I33:J33"/>
    <mergeCell ref="I2:O2"/>
    <mergeCell ref="I1:O1"/>
    <mergeCell ref="A40:B40"/>
    <mergeCell ref="A33:B33"/>
    <mergeCell ref="A26:B26"/>
    <mergeCell ref="A27:B27"/>
    <mergeCell ref="A2:G2"/>
    <mergeCell ref="A1:G1"/>
    <mergeCell ref="I40:J40"/>
    <mergeCell ref="I4:J4"/>
    <mergeCell ref="I5:J5"/>
    <mergeCell ref="A4:B4"/>
    <mergeCell ref="A5:B5"/>
    <mergeCell ref="I3:O3"/>
  </mergeCells>
  <pageMargins left="0.75" right="0.75" top="1" bottom="1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000"/>
  <sheetViews>
    <sheetView topLeftCell="A39" workbookViewId="0">
      <selection activeCell="B63" sqref="B63"/>
    </sheetView>
  </sheetViews>
  <sheetFormatPr baseColWidth="10" defaultColWidth="14.375" defaultRowHeight="15" customHeight="1"/>
  <cols>
    <col min="1" max="1" width="11" customWidth="1"/>
    <col min="2" max="2" width="42.125" customWidth="1"/>
    <col min="3" max="3" width="18.625" customWidth="1"/>
    <col min="4" max="4" width="18.125" customWidth="1"/>
    <col min="5" max="6" width="16.625" customWidth="1"/>
    <col min="7" max="7" width="17.625" customWidth="1"/>
    <col min="8" max="9" width="11" customWidth="1"/>
  </cols>
  <sheetData>
    <row r="1" spans="1:7" ht="12" customHeight="1"/>
    <row r="2" spans="1:7" ht="12" customHeight="1">
      <c r="A2" s="1391" t="s">
        <v>329</v>
      </c>
      <c r="B2" s="1309"/>
      <c r="C2" s="1309"/>
      <c r="D2" s="1309"/>
      <c r="E2" s="1309"/>
      <c r="F2" s="1309"/>
      <c r="G2" s="1310"/>
    </row>
    <row r="3" spans="1:7" ht="6" customHeight="1">
      <c r="A3" s="844"/>
      <c r="B3" s="844"/>
      <c r="C3" s="844"/>
      <c r="D3" s="844"/>
      <c r="E3" s="844"/>
      <c r="F3" s="844"/>
      <c r="G3" s="844"/>
    </row>
    <row r="4" spans="1:7" ht="12" customHeight="1">
      <c r="A4" s="1392" t="str">
        <f>'Balances Gral. Proyectado'!A2:G2</f>
        <v>GLOW POWER SAS</v>
      </c>
      <c r="B4" s="1309"/>
      <c r="C4" s="1309"/>
      <c r="D4" s="1309"/>
      <c r="E4" s="1309"/>
      <c r="F4" s="1309"/>
      <c r="G4" s="1310"/>
    </row>
    <row r="5" spans="1:7" ht="12" customHeight="1"/>
    <row r="6" spans="1:7" ht="15" customHeight="1">
      <c r="A6" s="1393" t="s">
        <v>330</v>
      </c>
      <c r="B6" s="1247"/>
      <c r="C6" s="1385" t="s">
        <v>332</v>
      </c>
      <c r="D6" s="1242"/>
      <c r="E6" s="847"/>
      <c r="F6" s="847"/>
      <c r="G6" s="848"/>
    </row>
    <row r="7" spans="1:7" ht="12" customHeight="1">
      <c r="A7" s="1388"/>
      <c r="B7" s="1294"/>
      <c r="C7" s="1386" t="s">
        <v>333</v>
      </c>
      <c r="D7" s="1247"/>
      <c r="E7" s="5"/>
      <c r="F7" s="5"/>
      <c r="G7" s="262"/>
    </row>
    <row r="8" spans="1:7" ht="12" customHeight="1">
      <c r="A8" s="199"/>
      <c r="B8" s="5"/>
      <c r="C8" s="5"/>
      <c r="D8" s="5"/>
      <c r="E8" s="5"/>
      <c r="F8" s="5"/>
      <c r="G8" s="262"/>
    </row>
    <row r="9" spans="1:7" ht="12" customHeight="1">
      <c r="A9" s="849"/>
      <c r="B9" s="850" t="s">
        <v>334</v>
      </c>
      <c r="C9" s="851" t="s">
        <v>335</v>
      </c>
      <c r="D9" s="851" t="s">
        <v>336</v>
      </c>
      <c r="E9" s="851" t="s">
        <v>337</v>
      </c>
      <c r="F9" s="851" t="s">
        <v>338</v>
      </c>
      <c r="G9" s="852" t="s">
        <v>339</v>
      </c>
    </row>
    <row r="10" spans="1:7" ht="6" customHeight="1">
      <c r="A10" s="370"/>
      <c r="B10" s="5"/>
      <c r="C10" s="853"/>
      <c r="D10" s="853"/>
      <c r="E10" s="853"/>
      <c r="F10" s="853"/>
      <c r="G10" s="855"/>
    </row>
    <row r="11" spans="1:7" ht="12" customHeight="1">
      <c r="A11" s="856"/>
      <c r="B11" s="391"/>
      <c r="C11" s="857" t="e">
        <f>'Balances Gral. Proyectado'!C10/'Balances Gral. Proyectado'!C29</f>
        <v>#DIV/0!</v>
      </c>
      <c r="D11" s="857" t="e">
        <f>'Balances Gral. Proyectado'!D10/'Balances Gral. Proyectado'!D29</f>
        <v>#DIV/0!</v>
      </c>
      <c r="E11" s="857" t="e">
        <f>'Balances Gral. Proyectado'!E10/'Balances Gral. Proyectado'!E29</f>
        <v>#DIV/0!</v>
      </c>
      <c r="F11" s="857" t="e">
        <f>'Balances Gral. Proyectado'!F10/'Balances Gral. Proyectado'!F29</f>
        <v>#DIV/0!</v>
      </c>
      <c r="G11" s="860" t="e">
        <f>'Balances Gral. Proyectado'!G10/'Balances Gral. Proyectado'!G29</f>
        <v>#DIV/0!</v>
      </c>
    </row>
    <row r="12" spans="1:7" ht="12" customHeight="1">
      <c r="C12" s="862" t="s">
        <v>340</v>
      </c>
      <c r="D12" s="862"/>
      <c r="E12" s="862"/>
    </row>
    <row r="13" spans="1:7" ht="12" customHeight="1">
      <c r="C13" s="862"/>
      <c r="D13" s="862"/>
      <c r="E13" s="862"/>
    </row>
    <row r="14" spans="1:7" ht="12" customHeight="1"/>
    <row r="15" spans="1:7" ht="12" customHeight="1"/>
    <row r="16" spans="1:7" ht="12" customHeight="1">
      <c r="A16" s="863" t="s">
        <v>341</v>
      </c>
      <c r="B16" s="864"/>
      <c r="C16" s="1385" t="s">
        <v>343</v>
      </c>
      <c r="D16" s="1242"/>
      <c r="E16" s="847"/>
      <c r="F16" s="847"/>
      <c r="G16" s="848"/>
    </row>
    <row r="17" spans="1:9" ht="12" customHeight="1">
      <c r="A17" s="866"/>
      <c r="B17" s="867"/>
      <c r="C17" s="1386" t="s">
        <v>345</v>
      </c>
      <c r="D17" s="1247"/>
      <c r="E17" s="5"/>
      <c r="F17" s="5"/>
      <c r="G17" s="262"/>
    </row>
    <row r="18" spans="1:9" ht="12" customHeight="1">
      <c r="A18" s="199"/>
      <c r="B18" s="5"/>
      <c r="C18" s="5"/>
      <c r="D18" s="5"/>
      <c r="E18" s="5"/>
      <c r="F18" s="5"/>
      <c r="G18" s="262"/>
    </row>
    <row r="19" spans="1:9" ht="12" customHeight="1">
      <c r="A19" s="849"/>
      <c r="B19" s="850" t="s">
        <v>334</v>
      </c>
      <c r="C19" s="851" t="s">
        <v>335</v>
      </c>
      <c r="D19" s="851" t="s">
        <v>336</v>
      </c>
      <c r="E19" s="851" t="s">
        <v>337</v>
      </c>
      <c r="F19" s="851" t="s">
        <v>338</v>
      </c>
      <c r="G19" s="852" t="s">
        <v>339</v>
      </c>
    </row>
    <row r="20" spans="1:9" ht="4.5" customHeight="1">
      <c r="A20" s="849"/>
      <c r="B20" s="832"/>
      <c r="C20" s="851"/>
      <c r="D20" s="851"/>
      <c r="E20" s="851"/>
      <c r="F20" s="851"/>
      <c r="G20" s="852"/>
    </row>
    <row r="21" spans="1:9" ht="12" customHeight="1">
      <c r="A21" s="868"/>
      <c r="B21" s="869"/>
      <c r="C21" s="871">
        <f>'Balances Gral. Proyectado'!C32/'Balances Gral. Proyectado'!C26</f>
        <v>0.24814562190470921</v>
      </c>
      <c r="D21" s="871">
        <f>'Balances Gral. Proyectado'!D32/'Balances Gral. Proyectado'!D26</f>
        <v>1.5079039749619178E-16</v>
      </c>
      <c r="E21" s="871">
        <f>'Balances Gral. Proyectado'!E32/'Balances Gral. Proyectado'!E26</f>
        <v>-0.29744460943649742</v>
      </c>
      <c r="F21" s="871">
        <f>'Balances Gral. Proyectado'!F32/'Balances Gral. Proyectado'!F26</f>
        <v>-0.69642086807613945</v>
      </c>
      <c r="G21" s="871">
        <f>'Balances Gral. Proyectado'!G32/'Balances Gral. Proyectado'!G26</f>
        <v>-1.3546405702280517</v>
      </c>
    </row>
    <row r="22" spans="1:9" ht="12" customHeight="1">
      <c r="C22" s="862" t="s">
        <v>347</v>
      </c>
      <c r="D22" s="862"/>
      <c r="E22" s="862"/>
      <c r="F22" s="862"/>
      <c r="G22" s="862"/>
    </row>
    <row r="23" spans="1:9" ht="12" customHeight="1">
      <c r="C23" s="862"/>
      <c r="D23" s="862"/>
      <c r="E23" s="862"/>
      <c r="F23" s="862"/>
      <c r="G23" s="862"/>
    </row>
    <row r="24" spans="1:9" ht="12" customHeight="1"/>
    <row r="25" spans="1:9" ht="12" customHeight="1"/>
    <row r="26" spans="1:9" ht="12" customHeight="1">
      <c r="A26" s="863" t="s">
        <v>348</v>
      </c>
      <c r="B26" s="864"/>
      <c r="C26" s="1385" t="s">
        <v>349</v>
      </c>
      <c r="D26" s="1242"/>
      <c r="E26" s="847"/>
      <c r="F26" s="847"/>
      <c r="G26" s="848"/>
      <c r="H26" s="4" t="s">
        <v>14</v>
      </c>
      <c r="I26" s="4" t="s">
        <v>14</v>
      </c>
    </row>
    <row r="27" spans="1:9" ht="12" customHeight="1">
      <c r="A27" s="866"/>
      <c r="B27" s="867"/>
      <c r="C27" s="1386" t="s">
        <v>350</v>
      </c>
      <c r="D27" s="1247"/>
      <c r="E27" s="5"/>
      <c r="F27" s="5"/>
      <c r="G27" s="262"/>
    </row>
    <row r="28" spans="1:9" ht="12" customHeight="1">
      <c r="A28" s="199"/>
      <c r="B28" s="5"/>
      <c r="C28" s="5"/>
      <c r="D28" s="5"/>
      <c r="E28" s="5"/>
      <c r="F28" s="5"/>
      <c r="G28" s="262"/>
    </row>
    <row r="29" spans="1:9" ht="12" customHeight="1">
      <c r="A29" s="849"/>
      <c r="B29" s="850" t="s">
        <v>334</v>
      </c>
      <c r="C29" s="851" t="s">
        <v>335</v>
      </c>
      <c r="D29" s="851" t="s">
        <v>336</v>
      </c>
      <c r="E29" s="851" t="s">
        <v>337</v>
      </c>
      <c r="F29" s="851" t="s">
        <v>338</v>
      </c>
      <c r="G29" s="852" t="s">
        <v>339</v>
      </c>
    </row>
    <row r="30" spans="1:9" ht="6" customHeight="1">
      <c r="A30" s="370"/>
      <c r="B30" s="5"/>
      <c r="C30" s="853"/>
      <c r="D30" s="853"/>
      <c r="E30" s="872"/>
      <c r="F30" s="853"/>
      <c r="G30" s="855"/>
    </row>
    <row r="31" spans="1:9" ht="12" customHeight="1">
      <c r="A31" s="873"/>
      <c r="B31" s="874"/>
      <c r="C31" s="1218">
        <f>'Estado de Resultados Proyectado'!B5/'Balances Gral. Proyectado'!C26</f>
        <v>23.968767068378249</v>
      </c>
      <c r="D31" s="1218">
        <f>'Estado de Resultados Proyectado'!C5/'Balances Gral. Proyectado'!D26</f>
        <v>29.376942498151202</v>
      </c>
      <c r="E31" s="1218">
        <f>'Estado de Resultados Proyectado'!D5/'Balances Gral. Proyectado'!E26</f>
        <v>36.1104725247964</v>
      </c>
      <c r="F31" s="1218">
        <f>'Estado de Resultados Proyectado'!E5/'Balances Gral. Proyectado'!F26</f>
        <v>43.882568416749223</v>
      </c>
      <c r="G31" s="1219">
        <f>'Estado de Resultados Proyectado'!F5/'Balances Gral. Proyectado'!G26</f>
        <v>56.110052778525557</v>
      </c>
    </row>
    <row r="32" spans="1:9" ht="12" customHeight="1">
      <c r="A32" s="371"/>
      <c r="C32" s="1390" t="s">
        <v>352</v>
      </c>
      <c r="D32" s="1247"/>
      <c r="E32" s="1247"/>
      <c r="F32" s="1247"/>
    </row>
    <row r="33" spans="1:7" ht="12" customHeight="1">
      <c r="A33" s="371"/>
      <c r="C33" s="876"/>
      <c r="D33" s="876"/>
      <c r="E33" s="876"/>
      <c r="F33" s="876"/>
    </row>
    <row r="34" spans="1:7" ht="12" customHeight="1"/>
    <row r="35" spans="1:7" ht="12" customHeight="1"/>
    <row r="36" spans="1:7" ht="12" customHeight="1">
      <c r="A36" s="863" t="s">
        <v>354</v>
      </c>
      <c r="B36" s="864"/>
      <c r="C36" s="1385" t="s">
        <v>309</v>
      </c>
      <c r="D36" s="1242"/>
      <c r="E36" s="847"/>
      <c r="F36" s="847"/>
      <c r="G36" s="848"/>
    </row>
    <row r="37" spans="1:7" ht="12" customHeight="1">
      <c r="A37" s="866"/>
      <c r="B37" s="867"/>
      <c r="C37" s="1386" t="s">
        <v>349</v>
      </c>
      <c r="D37" s="1247"/>
      <c r="E37" s="5"/>
      <c r="F37" s="5"/>
      <c r="G37" s="262"/>
    </row>
    <row r="38" spans="1:7" ht="12" customHeight="1">
      <c r="A38" s="199"/>
      <c r="B38" s="5"/>
      <c r="C38" s="5"/>
      <c r="D38" s="5"/>
      <c r="E38" s="5"/>
      <c r="F38" s="5"/>
      <c r="G38" s="262"/>
    </row>
    <row r="39" spans="1:7" ht="12" customHeight="1">
      <c r="A39" s="849"/>
      <c r="B39" s="850" t="s">
        <v>334</v>
      </c>
      <c r="C39" s="851" t="s">
        <v>335</v>
      </c>
      <c r="D39" s="851" t="s">
        <v>336</v>
      </c>
      <c r="E39" s="851" t="s">
        <v>337</v>
      </c>
      <c r="F39" s="851" t="s">
        <v>338</v>
      </c>
      <c r="G39" s="852" t="s">
        <v>339</v>
      </c>
    </row>
    <row r="40" spans="1:7" ht="12">
      <c r="A40" s="849"/>
      <c r="B40" s="832"/>
      <c r="C40" s="851"/>
      <c r="D40" s="851"/>
      <c r="E40" s="851"/>
      <c r="F40" s="851"/>
      <c r="G40" s="852"/>
    </row>
    <row r="41" spans="1:7" ht="12" customHeight="1">
      <c r="A41" s="868"/>
      <c r="B41" s="869"/>
      <c r="C41" s="1220">
        <f>'Estado de Resultados Proyectado'!B16/'Estado de Resultados Proyectado'!B5</f>
        <v>2.0256976198110711E-2</v>
      </c>
      <c r="D41" s="1220">
        <f>'Estado de Resultados Proyectado'!C16/'Estado de Resultados Proyectado'!C5</f>
        <v>2.317984523464274E-2</v>
      </c>
      <c r="E41" s="1220">
        <f>'Estado de Resultados Proyectado'!D16/'Estado de Resultados Proyectado'!D5</f>
        <v>2.5761320197184929E-2</v>
      </c>
      <c r="F41" s="1220">
        <f>'Estado de Resultados Proyectado'!E16/'Estado de Resultados Proyectado'!E5</f>
        <v>2.7731683474054875E-2</v>
      </c>
      <c r="G41" s="1220">
        <f>'Estado de Resultados Proyectado'!F16/'Estado de Resultados Proyectado'!F5</f>
        <v>2.964925725701657E-2</v>
      </c>
    </row>
    <row r="42" spans="1:7" ht="12" customHeight="1">
      <c r="C42" s="862" t="s">
        <v>356</v>
      </c>
      <c r="D42" s="862"/>
      <c r="E42" s="862"/>
    </row>
    <row r="43" spans="1:7" ht="12" customHeight="1"/>
    <row r="44" spans="1:7" ht="12" customHeight="1"/>
    <row r="45" spans="1:7" ht="23.25">
      <c r="A45" s="1387" t="s">
        <v>357</v>
      </c>
      <c r="B45" s="1247"/>
      <c r="C45" s="1384" t="s">
        <v>309</v>
      </c>
      <c r="D45" s="1242"/>
      <c r="E45" s="881"/>
      <c r="F45" s="881"/>
      <c r="G45" s="882"/>
    </row>
    <row r="46" spans="1:7" ht="23.25">
      <c r="A46" s="1388"/>
      <c r="B46" s="1294"/>
      <c r="C46" s="1389" t="s">
        <v>345</v>
      </c>
      <c r="D46" s="1247"/>
      <c r="E46" s="883"/>
      <c r="F46" s="883"/>
      <c r="G46" s="884"/>
    </row>
    <row r="47" spans="1:7" ht="12" customHeight="1">
      <c r="A47" s="885"/>
      <c r="B47" s="883"/>
      <c r="C47" s="883"/>
      <c r="D47" s="883"/>
      <c r="E47" s="883"/>
      <c r="F47" s="883"/>
      <c r="G47" s="884"/>
    </row>
    <row r="48" spans="1:7" ht="23.25">
      <c r="A48" s="886"/>
      <c r="B48" s="887" t="s">
        <v>334</v>
      </c>
      <c r="C48" s="890" t="s">
        <v>335</v>
      </c>
      <c r="D48" s="890" t="s">
        <v>336</v>
      </c>
      <c r="E48" s="890" t="s">
        <v>337</v>
      </c>
      <c r="F48" s="890" t="s">
        <v>338</v>
      </c>
      <c r="G48" s="892" t="s">
        <v>339</v>
      </c>
    </row>
    <row r="49" spans="1:8" ht="23.25">
      <c r="A49" s="886"/>
      <c r="B49" s="883"/>
      <c r="C49" s="890"/>
      <c r="D49" s="890"/>
      <c r="E49" s="890"/>
      <c r="F49" s="890"/>
      <c r="G49" s="892"/>
    </row>
    <row r="50" spans="1:8" ht="23.25">
      <c r="A50" s="893"/>
      <c r="B50" s="894"/>
      <c r="C50" s="1221">
        <f>'Estado de Resultados Proyectado'!B16/'Balances Gral. Proyectado'!C26</f>
        <v>0.48553474400219809</v>
      </c>
      <c r="D50" s="1221">
        <f>'Estado de Resultados Proyectado'!C16/'Balances Gral. Proyectado'!D26</f>
        <v>0.680952980574144</v>
      </c>
      <c r="E50" s="1221">
        <f>'Estado de Resultados Proyectado'!D16/'Balances Gral. Proyectado'!E26</f>
        <v>0.93025344518292907</v>
      </c>
      <c r="F50" s="1221">
        <f>'Estado de Resultados Proyectado'!E16/'Balances Gral. Proyectado'!F26</f>
        <v>1.216937497361847</v>
      </c>
      <c r="G50" s="1221">
        <f>'Estado de Resultados Proyectado'!F16/'Balances Gral. Proyectado'!G26</f>
        <v>1.6636213895352816</v>
      </c>
    </row>
    <row r="51" spans="1:8" ht="12" customHeight="1">
      <c r="A51" s="883"/>
      <c r="B51" s="883"/>
      <c r="C51" s="900" t="s">
        <v>360</v>
      </c>
      <c r="D51" s="900"/>
      <c r="E51" s="900"/>
      <c r="F51" s="900"/>
      <c r="G51" s="901"/>
      <c r="H51" s="901" t="s">
        <v>14</v>
      </c>
    </row>
    <row r="52" spans="1:8" ht="12" customHeight="1">
      <c r="A52" s="883"/>
      <c r="B52" s="883"/>
      <c r="C52" s="883"/>
      <c r="D52" s="883"/>
      <c r="E52" s="902"/>
      <c r="F52" s="883"/>
      <c r="G52" s="883"/>
    </row>
    <row r="53" spans="1:8" ht="12" customHeight="1">
      <c r="E53" s="903"/>
    </row>
    <row r="54" spans="1:8" ht="12" customHeight="1">
      <c r="A54" s="863" t="s">
        <v>363</v>
      </c>
      <c r="B54" s="864"/>
      <c r="C54" s="1385" t="s">
        <v>309</v>
      </c>
      <c r="D54" s="1242"/>
      <c r="E54" s="904"/>
      <c r="F54" s="847"/>
      <c r="G54" s="848"/>
    </row>
    <row r="55" spans="1:8" ht="12" customHeight="1">
      <c r="A55" s="866"/>
      <c r="B55" s="867"/>
      <c r="C55" s="1386" t="s">
        <v>365</v>
      </c>
      <c r="D55" s="1247"/>
      <c r="E55" s="903"/>
      <c r="F55" s="5"/>
      <c r="G55" s="262"/>
    </row>
    <row r="56" spans="1:8" ht="12" customHeight="1">
      <c r="A56" s="866"/>
      <c r="B56" s="867"/>
      <c r="C56" s="867"/>
      <c r="D56" s="867"/>
      <c r="E56" s="903"/>
      <c r="F56" s="5"/>
      <c r="G56" s="262"/>
    </row>
    <row r="57" spans="1:8" ht="12" customHeight="1">
      <c r="A57" s="849"/>
      <c r="B57" s="850" t="s">
        <v>334</v>
      </c>
      <c r="C57" s="851" t="s">
        <v>335</v>
      </c>
      <c r="D57" s="851" t="s">
        <v>336</v>
      </c>
      <c r="E57" s="851" t="s">
        <v>337</v>
      </c>
      <c r="F57" s="851" t="s">
        <v>338</v>
      </c>
      <c r="G57" s="852" t="s">
        <v>339</v>
      </c>
    </row>
    <row r="58" spans="1:8" ht="3.75" customHeight="1">
      <c r="A58" s="370"/>
      <c r="B58" s="5"/>
      <c r="C58" s="139"/>
      <c r="D58" s="139"/>
      <c r="E58" s="906"/>
      <c r="F58" s="139"/>
      <c r="G58" s="386"/>
    </row>
    <row r="59" spans="1:8" ht="12" customHeight="1">
      <c r="A59" s="856"/>
      <c r="B59" s="874"/>
      <c r="C59" s="1220">
        <f>'Estado de Resultados Proyectado'!B16/'Balances Gral. Proyectado'!C38</f>
        <v>0.64578295764164795</v>
      </c>
      <c r="D59" s="1220">
        <f>'Estado de Resultados Proyectado'!C16/'Balances Gral. Proyectado'!D38</f>
        <v>0.68095298057414611</v>
      </c>
      <c r="E59" s="1220">
        <f>'Estado de Resultados Proyectado'!D16/'Balances Gral. Proyectado'!E38</f>
        <v>0.71698894767226939</v>
      </c>
      <c r="F59" s="1220">
        <f>'Estado de Resultados Proyectado'!E16/'Balances Gral. Proyectado'!F38</f>
        <v>0.71735588748206269</v>
      </c>
      <c r="G59" s="1220">
        <f>'Estado de Resultados Proyectado'!F16/'Balances Gral. Proyectado'!G38</f>
        <v>0.70652880552982178</v>
      </c>
    </row>
    <row r="60" spans="1:8" ht="12" customHeight="1">
      <c r="C60" s="913" t="s">
        <v>373</v>
      </c>
      <c r="D60" s="862"/>
      <c r="E60" s="862"/>
      <c r="F60" s="862"/>
    </row>
    <row r="61" spans="1:8" ht="12" customHeight="1">
      <c r="C61" s="913"/>
      <c r="D61" s="862"/>
      <c r="E61" s="862"/>
      <c r="F61" s="862"/>
    </row>
    <row r="62" spans="1:8" ht="12" customHeight="1"/>
    <row r="63" spans="1:8" ht="12" customHeight="1"/>
    <row r="64" spans="1:8" ht="12" customHeight="1">
      <c r="A64" s="5"/>
      <c r="B64" s="5"/>
      <c r="C64" s="5"/>
      <c r="D64" s="5"/>
      <c r="E64" s="5"/>
      <c r="F64" s="5"/>
    </row>
    <row r="65" spans="1:6" ht="12" customHeight="1">
      <c r="A65" s="5"/>
      <c r="B65" s="5"/>
      <c r="C65" s="5"/>
      <c r="D65" s="5"/>
      <c r="E65" s="5"/>
      <c r="F65" s="5"/>
    </row>
    <row r="66" spans="1:6" ht="12" customHeight="1">
      <c r="A66" s="5"/>
      <c r="B66" s="5"/>
      <c r="C66" s="5"/>
      <c r="D66" s="5"/>
      <c r="E66" s="5"/>
      <c r="F66" s="5"/>
    </row>
    <row r="67" spans="1:6" ht="12" customHeight="1">
      <c r="A67" s="371"/>
      <c r="B67" s="5"/>
      <c r="C67" s="5"/>
      <c r="D67" s="5"/>
      <c r="E67" s="5"/>
      <c r="F67" s="5"/>
    </row>
    <row r="68" spans="1:6" ht="12" customHeight="1">
      <c r="A68" s="371"/>
      <c r="B68" s="5"/>
      <c r="C68" s="5"/>
      <c r="D68" s="5"/>
      <c r="E68" s="348"/>
      <c r="F68" s="5"/>
    </row>
    <row r="69" spans="1:6" ht="12" customHeight="1">
      <c r="A69" s="371"/>
      <c r="B69" s="5"/>
      <c r="C69" s="5"/>
      <c r="D69" s="918"/>
      <c r="E69" s="5"/>
      <c r="F69" s="5"/>
    </row>
    <row r="70" spans="1:6" ht="12" customHeight="1">
      <c r="A70" s="371"/>
      <c r="B70" s="5"/>
      <c r="C70" s="5"/>
      <c r="D70" s="5"/>
      <c r="E70" s="5"/>
      <c r="F70" s="5"/>
    </row>
    <row r="71" spans="1:6" ht="12" customHeight="1">
      <c r="A71" s="371"/>
      <c r="B71" s="5"/>
      <c r="C71" s="5"/>
      <c r="D71" s="5"/>
      <c r="E71" s="348"/>
      <c r="F71" s="5"/>
    </row>
    <row r="72" spans="1:6" ht="12" customHeight="1">
      <c r="A72" s="371"/>
      <c r="B72" s="5"/>
      <c r="C72" s="5"/>
      <c r="D72" s="918"/>
      <c r="E72" s="5"/>
      <c r="F72" s="5"/>
    </row>
    <row r="73" spans="1:6" ht="12" customHeight="1">
      <c r="A73" s="371"/>
      <c r="B73" s="5"/>
      <c r="C73" s="5"/>
      <c r="D73" s="5"/>
      <c r="E73" s="5"/>
      <c r="F73" s="5"/>
    </row>
    <row r="74" spans="1:6" ht="12" customHeight="1">
      <c r="A74" s="371"/>
      <c r="B74" s="5"/>
      <c r="C74" s="5"/>
      <c r="D74" s="5"/>
      <c r="E74" s="348"/>
      <c r="F74" s="5"/>
    </row>
    <row r="75" spans="1:6" ht="12" customHeight="1">
      <c r="A75" s="371"/>
      <c r="B75" s="5"/>
      <c r="C75" s="5"/>
      <c r="D75" s="918"/>
      <c r="E75" s="5"/>
      <c r="F75" s="5"/>
    </row>
    <row r="76" spans="1:6" ht="12" customHeight="1">
      <c r="A76" s="371"/>
      <c r="B76" s="5"/>
      <c r="C76" s="5"/>
      <c r="D76" s="5"/>
      <c r="E76" s="5"/>
      <c r="F76" s="5"/>
    </row>
    <row r="77" spans="1:6" ht="12" customHeight="1">
      <c r="A77" s="371"/>
      <c r="B77" s="5"/>
      <c r="C77" s="5"/>
      <c r="D77" s="5"/>
      <c r="E77" s="348"/>
      <c r="F77" s="5"/>
    </row>
    <row r="78" spans="1:6" ht="12" customHeight="1">
      <c r="A78" s="5"/>
      <c r="B78" s="5"/>
      <c r="C78" s="5"/>
      <c r="D78" s="918"/>
      <c r="E78" s="5"/>
      <c r="F78" s="5"/>
    </row>
    <row r="79" spans="1:6" ht="12" customHeight="1">
      <c r="A79" s="5"/>
      <c r="B79" s="5"/>
      <c r="C79" s="5"/>
      <c r="D79" s="5"/>
      <c r="E79" s="5"/>
      <c r="F79" s="5"/>
    </row>
    <row r="80" spans="1:6" ht="12" customHeight="1">
      <c r="A80" s="5"/>
      <c r="B80" s="5"/>
      <c r="C80" s="5"/>
      <c r="D80" s="5"/>
      <c r="E80" s="5"/>
      <c r="F80" s="5"/>
    </row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C37:D37"/>
    <mergeCell ref="C32:F32"/>
    <mergeCell ref="C6:D6"/>
    <mergeCell ref="A2:G2"/>
    <mergeCell ref="A4:G4"/>
    <mergeCell ref="C36:D36"/>
    <mergeCell ref="A6:B7"/>
    <mergeCell ref="C27:D27"/>
    <mergeCell ref="C7:D7"/>
    <mergeCell ref="C26:D26"/>
    <mergeCell ref="C17:D17"/>
    <mergeCell ref="C16:D16"/>
    <mergeCell ref="C45:D45"/>
    <mergeCell ref="C54:D54"/>
    <mergeCell ref="C55:D55"/>
    <mergeCell ref="A45:B46"/>
    <mergeCell ref="C46:D46"/>
  </mergeCells>
  <pageMargins left="0.75" right="0.75" top="1" bottom="1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000"/>
  <sheetViews>
    <sheetView topLeftCell="A7" workbookViewId="0">
      <selection activeCell="A18" sqref="A18"/>
    </sheetView>
  </sheetViews>
  <sheetFormatPr baseColWidth="10" defaultColWidth="14.375" defaultRowHeight="15" customHeight="1"/>
  <cols>
    <col min="1" max="1" width="31.125" customWidth="1"/>
    <col min="2" max="2" width="17" customWidth="1"/>
    <col min="3" max="3" width="21.875" customWidth="1"/>
    <col min="4" max="4" width="18.875" customWidth="1"/>
    <col min="5" max="5" width="21.125" customWidth="1"/>
    <col min="6" max="6" width="19.125" bestFit="1" customWidth="1"/>
    <col min="7" max="7" width="19.625" customWidth="1"/>
    <col min="8" max="8" width="19.125" customWidth="1"/>
    <col min="9" max="9" width="19.375" customWidth="1"/>
    <col min="10" max="10" width="18.375" customWidth="1"/>
    <col min="11" max="11" width="14.625" customWidth="1"/>
    <col min="12" max="14" width="11" customWidth="1"/>
    <col min="15" max="15" width="12.625" customWidth="1"/>
    <col min="16" max="26" width="11" customWidth="1"/>
  </cols>
  <sheetData>
    <row r="1" spans="1:26" ht="12.75" customHeight="1">
      <c r="A1" s="950" t="s">
        <v>394</v>
      </c>
      <c r="B1" s="952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3"/>
      <c r="U1" s="953"/>
      <c r="V1" s="953"/>
      <c r="W1" s="953"/>
      <c r="X1" s="953"/>
      <c r="Y1" s="953"/>
      <c r="Z1" s="953"/>
    </row>
    <row r="2" spans="1:26" ht="18" customHeight="1">
      <c r="A2" s="1403" t="s">
        <v>395</v>
      </c>
      <c r="B2" s="1247"/>
      <c r="C2" s="1247"/>
      <c r="D2" s="1247"/>
      <c r="E2" s="1247"/>
      <c r="F2" s="1247"/>
      <c r="G2" s="1247"/>
      <c r="H2" s="1247"/>
      <c r="I2" s="1247"/>
      <c r="J2" s="1248"/>
      <c r="K2" s="953"/>
      <c r="L2" s="953"/>
      <c r="M2" s="953"/>
      <c r="N2" s="953"/>
      <c r="O2" s="953"/>
      <c r="P2" s="953"/>
      <c r="Q2" s="953"/>
      <c r="R2" s="953"/>
      <c r="S2" s="953"/>
      <c r="T2" s="953"/>
      <c r="U2" s="953"/>
      <c r="V2" s="953"/>
      <c r="W2" s="953"/>
      <c r="X2" s="953"/>
      <c r="Y2" s="953"/>
      <c r="Z2" s="953"/>
    </row>
    <row r="3" spans="1:26" ht="18" customHeight="1">
      <c r="A3" s="1249"/>
      <c r="B3" s="1250"/>
      <c r="C3" s="1250"/>
      <c r="D3" s="1250"/>
      <c r="E3" s="1250"/>
      <c r="F3" s="1250"/>
      <c r="G3" s="1250"/>
      <c r="H3" s="1250"/>
      <c r="I3" s="1250"/>
      <c r="J3" s="1251"/>
      <c r="K3" s="953"/>
      <c r="L3" s="953"/>
      <c r="M3" s="953"/>
      <c r="N3" s="953"/>
      <c r="O3" s="953"/>
      <c r="P3" s="953"/>
      <c r="Q3" s="953"/>
      <c r="R3" s="953"/>
      <c r="S3" s="953"/>
      <c r="T3" s="953"/>
      <c r="U3" s="953"/>
      <c r="V3" s="953"/>
      <c r="W3" s="953"/>
      <c r="X3" s="953"/>
      <c r="Y3" s="953"/>
      <c r="Z3" s="953"/>
    </row>
    <row r="4" spans="1:26" ht="30" customHeight="1">
      <c r="A4" s="1404" t="str">
        <f>'Razones Financieras'!A4:G4</f>
        <v>GLOW POWER SAS</v>
      </c>
      <c r="B4" s="1333"/>
      <c r="C4" s="1333"/>
      <c r="D4" s="1333"/>
      <c r="E4" s="1333"/>
      <c r="F4" s="1333"/>
      <c r="G4" s="1333"/>
      <c r="H4" s="1333"/>
      <c r="I4" s="1333"/>
      <c r="J4" s="1334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  <c r="X4" s="953"/>
      <c r="Y4" s="953"/>
      <c r="Z4" s="953"/>
    </row>
    <row r="5" spans="1:26" ht="17.25" customHeight="1">
      <c r="A5" s="956"/>
      <c r="B5" s="958"/>
      <c r="C5" s="958"/>
      <c r="D5" s="958"/>
      <c r="E5" s="960"/>
      <c r="F5" s="962"/>
      <c r="G5" s="958"/>
      <c r="H5" s="958"/>
      <c r="I5" s="958"/>
      <c r="J5" s="967"/>
      <c r="K5" s="953"/>
      <c r="L5" s="953"/>
      <c r="M5" s="953"/>
      <c r="N5" s="953"/>
      <c r="O5" s="953"/>
      <c r="P5" s="953"/>
      <c r="Q5" s="953"/>
      <c r="R5" s="953"/>
      <c r="S5" s="953"/>
      <c r="T5" s="953"/>
      <c r="U5" s="953"/>
      <c r="V5" s="953"/>
      <c r="W5" s="953"/>
      <c r="X5" s="953"/>
      <c r="Y5" s="953"/>
      <c r="Z5" s="953"/>
    </row>
    <row r="6" spans="1:26" ht="29.25" customHeight="1">
      <c r="A6" s="969"/>
      <c r="B6" s="970"/>
      <c r="C6" s="971" t="s">
        <v>398</v>
      </c>
      <c r="D6" s="970"/>
      <c r="E6" s="973"/>
      <c r="F6" s="1405" t="s">
        <v>399</v>
      </c>
      <c r="G6" s="1406"/>
      <c r="H6" s="970"/>
      <c r="I6" s="971" t="s">
        <v>398</v>
      </c>
      <c r="J6" s="973"/>
      <c r="K6" s="953"/>
      <c r="L6" s="953"/>
      <c r="M6" s="953"/>
      <c r="N6" s="953"/>
      <c r="O6" s="953"/>
      <c r="P6" s="953"/>
      <c r="Q6" s="953"/>
      <c r="R6" s="953"/>
      <c r="S6" s="953"/>
      <c r="T6" s="953"/>
      <c r="U6" s="953"/>
      <c r="V6" s="953"/>
      <c r="W6" s="953"/>
      <c r="X6" s="953"/>
      <c r="Y6" s="953"/>
      <c r="Z6" s="953"/>
    </row>
    <row r="7" spans="1:26" ht="8.25" customHeight="1">
      <c r="A7" s="975"/>
      <c r="B7" s="976"/>
      <c r="C7" s="976"/>
      <c r="D7" s="976"/>
      <c r="E7" s="977"/>
      <c r="F7" s="1388"/>
      <c r="G7" s="1407"/>
      <c r="H7" s="976"/>
      <c r="I7" s="976"/>
      <c r="J7" s="977"/>
      <c r="K7" s="953"/>
      <c r="L7" s="953"/>
      <c r="M7" s="953"/>
      <c r="N7" s="953"/>
      <c r="O7" s="953"/>
      <c r="P7" s="953"/>
      <c r="Q7" s="953"/>
      <c r="R7" s="953"/>
      <c r="S7" s="953"/>
      <c r="T7" s="953"/>
      <c r="U7" s="953"/>
      <c r="V7" s="953"/>
      <c r="W7" s="953"/>
      <c r="X7" s="953"/>
      <c r="Y7" s="953"/>
      <c r="Z7" s="953"/>
    </row>
    <row r="8" spans="1:26" ht="24" customHeight="1">
      <c r="A8" s="975" t="s">
        <v>402</v>
      </c>
      <c r="B8" s="976"/>
      <c r="C8" s="976" t="s">
        <v>403</v>
      </c>
      <c r="D8" s="976"/>
      <c r="E8" s="977"/>
      <c r="F8" s="1408"/>
      <c r="G8" s="1409"/>
      <c r="H8" s="976"/>
      <c r="I8" s="976" t="s">
        <v>404</v>
      </c>
      <c r="J8" s="977"/>
      <c r="K8" s="953"/>
      <c r="L8" s="953"/>
      <c r="M8" s="953"/>
      <c r="N8" s="953"/>
      <c r="O8" s="953"/>
      <c r="P8" s="953"/>
      <c r="Q8" s="953"/>
      <c r="R8" s="953"/>
      <c r="S8" s="953"/>
      <c r="T8" s="953"/>
      <c r="U8" s="953"/>
      <c r="V8" s="953"/>
      <c r="W8" s="953"/>
      <c r="X8" s="953"/>
      <c r="Y8" s="953"/>
      <c r="Z8" s="953"/>
    </row>
    <row r="9" spans="1:26" ht="18" customHeight="1">
      <c r="A9" s="975"/>
      <c r="B9" s="976"/>
      <c r="C9" s="976"/>
      <c r="D9" s="976"/>
      <c r="E9" s="977"/>
      <c r="F9" s="975"/>
      <c r="G9" s="976"/>
      <c r="H9" s="976"/>
      <c r="I9" s="976"/>
      <c r="J9" s="977"/>
      <c r="K9" s="953"/>
      <c r="L9" s="953"/>
      <c r="M9" s="953"/>
      <c r="N9" s="953"/>
      <c r="O9" s="953"/>
      <c r="P9" s="953"/>
      <c r="Q9" s="953"/>
      <c r="R9" s="953"/>
      <c r="S9" s="953"/>
      <c r="T9" s="953"/>
      <c r="U9" s="953"/>
      <c r="V9" s="953"/>
      <c r="W9" s="953"/>
      <c r="X9" s="953"/>
      <c r="Y9" s="953"/>
      <c r="Z9" s="953"/>
    </row>
    <row r="10" spans="1:26" ht="12.75" customHeight="1">
      <c r="A10" s="978"/>
      <c r="B10" s="979"/>
      <c r="C10" s="979"/>
      <c r="D10" s="979"/>
      <c r="E10" s="980"/>
      <c r="F10" s="226"/>
      <c r="G10" s="981"/>
      <c r="H10" s="981"/>
      <c r="I10" s="981"/>
      <c r="J10" s="983"/>
      <c r="K10" s="953"/>
      <c r="L10" s="953"/>
      <c r="M10" s="953"/>
      <c r="N10" s="953"/>
      <c r="O10" s="953"/>
      <c r="P10" s="953"/>
      <c r="Q10" s="953"/>
      <c r="R10" s="953"/>
      <c r="S10" s="953"/>
      <c r="T10" s="953"/>
      <c r="U10" s="953"/>
      <c r="V10" s="953"/>
      <c r="W10" s="953"/>
      <c r="X10" s="953"/>
      <c r="Y10" s="953"/>
      <c r="Z10" s="953"/>
    </row>
    <row r="11" spans="1:26" ht="12.75" customHeight="1">
      <c r="A11" s="985"/>
      <c r="B11" s="952"/>
      <c r="C11" s="953"/>
      <c r="D11" s="953"/>
      <c r="E11" s="953"/>
      <c r="F11" s="953"/>
      <c r="G11" s="953"/>
      <c r="H11" s="953"/>
      <c r="I11" s="953"/>
      <c r="J11" s="986"/>
      <c r="K11" s="953"/>
      <c r="L11" s="953"/>
      <c r="M11" s="953"/>
      <c r="N11" s="953"/>
      <c r="O11" s="953"/>
      <c r="P11" s="953"/>
      <c r="Q11" s="953"/>
      <c r="R11" s="953"/>
      <c r="S11" s="953"/>
      <c r="T11" s="953"/>
      <c r="U11" s="953"/>
      <c r="V11" s="953"/>
      <c r="W11" s="953"/>
      <c r="X11" s="953"/>
      <c r="Y11" s="953"/>
      <c r="Z11" s="953"/>
    </row>
    <row r="12" spans="1:26" ht="12.75" customHeight="1">
      <c r="A12" s="988" t="s">
        <v>284</v>
      </c>
      <c r="B12" s="989" t="s">
        <v>406</v>
      </c>
      <c r="C12" s="990" t="s">
        <v>407</v>
      </c>
      <c r="D12" s="990" t="s">
        <v>408</v>
      </c>
      <c r="E12" s="990" t="s">
        <v>409</v>
      </c>
      <c r="F12" s="990" t="s">
        <v>410</v>
      </c>
      <c r="G12" s="989" t="s">
        <v>411</v>
      </c>
      <c r="H12" s="991" t="s">
        <v>412</v>
      </c>
      <c r="I12" s="990" t="s">
        <v>413</v>
      </c>
      <c r="J12" s="992" t="s">
        <v>414</v>
      </c>
      <c r="K12" s="993"/>
      <c r="L12" s="994"/>
      <c r="M12" s="994"/>
      <c r="N12" s="994"/>
      <c r="O12" s="994"/>
      <c r="P12" s="994"/>
      <c r="Q12" s="994"/>
      <c r="R12" s="994"/>
      <c r="S12" s="994"/>
      <c r="T12" s="994"/>
      <c r="U12" s="994"/>
      <c r="V12" s="994"/>
      <c r="W12" s="994"/>
      <c r="X12" s="994"/>
      <c r="Y12" s="994"/>
      <c r="Z12" s="994"/>
    </row>
    <row r="13" spans="1:26" ht="12.75" customHeight="1">
      <c r="A13" s="995"/>
      <c r="B13" s="997"/>
      <c r="C13" s="999"/>
      <c r="D13" s="999"/>
      <c r="E13" s="999"/>
      <c r="F13" s="999"/>
      <c r="G13" s="997"/>
      <c r="H13" s="999" t="s">
        <v>415</v>
      </c>
      <c r="I13" s="999"/>
      <c r="J13" s="1001" t="s">
        <v>416</v>
      </c>
      <c r="K13" s="993"/>
      <c r="L13" s="994"/>
      <c r="M13" s="994"/>
      <c r="N13" s="994"/>
      <c r="O13" s="994"/>
      <c r="P13" s="994"/>
      <c r="Q13" s="994"/>
      <c r="R13" s="994"/>
      <c r="S13" s="994"/>
      <c r="T13" s="994"/>
      <c r="U13" s="994"/>
      <c r="V13" s="994"/>
      <c r="W13" s="994"/>
      <c r="X13" s="994"/>
      <c r="Y13" s="994"/>
      <c r="Z13" s="994"/>
    </row>
    <row r="14" spans="1:26" ht="12.75" customHeight="1">
      <c r="A14" s="1002">
        <v>1</v>
      </c>
      <c r="B14" s="1004">
        <f>Ventas!C66</f>
        <v>1000</v>
      </c>
      <c r="C14" s="1005">
        <f>'Estado de Resultados Proyectado'!B9</f>
        <v>325689120</v>
      </c>
      <c r="D14" s="1006">
        <f>'Estado de Resultados Proyectado'!$B$6</f>
        <v>112011129.99999999</v>
      </c>
      <c r="E14" s="1006">
        <f t="shared" ref="E14:E18" si="0">C14+D14</f>
        <v>437700250</v>
      </c>
      <c r="F14" s="1006">
        <f>'Estado de Resultados Proyectado'!B5</f>
        <v>450000000</v>
      </c>
      <c r="G14" s="1008">
        <f t="shared" ref="G14:G18" si="1">C14/(1-(J14/$C$23))</f>
        <v>433624053.95183575</v>
      </c>
      <c r="H14" s="1009">
        <f t="shared" ref="H14:H18" si="2">G14/F14</f>
        <v>0.96360900878185718</v>
      </c>
      <c r="I14" s="1011">
        <f t="shared" ref="I14:I18" si="3">C14/($C$23-J14)</f>
        <v>963.60900878185726</v>
      </c>
      <c r="J14" s="1012">
        <f t="shared" ref="J14:J18" si="4">D14/B14</f>
        <v>112011.12999999999</v>
      </c>
      <c r="K14" s="993"/>
      <c r="L14" s="1013"/>
      <c r="M14" s="1013"/>
      <c r="N14" s="1013"/>
      <c r="O14" s="1013"/>
      <c r="P14" s="1013"/>
      <c r="Q14" s="1013"/>
      <c r="R14" s="1013"/>
      <c r="S14" s="1013"/>
      <c r="T14" s="1013"/>
      <c r="U14" s="1013"/>
      <c r="V14" s="1013"/>
      <c r="W14" s="1013"/>
      <c r="X14" s="1013"/>
      <c r="Y14" s="1013"/>
      <c r="Z14" s="1013"/>
    </row>
    <row r="15" spans="1:26" ht="12.75" customHeight="1">
      <c r="A15" s="1014">
        <v>2</v>
      </c>
      <c r="B15" s="1015">
        <f>Ventas!D66</f>
        <v>1120</v>
      </c>
      <c r="C15" s="1016">
        <f>'Estado de Resultados Proyectado'!C9</f>
        <v>393953559.55200011</v>
      </c>
      <c r="D15" s="1017">
        <f>'Estado de Resultados Proyectado'!$C$6</f>
        <v>135488662.84800002</v>
      </c>
      <c r="E15" s="1017">
        <f t="shared" si="0"/>
        <v>529442222.4000001</v>
      </c>
      <c r="F15" s="1017">
        <f>'Estado de Resultados Proyectado'!C5</f>
        <v>544320000.00000012</v>
      </c>
      <c r="G15" s="1019">
        <f t="shared" si="1"/>
        <v>538796433.0994544</v>
      </c>
      <c r="H15" s="1021">
        <f t="shared" si="2"/>
        <v>0.98985235357777468</v>
      </c>
      <c r="I15" s="1023">
        <f t="shared" si="3"/>
        <v>1197.3254068876765</v>
      </c>
      <c r="J15" s="1024">
        <f t="shared" si="4"/>
        <v>120972.02040000002</v>
      </c>
      <c r="K15" s="993"/>
      <c r="L15" s="1013"/>
      <c r="M15" s="1013"/>
      <c r="N15" s="1013"/>
      <c r="O15" s="1013"/>
      <c r="P15" s="1013"/>
      <c r="Q15" s="1013"/>
      <c r="R15" s="1013"/>
      <c r="S15" s="1013"/>
      <c r="T15" s="1013"/>
      <c r="U15" s="1013"/>
      <c r="V15" s="1013"/>
      <c r="W15" s="1013"/>
      <c r="X15" s="1013"/>
      <c r="Y15" s="1013"/>
      <c r="Z15" s="1013"/>
    </row>
    <row r="16" spans="1:26" ht="12.75" customHeight="1">
      <c r="A16" s="1014">
        <v>3</v>
      </c>
      <c r="B16" s="1015">
        <f>Ventas!E66</f>
        <v>1344</v>
      </c>
      <c r="C16" s="1016">
        <f>'Estado de Resultados Proyectado'!D9</f>
        <v>510563813.1793921</v>
      </c>
      <c r="D16" s="1017">
        <f>'Estado de Resultados Proyectado'!$D$6</f>
        <v>175593307.05100805</v>
      </c>
      <c r="E16" s="1017">
        <f t="shared" si="0"/>
        <v>686157120.23040009</v>
      </c>
      <c r="F16" s="1017">
        <f>'Estado de Resultados Proyectado'!D5</f>
        <v>705438720.00000024</v>
      </c>
      <c r="G16" s="1019">
        <f t="shared" si="1"/>
        <v>719441237.24928415</v>
      </c>
      <c r="H16" s="1021">
        <f t="shared" si="2"/>
        <v>1.0198493743712904</v>
      </c>
      <c r="I16" s="1023">
        <f t="shared" si="3"/>
        <v>1598.7583049984089</v>
      </c>
      <c r="J16" s="1024">
        <f t="shared" si="4"/>
        <v>130649.78203200003</v>
      </c>
      <c r="K16" s="993"/>
      <c r="L16" s="1013"/>
      <c r="M16" s="1013"/>
      <c r="N16" s="1013"/>
      <c r="O16" s="1013"/>
      <c r="P16" s="1013"/>
      <c r="Q16" s="1013"/>
      <c r="R16" s="1013"/>
      <c r="S16" s="1013"/>
      <c r="T16" s="1013"/>
      <c r="U16" s="1013"/>
      <c r="V16" s="1013"/>
      <c r="W16" s="1013"/>
      <c r="X16" s="1013"/>
      <c r="Y16" s="1013"/>
      <c r="Z16" s="1013"/>
    </row>
    <row r="17" spans="1:26" ht="12.75" customHeight="1">
      <c r="A17" s="1014">
        <v>4</v>
      </c>
      <c r="B17" s="1015">
        <f>Ventas!F66</f>
        <v>1451.52</v>
      </c>
      <c r="C17" s="1016">
        <f>'Estado de Resultados Proyectado'!E9</f>
        <v>595521631.69244301</v>
      </c>
      <c r="D17" s="1017">
        <f>'Estado de Resultados Proyectado'!$E$6</f>
        <v>204812033.34429583</v>
      </c>
      <c r="E17" s="1017">
        <f t="shared" si="0"/>
        <v>800333665.03673887</v>
      </c>
      <c r="F17" s="1017">
        <f>'Estado de Resultados Proyectado'!E5</f>
        <v>822823723.00800025</v>
      </c>
      <c r="G17" s="1019">
        <f t="shared" si="1"/>
        <v>867550227.05085981</v>
      </c>
      <c r="H17" s="1021">
        <f t="shared" si="2"/>
        <v>1.0543573341314865</v>
      </c>
      <c r="I17" s="1023">
        <f t="shared" si="3"/>
        <v>1927.8893934463551</v>
      </c>
      <c r="J17" s="1024">
        <f t="shared" si="4"/>
        <v>141101.76459456008</v>
      </c>
      <c r="K17" s="993"/>
      <c r="L17" s="1013"/>
      <c r="M17" s="1013"/>
      <c r="N17" s="1013"/>
      <c r="O17" s="1013"/>
      <c r="P17" s="1013"/>
      <c r="Q17" s="1013"/>
      <c r="R17" s="1013"/>
      <c r="S17" s="1013"/>
      <c r="T17" s="1013"/>
      <c r="U17" s="1013"/>
      <c r="V17" s="1013"/>
      <c r="W17" s="1013"/>
      <c r="X17" s="1013"/>
      <c r="Y17" s="1013"/>
      <c r="Z17" s="1013"/>
    </row>
    <row r="18" spans="1:26" ht="12.75" customHeight="1">
      <c r="A18" s="1025">
        <v>5</v>
      </c>
      <c r="B18" s="1015">
        <f>Ventas!G66</f>
        <v>1495.0656000000001</v>
      </c>
      <c r="C18" s="1026">
        <f>'Estado de Resultados Proyectado'!F9</f>
        <v>662458263.09467363</v>
      </c>
      <c r="D18" s="1028">
        <f>'Estado de Resultados Proyectado'!$F$6</f>
        <v>227832905.89219469</v>
      </c>
      <c r="E18" s="1028">
        <f t="shared" si="0"/>
        <v>890291168.98686838</v>
      </c>
      <c r="F18" s="1028">
        <f>'Estado de Resultados Proyectado'!F5</f>
        <v>915309109.47409964</v>
      </c>
      <c r="G18" s="1019">
        <f t="shared" si="1"/>
        <v>1001667027.3096699</v>
      </c>
      <c r="H18" s="1030">
        <f t="shared" si="2"/>
        <v>1.094348364876635</v>
      </c>
      <c r="I18" s="1032">
        <f t="shared" si="3"/>
        <v>2225.9267273548221</v>
      </c>
      <c r="J18" s="1024">
        <f t="shared" si="4"/>
        <v>152389.90576212486</v>
      </c>
      <c r="K18" s="993"/>
      <c r="L18" s="953"/>
      <c r="M18" s="953"/>
      <c r="N18" s="953"/>
      <c r="O18" s="953"/>
      <c r="P18" s="953"/>
      <c r="Q18" s="953"/>
      <c r="R18" s="953"/>
      <c r="S18" s="953"/>
      <c r="T18" s="953"/>
      <c r="U18" s="953"/>
      <c r="V18" s="953"/>
      <c r="W18" s="953"/>
      <c r="X18" s="953"/>
      <c r="Y18" s="953"/>
      <c r="Z18" s="953"/>
    </row>
    <row r="19" spans="1:26" ht="12.75" customHeight="1">
      <c r="A19" s="1033"/>
      <c r="B19" s="1034"/>
      <c r="C19" s="1035"/>
      <c r="D19" s="1036"/>
      <c r="E19" s="1036"/>
      <c r="F19" s="1036"/>
      <c r="G19" s="1038"/>
      <c r="H19" s="1039"/>
      <c r="I19" s="1040"/>
      <c r="J19" s="1036"/>
      <c r="K19" s="993"/>
      <c r="L19" s="953"/>
      <c r="M19" s="953"/>
      <c r="N19" s="953"/>
      <c r="O19" s="953"/>
      <c r="P19" s="953"/>
      <c r="Q19" s="953"/>
      <c r="R19" s="953"/>
      <c r="S19" s="953"/>
      <c r="T19" s="953"/>
      <c r="U19" s="953"/>
      <c r="V19" s="953"/>
      <c r="W19" s="953"/>
      <c r="X19" s="953"/>
      <c r="Y19" s="953"/>
      <c r="Z19" s="953"/>
    </row>
    <row r="20" spans="1:26" ht="25.5" customHeight="1">
      <c r="A20" s="1033"/>
      <c r="B20" s="1033"/>
      <c r="C20" s="1041"/>
      <c r="D20" s="1041"/>
      <c r="E20" s="993"/>
      <c r="F20" s="993"/>
      <c r="G20" s="1041" t="s">
        <v>426</v>
      </c>
      <c r="H20" s="993"/>
      <c r="I20" s="993"/>
      <c r="J20" s="993"/>
      <c r="K20" s="993"/>
      <c r="L20" s="953"/>
      <c r="M20" s="953"/>
      <c r="N20" s="953"/>
      <c r="O20" s="953"/>
      <c r="P20" s="953"/>
      <c r="Q20" s="953"/>
      <c r="R20" s="953"/>
      <c r="S20" s="953"/>
      <c r="T20" s="953"/>
      <c r="U20" s="953"/>
      <c r="V20" s="953"/>
      <c r="W20" s="953"/>
      <c r="X20" s="953"/>
      <c r="Y20" s="953"/>
      <c r="Z20" s="953"/>
    </row>
    <row r="21" spans="1:26" ht="36.75" customHeight="1">
      <c r="A21" s="1402" t="s">
        <v>427</v>
      </c>
      <c r="B21" s="1327"/>
      <c r="C21" s="1253"/>
      <c r="D21" s="993"/>
      <c r="E21" s="1401" t="s">
        <v>428</v>
      </c>
      <c r="F21" s="1242"/>
      <c r="G21" s="1242"/>
      <c r="H21" s="1242"/>
      <c r="I21" s="1242"/>
      <c r="J21" s="1242"/>
      <c r="K21" s="1243"/>
      <c r="L21" s="1013"/>
      <c r="M21" s="1013"/>
      <c r="N21" s="1013"/>
      <c r="O21" s="1013"/>
      <c r="P21" s="1013"/>
      <c r="Q21" s="1013"/>
      <c r="R21" s="1013"/>
      <c r="S21" s="1013"/>
      <c r="T21" s="1013"/>
      <c r="U21" s="1013"/>
      <c r="V21" s="1013"/>
      <c r="W21" s="1013"/>
      <c r="X21" s="1013"/>
      <c r="Y21" s="1013"/>
      <c r="Z21" s="1013"/>
    </row>
    <row r="22" spans="1:26" ht="23.25" customHeight="1">
      <c r="A22" s="1410" t="s">
        <v>429</v>
      </c>
      <c r="B22" s="1242"/>
      <c r="C22" s="1243"/>
      <c r="D22" s="1043">
        <f>C24/13</f>
        <v>76.92307692307692</v>
      </c>
      <c r="E22" s="1044" t="s">
        <v>431</v>
      </c>
      <c r="F22" s="1045" t="s">
        <v>433</v>
      </c>
      <c r="G22" s="1045" t="s">
        <v>407</v>
      </c>
      <c r="H22" s="1045" t="s">
        <v>435</v>
      </c>
      <c r="I22" s="1045" t="s">
        <v>436</v>
      </c>
      <c r="J22" s="1046" t="s">
        <v>437</v>
      </c>
      <c r="K22" s="1047" t="s">
        <v>439</v>
      </c>
      <c r="L22" s="1013"/>
      <c r="M22" s="1013"/>
      <c r="N22" s="1013"/>
      <c r="O22" s="1013"/>
      <c r="P22" s="1013"/>
      <c r="Q22" s="1013"/>
      <c r="R22" s="1013"/>
      <c r="S22" s="1013"/>
      <c r="T22" s="1013"/>
      <c r="U22" s="1013"/>
      <c r="V22" s="1013"/>
      <c r="W22" s="1013"/>
      <c r="X22" s="1013"/>
      <c r="Y22" s="1013"/>
      <c r="Z22" s="1013"/>
    </row>
    <row r="23" spans="1:26" ht="19.5" customHeight="1">
      <c r="A23" s="1411" t="s">
        <v>440</v>
      </c>
      <c r="B23" s="1412"/>
      <c r="C23" s="1050">
        <f>'Concentrado Ingre, Costos, Gtos'!B68</f>
        <v>450000</v>
      </c>
      <c r="D23" s="993"/>
      <c r="E23" s="1052">
        <v>0</v>
      </c>
      <c r="F23" s="1054">
        <f t="shared" ref="F23:F39" si="5">E23*$C$23</f>
        <v>0</v>
      </c>
      <c r="G23" s="1055">
        <f t="shared" ref="G23:G39" si="6">$C$34</f>
        <v>325689120</v>
      </c>
      <c r="H23" s="1055">
        <f>E23*$C$25</f>
        <v>0</v>
      </c>
      <c r="I23" s="1055">
        <f t="shared" ref="I23:I39" si="7">G23+H23</f>
        <v>325689120</v>
      </c>
      <c r="J23" s="1058">
        <f t="shared" ref="J23:J39" si="8">F23-I23</f>
        <v>-325689120</v>
      </c>
      <c r="K23" s="1060" t="s">
        <v>443</v>
      </c>
      <c r="L23" s="1013"/>
      <c r="M23" s="1013"/>
      <c r="N23" s="1013"/>
      <c r="O23" s="1013"/>
      <c r="P23" s="1013"/>
      <c r="Q23" s="1013"/>
      <c r="R23" s="1013"/>
      <c r="S23" s="1013"/>
      <c r="T23" s="1013"/>
      <c r="U23" s="1013"/>
      <c r="V23" s="1013"/>
      <c r="W23" s="1013"/>
      <c r="X23" s="1013"/>
      <c r="Y23" s="1013"/>
      <c r="Z23" s="1013"/>
    </row>
    <row r="24" spans="1:26" ht="20.25" customHeight="1">
      <c r="A24" s="1398" t="s">
        <v>445</v>
      </c>
      <c r="B24" s="1259"/>
      <c r="C24" s="1063">
        <f>'Concentrado Ingre, Costos, Gtos'!E17</f>
        <v>1000</v>
      </c>
      <c r="D24" s="993"/>
      <c r="E24" s="1065">
        <f t="shared" ref="E24:E39" si="9">E23+$D$22</f>
        <v>76.92307692307692</v>
      </c>
      <c r="F24" s="1067">
        <f t="shared" si="5"/>
        <v>34615384.615384616</v>
      </c>
      <c r="G24" s="1006">
        <f t="shared" si="6"/>
        <v>325689120</v>
      </c>
      <c r="H24" s="1006">
        <f t="shared" ref="H24:H39" si="10">E24*$C$28</f>
        <v>8616240.7692307699</v>
      </c>
      <c r="I24" s="1070">
        <f t="shared" si="7"/>
        <v>334305360.76923078</v>
      </c>
      <c r="J24" s="1072">
        <f t="shared" si="8"/>
        <v>-299689976.15384614</v>
      </c>
      <c r="K24" s="1073"/>
      <c r="L24" s="1013"/>
      <c r="M24" s="1013"/>
      <c r="N24" s="1013"/>
      <c r="O24" s="1013"/>
      <c r="P24" s="1013"/>
      <c r="Q24" s="1013"/>
      <c r="R24" s="1013"/>
      <c r="S24" s="1013"/>
      <c r="T24" s="1013"/>
      <c r="U24" s="1013"/>
      <c r="V24" s="1013"/>
      <c r="W24" s="1013"/>
      <c r="X24" s="1013"/>
      <c r="Y24" s="1013"/>
      <c r="Z24" s="1013"/>
    </row>
    <row r="25" spans="1:26" ht="12.75" customHeight="1">
      <c r="A25" s="1398" t="s">
        <v>446</v>
      </c>
      <c r="B25" s="1259"/>
      <c r="C25" s="1076">
        <f>C24*C23</f>
        <v>450000000</v>
      </c>
      <c r="D25" s="993"/>
      <c r="E25" s="1065">
        <f t="shared" si="9"/>
        <v>153.84615384615384</v>
      </c>
      <c r="F25" s="1067">
        <f t="shared" si="5"/>
        <v>69230769.230769232</v>
      </c>
      <c r="G25" s="1017">
        <f t="shared" si="6"/>
        <v>325689120</v>
      </c>
      <c r="H25" s="1006">
        <f t="shared" si="10"/>
        <v>17232481.53846154</v>
      </c>
      <c r="I25" s="1070">
        <f t="shared" si="7"/>
        <v>342921601.53846157</v>
      </c>
      <c r="J25" s="1078">
        <f t="shared" si="8"/>
        <v>-273690832.30769235</v>
      </c>
      <c r="K25" s="1080"/>
      <c r="L25" s="1013"/>
      <c r="M25" s="1013"/>
      <c r="N25" s="1013"/>
      <c r="O25" s="1013"/>
      <c r="P25" s="1013"/>
      <c r="Q25" s="1013"/>
      <c r="R25" s="1013"/>
      <c r="S25" s="1013"/>
      <c r="T25" s="1013"/>
      <c r="U25" s="1013"/>
      <c r="V25" s="1013"/>
      <c r="W25" s="1013"/>
      <c r="X25" s="1013"/>
      <c r="Y25" s="1013"/>
      <c r="Z25" s="1013"/>
    </row>
    <row r="26" spans="1:26" ht="12.75" customHeight="1">
      <c r="A26" s="1397"/>
      <c r="B26" s="1259"/>
      <c r="C26" s="1082"/>
      <c r="D26" s="993"/>
      <c r="E26" s="1065">
        <f t="shared" si="9"/>
        <v>230.76923076923077</v>
      </c>
      <c r="F26" s="1067">
        <f t="shared" si="5"/>
        <v>103846153.84615386</v>
      </c>
      <c r="G26" s="1017">
        <f t="shared" si="6"/>
        <v>325689120</v>
      </c>
      <c r="H26" s="1006">
        <f t="shared" si="10"/>
        <v>25848722.307692308</v>
      </c>
      <c r="I26" s="1070">
        <f t="shared" si="7"/>
        <v>351537842.30769229</v>
      </c>
      <c r="J26" s="1078">
        <f t="shared" si="8"/>
        <v>-247691688.46153843</v>
      </c>
      <c r="K26" s="1084"/>
      <c r="L26" s="1013"/>
      <c r="M26" s="1013"/>
      <c r="N26" s="1013"/>
      <c r="O26" s="1013"/>
      <c r="P26" s="1013"/>
      <c r="Q26" s="1013"/>
      <c r="R26" s="1013"/>
      <c r="S26" s="1013"/>
      <c r="T26" s="1013"/>
      <c r="U26" s="1013"/>
      <c r="V26" s="1013"/>
      <c r="W26" s="1013"/>
      <c r="X26" s="1013"/>
      <c r="Y26" s="1013"/>
      <c r="Z26" s="1013"/>
    </row>
    <row r="27" spans="1:26" ht="12.75" customHeight="1">
      <c r="A27" s="1398" t="s">
        <v>448</v>
      </c>
      <c r="B27" s="1259"/>
      <c r="C27" s="1085"/>
      <c r="D27" s="993"/>
      <c r="E27" s="1065">
        <f t="shared" si="9"/>
        <v>307.69230769230768</v>
      </c>
      <c r="F27" s="1067">
        <f t="shared" si="5"/>
        <v>138461538.46153846</v>
      </c>
      <c r="G27" s="1017">
        <f t="shared" si="6"/>
        <v>325689120</v>
      </c>
      <c r="H27" s="1006">
        <f t="shared" si="10"/>
        <v>34464963.07692308</v>
      </c>
      <c r="I27" s="1070">
        <f t="shared" si="7"/>
        <v>360154083.07692307</v>
      </c>
      <c r="J27" s="1078">
        <f t="shared" si="8"/>
        <v>-221692544.61538461</v>
      </c>
      <c r="K27" s="1088"/>
      <c r="L27" s="1013"/>
      <c r="M27" s="1013"/>
      <c r="N27" s="1013"/>
      <c r="O27" s="1013"/>
      <c r="P27" s="1013"/>
      <c r="Q27" s="1013"/>
      <c r="R27" s="1013"/>
      <c r="S27" s="1013"/>
      <c r="T27" s="1013"/>
      <c r="U27" s="1013"/>
      <c r="V27" s="1013"/>
      <c r="W27" s="1013"/>
      <c r="X27" s="1013"/>
      <c r="Y27" s="1013"/>
      <c r="Z27" s="1013"/>
    </row>
    <row r="28" spans="1:26" ht="18.75" customHeight="1">
      <c r="A28" s="1089" t="s">
        <v>449</v>
      </c>
      <c r="B28" s="1090"/>
      <c r="C28" s="1092">
        <f>'Concentrado Ingre, Costos, Gtos'!B83</f>
        <v>112011.13</v>
      </c>
      <c r="D28" s="993"/>
      <c r="E28" s="1065">
        <f t="shared" si="9"/>
        <v>384.61538461538458</v>
      </c>
      <c r="F28" s="1067">
        <f t="shared" si="5"/>
        <v>173076923.07692307</v>
      </c>
      <c r="G28" s="1017">
        <f t="shared" si="6"/>
        <v>325689120</v>
      </c>
      <c r="H28" s="1006">
        <f t="shared" si="10"/>
        <v>43081203.846153848</v>
      </c>
      <c r="I28" s="1070">
        <f t="shared" si="7"/>
        <v>368770323.84615386</v>
      </c>
      <c r="J28" s="1078">
        <f t="shared" si="8"/>
        <v>-195693400.76923078</v>
      </c>
      <c r="K28" s="1399" t="s">
        <v>452</v>
      </c>
      <c r="L28" s="1013"/>
      <c r="M28" s="1013"/>
      <c r="N28" s="1013"/>
      <c r="O28" s="1013"/>
      <c r="P28" s="1013"/>
      <c r="Q28" s="1013"/>
      <c r="R28" s="1013"/>
      <c r="S28" s="1013"/>
      <c r="T28" s="1013"/>
      <c r="U28" s="1013"/>
      <c r="V28" s="1013"/>
      <c r="W28" s="1013"/>
      <c r="X28" s="1013"/>
      <c r="Y28" s="1013"/>
      <c r="Z28" s="1013"/>
    </row>
    <row r="29" spans="1:26" ht="17.25" customHeight="1">
      <c r="A29" s="1397" t="s">
        <v>456</v>
      </c>
      <c r="B29" s="1259"/>
      <c r="C29" s="1092">
        <f>D14</f>
        <v>112011129.99999999</v>
      </c>
      <c r="D29" s="993"/>
      <c r="E29" s="1065">
        <f t="shared" si="9"/>
        <v>461.53846153846149</v>
      </c>
      <c r="F29" s="1067">
        <f t="shared" si="5"/>
        <v>207692307.69230768</v>
      </c>
      <c r="G29" s="1017">
        <f t="shared" si="6"/>
        <v>325689120</v>
      </c>
      <c r="H29" s="1006">
        <f t="shared" si="10"/>
        <v>51697444.615384609</v>
      </c>
      <c r="I29" s="1070">
        <f t="shared" si="7"/>
        <v>377386564.61538458</v>
      </c>
      <c r="J29" s="1078">
        <f t="shared" si="8"/>
        <v>-169694256.9230769</v>
      </c>
      <c r="K29" s="1261"/>
      <c r="L29" s="1013"/>
      <c r="M29" s="1013"/>
      <c r="N29" s="1013"/>
      <c r="O29" s="1013"/>
      <c r="P29" s="1013"/>
      <c r="Q29" s="1013"/>
      <c r="R29" s="1013"/>
      <c r="S29" s="1013"/>
      <c r="T29" s="1013"/>
      <c r="U29" s="1013"/>
      <c r="V29" s="1013"/>
      <c r="W29" s="1013"/>
      <c r="X29" s="1013"/>
      <c r="Y29" s="1013"/>
      <c r="Z29" s="1013"/>
    </row>
    <row r="30" spans="1:26" ht="12.75" customHeight="1">
      <c r="A30" s="1397" t="s">
        <v>458</v>
      </c>
      <c r="B30" s="1259"/>
      <c r="C30" s="1092">
        <f>'Concentrado Ingre, Costos, Gtos'!D45</f>
        <v>325689120</v>
      </c>
      <c r="D30" s="993"/>
      <c r="E30" s="1065">
        <f t="shared" si="9"/>
        <v>538.46153846153845</v>
      </c>
      <c r="F30" s="1067">
        <f t="shared" si="5"/>
        <v>242307692.30769229</v>
      </c>
      <c r="G30" s="1017">
        <f t="shared" si="6"/>
        <v>325689120</v>
      </c>
      <c r="H30" s="1006">
        <f t="shared" si="10"/>
        <v>60313685.384615384</v>
      </c>
      <c r="I30" s="1070">
        <f t="shared" si="7"/>
        <v>386002805.38461536</v>
      </c>
      <c r="J30" s="1078">
        <f t="shared" si="8"/>
        <v>-143695113.07692307</v>
      </c>
      <c r="K30" s="1261"/>
      <c r="L30" s="1013"/>
      <c r="M30" s="1013"/>
      <c r="N30" s="1013"/>
      <c r="O30" s="1013"/>
      <c r="P30" s="1013"/>
      <c r="Q30" s="1013"/>
      <c r="R30" s="1013"/>
      <c r="S30" s="1013"/>
      <c r="T30" s="1013"/>
      <c r="U30" s="1013"/>
      <c r="V30" s="1013"/>
      <c r="W30" s="1013"/>
      <c r="X30" s="1013"/>
      <c r="Y30" s="1013"/>
      <c r="Z30" s="1013"/>
    </row>
    <row r="31" spans="1:26" ht="12.75" customHeight="1">
      <c r="A31" s="1096" t="s">
        <v>146</v>
      </c>
      <c r="B31" s="1098"/>
      <c r="C31" s="1100">
        <f>SUM(C29:C30)</f>
        <v>437700250</v>
      </c>
      <c r="D31" s="993"/>
      <c r="E31" s="1065">
        <f t="shared" si="9"/>
        <v>615.38461538461536</v>
      </c>
      <c r="F31" s="1067">
        <f t="shared" si="5"/>
        <v>276923076.92307693</v>
      </c>
      <c r="G31" s="1017">
        <f t="shared" si="6"/>
        <v>325689120</v>
      </c>
      <c r="H31" s="1006">
        <f t="shared" si="10"/>
        <v>68929926.15384616</v>
      </c>
      <c r="I31" s="1070">
        <f t="shared" si="7"/>
        <v>394619046.15384614</v>
      </c>
      <c r="J31" s="1078">
        <f t="shared" si="8"/>
        <v>-117695969.23076922</v>
      </c>
      <c r="K31" s="1400"/>
      <c r="L31" s="1013"/>
      <c r="M31" s="1013"/>
      <c r="N31" s="1013"/>
      <c r="O31" s="1013"/>
      <c r="P31" s="1013"/>
      <c r="Q31" s="1013"/>
      <c r="R31" s="1013"/>
      <c r="S31" s="1013"/>
      <c r="T31" s="1013"/>
      <c r="U31" s="1013"/>
      <c r="V31" s="1013"/>
      <c r="W31" s="1013"/>
      <c r="X31" s="1013"/>
      <c r="Y31" s="1013"/>
      <c r="Z31" s="1013"/>
    </row>
    <row r="32" spans="1:26" ht="25.5" customHeight="1">
      <c r="A32" s="1396" t="s">
        <v>462</v>
      </c>
      <c r="B32" s="1327"/>
      <c r="C32" s="1253"/>
      <c r="D32" s="1102"/>
      <c r="E32" s="1065">
        <f t="shared" si="9"/>
        <v>692.30769230769226</v>
      </c>
      <c r="F32" s="1067">
        <f t="shared" si="5"/>
        <v>311538461.53846151</v>
      </c>
      <c r="G32" s="1017">
        <f t="shared" si="6"/>
        <v>325689120</v>
      </c>
      <c r="H32" s="1006">
        <f t="shared" si="10"/>
        <v>77546166.923076928</v>
      </c>
      <c r="I32" s="1070">
        <f t="shared" si="7"/>
        <v>403235286.92307693</v>
      </c>
      <c r="J32" s="1078">
        <f t="shared" si="8"/>
        <v>-91696825.384615421</v>
      </c>
      <c r="K32" s="1084"/>
      <c r="L32" s="1013"/>
      <c r="M32" s="1013"/>
      <c r="N32" s="1013"/>
      <c r="O32" s="1013"/>
      <c r="P32" s="1013"/>
      <c r="Q32" s="1013"/>
      <c r="R32" s="1013"/>
      <c r="S32" s="1013"/>
      <c r="T32" s="1013"/>
      <c r="U32" s="1013"/>
      <c r="V32" s="1013"/>
      <c r="W32" s="1013"/>
      <c r="X32" s="1013"/>
      <c r="Y32" s="1013"/>
      <c r="Z32" s="1013"/>
    </row>
    <row r="33" spans="1:26" ht="12.75" customHeight="1">
      <c r="A33" s="1104" t="s">
        <v>465</v>
      </c>
      <c r="B33" s="1105"/>
      <c r="C33" s="1106">
        <f>C31/C24</f>
        <v>437700.25</v>
      </c>
      <c r="D33" s="993"/>
      <c r="E33" s="1065">
        <f t="shared" si="9"/>
        <v>769.23076923076917</v>
      </c>
      <c r="F33" s="1067">
        <f t="shared" si="5"/>
        <v>346153846.15384614</v>
      </c>
      <c r="G33" s="1017">
        <f t="shared" si="6"/>
        <v>325689120</v>
      </c>
      <c r="H33" s="1006">
        <f t="shared" si="10"/>
        <v>86162407.692307696</v>
      </c>
      <c r="I33" s="1070">
        <f t="shared" si="7"/>
        <v>411851527.69230771</v>
      </c>
      <c r="J33" s="1078">
        <f t="shared" si="8"/>
        <v>-65697681.538461566</v>
      </c>
      <c r="K33" s="1084"/>
      <c r="L33" s="1013"/>
      <c r="M33" s="1013"/>
      <c r="N33" s="1013"/>
      <c r="O33" s="1013"/>
      <c r="P33" s="1013"/>
      <c r="Q33" s="1013"/>
      <c r="R33" s="1013"/>
      <c r="S33" s="1013"/>
      <c r="T33" s="1013"/>
      <c r="U33" s="1013"/>
      <c r="V33" s="1013"/>
      <c r="W33" s="1013"/>
      <c r="X33" s="1013"/>
      <c r="Y33" s="1013"/>
      <c r="Z33" s="1013"/>
    </row>
    <row r="34" spans="1:26" ht="12.75" customHeight="1">
      <c r="A34" s="1109" t="s">
        <v>469</v>
      </c>
      <c r="B34" s="1111"/>
      <c r="C34" s="1113">
        <f>'Concentrado Ingre, Costos, Gtos'!D45</f>
        <v>325689120</v>
      </c>
      <c r="D34" s="993"/>
      <c r="E34" s="1065">
        <f t="shared" si="9"/>
        <v>846.15384615384608</v>
      </c>
      <c r="F34" s="1067">
        <f t="shared" si="5"/>
        <v>380769230.76923072</v>
      </c>
      <c r="G34" s="1017">
        <f t="shared" si="6"/>
        <v>325689120</v>
      </c>
      <c r="H34" s="1006">
        <f t="shared" si="10"/>
        <v>94778648.461538464</v>
      </c>
      <c r="I34" s="1070">
        <f t="shared" si="7"/>
        <v>420467768.46153843</v>
      </c>
      <c r="J34" s="1078">
        <f t="shared" si="8"/>
        <v>-39698537.692307711</v>
      </c>
      <c r="K34" s="1084"/>
      <c r="L34" s="1013"/>
      <c r="M34" s="1013"/>
      <c r="N34" s="1013"/>
      <c r="O34" s="1013"/>
      <c r="P34" s="1013"/>
      <c r="Q34" s="1013"/>
      <c r="R34" s="1013"/>
      <c r="S34" s="1013"/>
      <c r="T34" s="1013"/>
      <c r="U34" s="1013"/>
      <c r="V34" s="1013"/>
      <c r="W34" s="1013"/>
      <c r="X34" s="1013"/>
      <c r="Y34" s="1013"/>
      <c r="Z34" s="1013"/>
    </row>
    <row r="35" spans="1:26" ht="12.75" customHeight="1">
      <c r="A35" s="1109" t="s">
        <v>408</v>
      </c>
      <c r="B35" s="1111"/>
      <c r="C35" s="1113">
        <f>D14</f>
        <v>112011129.99999999</v>
      </c>
      <c r="D35" s="13"/>
      <c r="E35" s="1065">
        <f t="shared" si="9"/>
        <v>923.07692307692298</v>
      </c>
      <c r="F35" s="1117">
        <f t="shared" si="5"/>
        <v>415384615.38461536</v>
      </c>
      <c r="G35" s="1119">
        <f t="shared" si="6"/>
        <v>325689120</v>
      </c>
      <c r="H35" s="1006">
        <f t="shared" si="10"/>
        <v>103394889.23076922</v>
      </c>
      <c r="I35" s="1121">
        <f t="shared" si="7"/>
        <v>429084009.23076922</v>
      </c>
      <c r="J35" s="1123">
        <f t="shared" si="8"/>
        <v>-13699393.846153855</v>
      </c>
      <c r="K35" s="1080"/>
      <c r="L35" s="1013"/>
      <c r="M35" s="1013"/>
      <c r="N35" s="1013"/>
      <c r="O35" s="1013"/>
      <c r="P35" s="1013"/>
      <c r="Q35" s="1013"/>
      <c r="R35" s="1013"/>
      <c r="S35" s="1013"/>
      <c r="T35" s="1013"/>
      <c r="U35" s="1013"/>
      <c r="V35" s="1013"/>
      <c r="W35" s="1013"/>
      <c r="X35" s="1013"/>
      <c r="Y35" s="1013"/>
      <c r="Z35" s="1013"/>
    </row>
    <row r="36" spans="1:26" ht="12.75" customHeight="1">
      <c r="A36" s="1109" t="s">
        <v>261</v>
      </c>
      <c r="B36" s="1111"/>
      <c r="C36" s="1113">
        <f>C28</f>
        <v>112011.13</v>
      </c>
      <c r="D36" s="1126"/>
      <c r="E36" s="1065">
        <f t="shared" si="9"/>
        <v>999.99999999999989</v>
      </c>
      <c r="F36" s="1128">
        <f t="shared" si="5"/>
        <v>449999999.99999994</v>
      </c>
      <c r="G36" s="1129">
        <f t="shared" si="6"/>
        <v>325689120</v>
      </c>
      <c r="H36" s="1131">
        <f t="shared" si="10"/>
        <v>112011129.99999999</v>
      </c>
      <c r="I36" s="1132">
        <f t="shared" si="7"/>
        <v>437700250</v>
      </c>
      <c r="J36" s="1133">
        <f t="shared" si="8"/>
        <v>12299749.99999994</v>
      </c>
      <c r="K36" s="1134" t="s">
        <v>472</v>
      </c>
      <c r="L36" s="1013"/>
      <c r="M36" s="1013"/>
      <c r="N36" s="1013"/>
      <c r="O36" s="1013"/>
      <c r="P36" s="1013"/>
      <c r="Q36" s="1013"/>
      <c r="R36" s="1013"/>
      <c r="S36" s="1013"/>
      <c r="T36" s="1013"/>
      <c r="U36" s="1013"/>
      <c r="V36" s="1013"/>
      <c r="W36" s="1013"/>
      <c r="X36" s="1013"/>
      <c r="Y36" s="1013"/>
      <c r="Z36" s="1013"/>
    </row>
    <row r="37" spans="1:26" ht="12.75" customHeight="1">
      <c r="A37" s="1135" t="s">
        <v>473</v>
      </c>
      <c r="B37" s="1136"/>
      <c r="C37" s="1137">
        <f>C23-C36</f>
        <v>337988.87</v>
      </c>
      <c r="D37" s="993"/>
      <c r="E37" s="1065">
        <f t="shared" si="9"/>
        <v>1076.9230769230769</v>
      </c>
      <c r="F37" s="1067">
        <f t="shared" si="5"/>
        <v>484615384.61538458</v>
      </c>
      <c r="G37" s="1017">
        <f t="shared" si="6"/>
        <v>325689120</v>
      </c>
      <c r="H37" s="1006">
        <f t="shared" si="10"/>
        <v>120627370.76923077</v>
      </c>
      <c r="I37" s="1070">
        <f t="shared" si="7"/>
        <v>446316490.76923078</v>
      </c>
      <c r="J37" s="1078">
        <f t="shared" si="8"/>
        <v>38298893.846153796</v>
      </c>
      <c r="K37" s="1140"/>
      <c r="L37" s="1013"/>
      <c r="M37" s="1013"/>
      <c r="N37" s="1013"/>
      <c r="O37" s="1013"/>
      <c r="P37" s="1013"/>
      <c r="Q37" s="1013"/>
      <c r="R37" s="1013"/>
      <c r="S37" s="1013"/>
      <c r="T37" s="1013"/>
      <c r="U37" s="1013"/>
      <c r="V37" s="1013"/>
      <c r="W37" s="1013"/>
      <c r="X37" s="1013"/>
      <c r="Y37" s="1013"/>
      <c r="Z37" s="1013"/>
    </row>
    <row r="38" spans="1:26" ht="23.25" customHeight="1">
      <c r="A38" s="1143" t="s">
        <v>474</v>
      </c>
      <c r="B38" s="1146"/>
      <c r="C38" s="1148">
        <f>C34/C37</f>
        <v>963.60900878185726</v>
      </c>
      <c r="D38" s="1149"/>
      <c r="E38" s="1065">
        <f t="shared" si="9"/>
        <v>1153.8461538461538</v>
      </c>
      <c r="F38" s="1117">
        <f t="shared" si="5"/>
        <v>519230769.23076922</v>
      </c>
      <c r="G38" s="1119">
        <f t="shared" si="6"/>
        <v>325689120</v>
      </c>
      <c r="H38" s="1006">
        <f t="shared" si="10"/>
        <v>129243611.53846154</v>
      </c>
      <c r="I38" s="1121">
        <f t="shared" si="7"/>
        <v>454932731.53846157</v>
      </c>
      <c r="J38" s="1123">
        <f t="shared" si="8"/>
        <v>64298037.692307651</v>
      </c>
      <c r="K38" s="1151"/>
      <c r="L38" s="1013"/>
      <c r="M38" s="1013"/>
      <c r="N38" s="1013"/>
      <c r="O38" s="1013"/>
      <c r="P38" s="1013"/>
      <c r="Q38" s="1013"/>
      <c r="R38" s="1013"/>
      <c r="S38" s="1013"/>
      <c r="T38" s="1013"/>
      <c r="U38" s="1013"/>
      <c r="V38" s="1013"/>
      <c r="W38" s="1013"/>
      <c r="X38" s="1013"/>
      <c r="Y38" s="1013"/>
      <c r="Z38" s="1013"/>
    </row>
    <row r="39" spans="1:26" ht="24.75" customHeight="1">
      <c r="A39" s="1143" t="s">
        <v>475</v>
      </c>
      <c r="B39" s="1146"/>
      <c r="C39" s="1152">
        <f>C38*C23</f>
        <v>433624053.95183575</v>
      </c>
      <c r="D39" s="993"/>
      <c r="E39" s="1153">
        <f t="shared" si="9"/>
        <v>1230.7692307692307</v>
      </c>
      <c r="F39" s="1154">
        <f t="shared" si="5"/>
        <v>553846153.84615386</v>
      </c>
      <c r="G39" s="1155">
        <f t="shared" si="6"/>
        <v>325689120</v>
      </c>
      <c r="H39" s="1131">
        <f t="shared" si="10"/>
        <v>137859852.30769232</v>
      </c>
      <c r="I39" s="1155">
        <f t="shared" si="7"/>
        <v>463548972.30769229</v>
      </c>
      <c r="J39" s="1156">
        <f t="shared" si="8"/>
        <v>90297181.538461566</v>
      </c>
      <c r="K39" s="1157" t="s">
        <v>476</v>
      </c>
      <c r="L39" s="1013"/>
      <c r="M39" s="1013"/>
      <c r="N39" s="1013"/>
      <c r="O39" s="1013"/>
      <c r="P39" s="1013"/>
      <c r="Q39" s="1013"/>
      <c r="R39" s="1013"/>
      <c r="S39" s="1013"/>
      <c r="T39" s="1013"/>
      <c r="U39" s="1013"/>
      <c r="V39" s="1013"/>
      <c r="W39" s="1013"/>
      <c r="X39" s="1013"/>
      <c r="Y39" s="1013"/>
      <c r="Z39" s="1013"/>
    </row>
    <row r="40" spans="1:26" ht="12.75" customHeight="1">
      <c r="A40" s="1033"/>
      <c r="B40" s="1033"/>
      <c r="C40" s="993"/>
      <c r="D40" s="993"/>
      <c r="E40" s="993"/>
      <c r="F40" s="993"/>
      <c r="G40" s="993"/>
      <c r="H40" s="1126"/>
      <c r="I40" s="993"/>
      <c r="J40" s="993"/>
      <c r="K40" s="993"/>
      <c r="L40" s="1013"/>
      <c r="M40" s="1013"/>
      <c r="N40" s="1013"/>
      <c r="O40" s="1013"/>
      <c r="P40" s="1013"/>
      <c r="Q40" s="1013"/>
      <c r="R40" s="1013"/>
      <c r="S40" s="1013"/>
      <c r="T40" s="1013"/>
      <c r="U40" s="1013"/>
      <c r="V40" s="1013"/>
      <c r="W40" s="1013"/>
      <c r="X40" s="1013"/>
      <c r="Y40" s="1013"/>
      <c r="Z40" s="1013"/>
    </row>
    <row r="41" spans="1:26" ht="19.5" customHeight="1">
      <c r="A41" s="1395"/>
      <c r="B41" s="1309"/>
      <c r="C41" s="1310"/>
      <c r="D41" s="13"/>
      <c r="E41" s="13"/>
      <c r="F41" s="13"/>
      <c r="G41" s="13"/>
      <c r="H41" s="1102"/>
      <c r="I41" s="13"/>
      <c r="J41" s="13"/>
      <c r="K41" s="13"/>
      <c r="L41" s="64"/>
      <c r="M41" s="64"/>
      <c r="N41" s="64"/>
      <c r="O41" s="64"/>
      <c r="P41" s="64"/>
      <c r="Q41" s="64"/>
      <c r="R41" s="64"/>
      <c r="S41" s="64"/>
      <c r="T41" s="953"/>
      <c r="U41" s="953"/>
      <c r="V41" s="953"/>
      <c r="W41" s="953"/>
      <c r="X41" s="953"/>
      <c r="Y41" s="953"/>
      <c r="Z41" s="953"/>
    </row>
    <row r="42" spans="1:26" ht="12" customHeight="1">
      <c r="A42" s="1158"/>
      <c r="B42" s="1158"/>
      <c r="C42" s="953"/>
      <c r="D42" s="953"/>
      <c r="E42" s="953"/>
      <c r="F42" s="953"/>
      <c r="G42" s="1159"/>
      <c r="H42" s="1160"/>
      <c r="I42" s="1159"/>
      <c r="J42" s="1159"/>
      <c r="K42" s="64"/>
      <c r="L42" s="64"/>
      <c r="M42" s="64"/>
      <c r="N42" s="64"/>
      <c r="O42" s="64"/>
      <c r="P42" s="64"/>
      <c r="Q42" s="64"/>
      <c r="R42" s="64"/>
      <c r="S42" s="64"/>
      <c r="T42" s="953"/>
      <c r="U42" s="953"/>
      <c r="V42" s="953"/>
      <c r="W42" s="953"/>
      <c r="X42" s="953"/>
      <c r="Y42" s="953"/>
      <c r="Z42" s="953"/>
    </row>
    <row r="43" spans="1:26" ht="14.25" customHeight="1">
      <c r="A43" s="1161"/>
      <c r="B43" s="1161"/>
      <c r="C43" s="953"/>
      <c r="D43" s="953"/>
      <c r="E43" s="953"/>
      <c r="F43" s="953"/>
      <c r="G43" s="1161"/>
      <c r="H43" s="1161"/>
      <c r="I43" s="1161"/>
      <c r="J43" s="1161"/>
      <c r="K43" s="64"/>
      <c r="L43" s="64"/>
      <c r="M43" s="64"/>
      <c r="N43" s="64"/>
      <c r="O43" s="64"/>
      <c r="P43" s="64"/>
      <c r="Q43" s="64"/>
      <c r="R43" s="64"/>
      <c r="S43" s="64"/>
      <c r="T43" s="953"/>
      <c r="U43" s="953"/>
      <c r="V43" s="953"/>
      <c r="W43" s="953"/>
      <c r="X43" s="953"/>
      <c r="Y43" s="953"/>
      <c r="Z43" s="953"/>
    </row>
    <row r="44" spans="1:26" ht="12.75" customHeight="1">
      <c r="A44" s="953"/>
      <c r="B44" s="953"/>
      <c r="C44" s="953"/>
      <c r="D44" s="953"/>
      <c r="E44" s="953"/>
      <c r="F44" s="953"/>
      <c r="G44" s="953"/>
      <c r="H44" s="953"/>
      <c r="I44" s="953"/>
      <c r="J44" s="953"/>
      <c r="K44" s="953"/>
      <c r="L44" s="953"/>
      <c r="M44" s="953"/>
      <c r="N44" s="953"/>
      <c r="O44" s="953"/>
      <c r="P44" s="953"/>
      <c r="Q44" s="953"/>
      <c r="R44" s="953"/>
      <c r="S44" s="953"/>
      <c r="T44" s="953"/>
      <c r="U44" s="953"/>
      <c r="V44" s="953"/>
      <c r="W44" s="953"/>
      <c r="X44" s="953"/>
      <c r="Y44" s="953"/>
      <c r="Z44" s="953"/>
    </row>
    <row r="45" spans="1:26" ht="12.75" customHeight="1">
      <c r="A45" s="953"/>
      <c r="B45" s="953"/>
      <c r="C45" s="953"/>
      <c r="D45" s="953"/>
      <c r="E45" s="953"/>
      <c r="F45" s="953"/>
      <c r="G45" s="953"/>
      <c r="H45" s="953"/>
      <c r="I45" s="953"/>
      <c r="J45" s="953"/>
      <c r="K45" s="953"/>
      <c r="L45" s="953"/>
      <c r="M45" s="953"/>
      <c r="N45" s="953"/>
      <c r="O45" s="953"/>
      <c r="P45" s="953"/>
      <c r="Q45" s="953"/>
      <c r="R45" s="953"/>
      <c r="S45" s="953"/>
      <c r="T45" s="953"/>
      <c r="U45" s="953"/>
      <c r="V45" s="953"/>
      <c r="W45" s="953"/>
      <c r="X45" s="953"/>
      <c r="Y45" s="953"/>
      <c r="Z45" s="953"/>
    </row>
    <row r="46" spans="1:26" ht="12.75" customHeight="1">
      <c r="A46" s="953"/>
      <c r="B46" s="953"/>
      <c r="C46" s="953"/>
      <c r="D46" s="953"/>
      <c r="E46" s="953"/>
      <c r="F46" s="953"/>
      <c r="G46" s="953"/>
      <c r="H46" s="953"/>
      <c r="I46" s="953"/>
      <c r="J46" s="953"/>
      <c r="K46" s="953"/>
      <c r="L46" s="953"/>
      <c r="M46" s="953"/>
      <c r="N46" s="953"/>
      <c r="O46" s="953"/>
      <c r="P46" s="953"/>
      <c r="Q46" s="953"/>
      <c r="R46" s="953"/>
      <c r="S46" s="953"/>
      <c r="T46" s="953"/>
      <c r="U46" s="953"/>
      <c r="V46" s="953"/>
      <c r="W46" s="953"/>
      <c r="X46" s="953"/>
      <c r="Y46" s="953"/>
      <c r="Z46" s="953"/>
    </row>
    <row r="47" spans="1:26" ht="12.75" customHeight="1">
      <c r="A47" s="953"/>
      <c r="B47" s="953"/>
      <c r="C47" s="1394"/>
      <c r="D47" s="1294"/>
      <c r="E47" s="1294"/>
      <c r="F47" s="1294"/>
      <c r="G47" s="953"/>
      <c r="H47" s="953"/>
      <c r="I47" s="953"/>
      <c r="J47" s="953"/>
      <c r="K47" s="953"/>
      <c r="L47" s="953"/>
      <c r="M47" s="953"/>
      <c r="N47" s="953"/>
      <c r="O47" s="953"/>
      <c r="P47" s="953"/>
      <c r="Q47" s="953"/>
      <c r="R47" s="953"/>
      <c r="S47" s="953"/>
      <c r="T47" s="953"/>
      <c r="U47" s="953"/>
      <c r="V47" s="953"/>
      <c r="W47" s="953"/>
      <c r="X47" s="953"/>
      <c r="Y47" s="953"/>
      <c r="Z47" s="953"/>
    </row>
    <row r="48" spans="1:26" ht="12.75" customHeight="1">
      <c r="A48" s="953"/>
      <c r="B48" s="953"/>
      <c r="C48" s="1294"/>
      <c r="D48" s="1294"/>
      <c r="E48" s="1294"/>
      <c r="F48" s="1294"/>
      <c r="G48" s="953"/>
      <c r="H48" s="953"/>
      <c r="I48" s="953"/>
      <c r="J48" s="953"/>
      <c r="K48" s="953"/>
      <c r="L48" s="953"/>
      <c r="M48" s="953"/>
      <c r="N48" s="953"/>
      <c r="O48" s="953"/>
      <c r="P48" s="953"/>
      <c r="Q48" s="953"/>
      <c r="R48" s="953"/>
      <c r="S48" s="953"/>
      <c r="T48" s="953"/>
      <c r="U48" s="953"/>
      <c r="V48" s="953"/>
      <c r="W48" s="953"/>
      <c r="X48" s="953"/>
      <c r="Y48" s="953"/>
      <c r="Z48" s="953"/>
    </row>
    <row r="49" spans="1:26" ht="12.75" customHeight="1">
      <c r="A49" s="1162"/>
      <c r="B49" s="953"/>
      <c r="C49" s="953"/>
      <c r="D49" s="953"/>
      <c r="E49" s="953"/>
      <c r="F49" s="953"/>
      <c r="G49" s="953"/>
      <c r="H49" s="953"/>
      <c r="I49" s="953"/>
      <c r="J49" s="953"/>
      <c r="K49" s="953"/>
      <c r="L49" s="953"/>
      <c r="M49" s="953"/>
      <c r="N49" s="953"/>
      <c r="O49" s="953"/>
      <c r="P49" s="953"/>
      <c r="Q49" s="953"/>
      <c r="R49" s="953"/>
      <c r="S49" s="953"/>
      <c r="T49" s="953"/>
      <c r="U49" s="953"/>
      <c r="V49" s="953"/>
      <c r="W49" s="953"/>
      <c r="X49" s="953"/>
      <c r="Y49" s="953"/>
      <c r="Z49" s="953"/>
    </row>
    <row r="50" spans="1:26" ht="12.75" customHeight="1">
      <c r="A50" s="953"/>
      <c r="B50" s="1013"/>
      <c r="C50" s="953"/>
      <c r="D50" s="953"/>
      <c r="E50" s="953"/>
      <c r="F50" s="953"/>
      <c r="G50" s="953"/>
      <c r="H50" s="953"/>
      <c r="I50" s="953"/>
      <c r="J50" s="953"/>
      <c r="K50" s="953"/>
      <c r="L50" s="953"/>
      <c r="M50" s="953"/>
      <c r="N50" s="953"/>
      <c r="O50" s="953"/>
      <c r="P50" s="953"/>
      <c r="Q50" s="953"/>
      <c r="R50" s="953"/>
      <c r="S50" s="953"/>
      <c r="T50" s="953"/>
      <c r="U50" s="953"/>
      <c r="V50" s="953"/>
      <c r="W50" s="953"/>
      <c r="X50" s="953"/>
      <c r="Y50" s="953"/>
      <c r="Z50" s="953"/>
    </row>
    <row r="51" spans="1:26" ht="12.75" customHeight="1">
      <c r="A51" s="953"/>
      <c r="B51" s="953"/>
      <c r="C51" s="953"/>
      <c r="D51" s="953"/>
      <c r="E51" s="953"/>
      <c r="F51" s="953"/>
      <c r="G51" s="953"/>
      <c r="H51" s="953"/>
      <c r="I51" s="953"/>
      <c r="J51" s="953"/>
      <c r="K51" s="953"/>
      <c r="L51" s="953"/>
      <c r="M51" s="953"/>
      <c r="N51" s="953"/>
      <c r="O51" s="953"/>
      <c r="P51" s="953"/>
      <c r="Q51" s="953"/>
      <c r="R51" s="953"/>
      <c r="S51" s="953"/>
      <c r="T51" s="953"/>
      <c r="U51" s="953"/>
      <c r="V51" s="953"/>
      <c r="W51" s="953"/>
      <c r="X51" s="953"/>
      <c r="Y51" s="953"/>
      <c r="Z51" s="953"/>
    </row>
    <row r="52" spans="1:26" ht="12.75" customHeight="1">
      <c r="A52" s="953"/>
      <c r="B52" s="953"/>
      <c r="C52" s="953"/>
      <c r="D52" s="953"/>
      <c r="E52" s="953"/>
      <c r="F52" s="953"/>
      <c r="G52" s="953"/>
      <c r="H52" s="953"/>
      <c r="I52" s="953"/>
      <c r="J52" s="953"/>
      <c r="K52" s="953"/>
      <c r="L52" s="953"/>
      <c r="M52" s="953"/>
      <c r="N52" s="953"/>
      <c r="O52" s="953"/>
      <c r="P52" s="953"/>
      <c r="Q52" s="953"/>
      <c r="R52" s="953"/>
      <c r="S52" s="953"/>
      <c r="T52" s="953"/>
      <c r="U52" s="953"/>
      <c r="V52" s="953"/>
      <c r="W52" s="953"/>
      <c r="X52" s="953"/>
      <c r="Y52" s="953"/>
      <c r="Z52" s="953"/>
    </row>
    <row r="53" spans="1:26" ht="12.75" customHeight="1">
      <c r="A53" s="953"/>
      <c r="B53" s="953"/>
      <c r="C53" s="953"/>
      <c r="D53" s="953"/>
      <c r="E53" s="953"/>
      <c r="F53" s="953"/>
      <c r="G53" s="953"/>
      <c r="H53" s="953"/>
      <c r="I53" s="953"/>
      <c r="J53" s="953"/>
      <c r="K53" s="953"/>
      <c r="L53" s="953"/>
      <c r="M53" s="953"/>
      <c r="N53" s="953"/>
      <c r="O53" s="953"/>
      <c r="P53" s="953"/>
      <c r="Q53" s="953"/>
      <c r="R53" s="953"/>
      <c r="S53" s="953"/>
      <c r="T53" s="953"/>
      <c r="U53" s="953"/>
      <c r="V53" s="953"/>
      <c r="W53" s="953"/>
      <c r="X53" s="953"/>
      <c r="Y53" s="953"/>
      <c r="Z53" s="953"/>
    </row>
    <row r="54" spans="1:26" ht="12.75" customHeight="1">
      <c r="A54" s="953"/>
      <c r="B54" s="953"/>
      <c r="C54" s="953"/>
      <c r="D54" s="953"/>
      <c r="E54" s="953"/>
      <c r="F54" s="953"/>
      <c r="G54" s="953"/>
      <c r="H54" s="953"/>
      <c r="I54" s="953"/>
      <c r="J54" s="953"/>
      <c r="K54" s="953"/>
      <c r="L54" s="953"/>
      <c r="M54" s="953"/>
      <c r="N54" s="953"/>
      <c r="O54" s="953"/>
      <c r="P54" s="953"/>
      <c r="Q54" s="953"/>
      <c r="R54" s="953"/>
      <c r="S54" s="953"/>
      <c r="T54" s="953"/>
      <c r="U54" s="953"/>
      <c r="V54" s="953"/>
      <c r="W54" s="953"/>
      <c r="X54" s="953"/>
      <c r="Y54" s="953"/>
      <c r="Z54" s="953"/>
    </row>
    <row r="55" spans="1:26" ht="12.75" customHeight="1">
      <c r="A55" s="953"/>
      <c r="B55" s="953"/>
      <c r="C55" s="953"/>
      <c r="D55" s="953"/>
      <c r="E55" s="953"/>
      <c r="F55" s="953"/>
      <c r="G55" s="953"/>
      <c r="H55" s="953"/>
      <c r="I55" s="953"/>
      <c r="J55" s="953"/>
      <c r="K55" s="953"/>
      <c r="L55" s="953"/>
      <c r="M55" s="953"/>
      <c r="N55" s="953"/>
      <c r="O55" s="953"/>
      <c r="P55" s="953"/>
      <c r="Q55" s="953"/>
      <c r="R55" s="953"/>
      <c r="S55" s="953"/>
      <c r="T55" s="953"/>
      <c r="U55" s="953"/>
      <c r="V55" s="953"/>
      <c r="W55" s="953"/>
      <c r="X55" s="953"/>
      <c r="Y55" s="953"/>
      <c r="Z55" s="953"/>
    </row>
    <row r="56" spans="1:26" ht="12.75" customHeight="1">
      <c r="A56" s="953"/>
      <c r="B56" s="953"/>
      <c r="C56" s="953"/>
      <c r="D56" s="953"/>
      <c r="E56" s="953"/>
      <c r="F56" s="953"/>
      <c r="G56" s="953"/>
      <c r="H56" s="953"/>
      <c r="I56" s="953"/>
      <c r="J56" s="953"/>
      <c r="K56" s="953"/>
      <c r="L56" s="953"/>
      <c r="M56" s="953"/>
      <c r="N56" s="953"/>
      <c r="O56" s="953"/>
      <c r="P56" s="953"/>
      <c r="Q56" s="953"/>
      <c r="R56" s="953"/>
      <c r="S56" s="953"/>
      <c r="T56" s="953"/>
      <c r="U56" s="953"/>
      <c r="V56" s="953"/>
      <c r="W56" s="953"/>
      <c r="X56" s="953"/>
      <c r="Y56" s="953"/>
      <c r="Z56" s="953"/>
    </row>
    <row r="57" spans="1:26" ht="12.75" customHeight="1">
      <c r="A57" s="953"/>
      <c r="B57" s="953"/>
      <c r="C57" s="953"/>
      <c r="D57" s="953"/>
      <c r="E57" s="953"/>
      <c r="F57" s="953"/>
      <c r="G57" s="953"/>
      <c r="H57" s="953"/>
      <c r="I57" s="953"/>
      <c r="J57" s="953"/>
      <c r="K57" s="953"/>
      <c r="L57" s="953"/>
      <c r="M57" s="953"/>
      <c r="N57" s="953"/>
      <c r="O57" s="953"/>
      <c r="P57" s="953"/>
      <c r="Q57" s="953"/>
      <c r="R57" s="953"/>
      <c r="S57" s="953"/>
      <c r="T57" s="953"/>
      <c r="U57" s="953"/>
      <c r="V57" s="953"/>
      <c r="W57" s="953"/>
      <c r="X57" s="953"/>
      <c r="Y57" s="953"/>
      <c r="Z57" s="953"/>
    </row>
    <row r="58" spans="1:26" ht="12.75" customHeight="1">
      <c r="A58" s="953"/>
      <c r="B58" s="953"/>
      <c r="C58" s="953"/>
      <c r="D58" s="953"/>
      <c r="E58" s="953"/>
      <c r="F58" s="953"/>
      <c r="G58" s="953"/>
      <c r="H58" s="953"/>
      <c r="I58" s="953"/>
      <c r="J58" s="953"/>
      <c r="K58" s="953"/>
      <c r="L58" s="953"/>
      <c r="M58" s="953"/>
      <c r="N58" s="953"/>
      <c r="O58" s="953"/>
      <c r="P58" s="953"/>
      <c r="Q58" s="953"/>
      <c r="R58" s="953"/>
      <c r="S58" s="953"/>
      <c r="T58" s="953"/>
      <c r="U58" s="953"/>
      <c r="V58" s="953"/>
      <c r="W58" s="953"/>
      <c r="X58" s="953"/>
      <c r="Y58" s="953"/>
      <c r="Z58" s="953"/>
    </row>
    <row r="59" spans="1:26" ht="12.75" customHeight="1">
      <c r="A59" s="953"/>
      <c r="B59" s="953"/>
      <c r="C59" s="953"/>
      <c r="D59" s="953"/>
      <c r="E59" s="953"/>
      <c r="F59" s="953"/>
      <c r="G59" s="953"/>
      <c r="H59" s="953"/>
      <c r="I59" s="953"/>
      <c r="J59" s="953"/>
      <c r="K59" s="953"/>
      <c r="L59" s="953"/>
      <c r="M59" s="953"/>
      <c r="N59" s="953"/>
      <c r="O59" s="953"/>
      <c r="P59" s="953"/>
      <c r="Q59" s="953"/>
      <c r="R59" s="953"/>
      <c r="S59" s="953"/>
      <c r="T59" s="953"/>
      <c r="U59" s="953"/>
      <c r="V59" s="953"/>
      <c r="W59" s="953"/>
      <c r="X59" s="953"/>
      <c r="Y59" s="953"/>
      <c r="Z59" s="953"/>
    </row>
    <row r="60" spans="1:26" ht="12.75" customHeight="1">
      <c r="A60" s="953"/>
      <c r="B60" s="953"/>
      <c r="C60" s="953"/>
      <c r="D60" s="953"/>
      <c r="E60" s="953"/>
      <c r="F60" s="953"/>
      <c r="G60" s="953"/>
      <c r="H60" s="953"/>
      <c r="I60" s="953"/>
      <c r="J60" s="953"/>
      <c r="K60" s="953"/>
      <c r="L60" s="953"/>
      <c r="M60" s="953"/>
      <c r="N60" s="953"/>
      <c r="O60" s="953"/>
      <c r="P60" s="953"/>
      <c r="Q60" s="953"/>
      <c r="R60" s="953"/>
      <c r="S60" s="953"/>
      <c r="T60" s="953"/>
      <c r="U60" s="953"/>
      <c r="V60" s="953"/>
      <c r="W60" s="953"/>
      <c r="X60" s="953"/>
      <c r="Y60" s="953"/>
      <c r="Z60" s="953"/>
    </row>
    <row r="61" spans="1:26" ht="12.75" customHeight="1">
      <c r="A61" s="953"/>
      <c r="B61" s="953"/>
      <c r="C61" s="953"/>
      <c r="D61" s="953"/>
      <c r="E61" s="953"/>
      <c r="F61" s="953"/>
      <c r="G61" s="953"/>
      <c r="H61" s="953"/>
      <c r="I61" s="953"/>
      <c r="J61" s="953"/>
      <c r="K61" s="953"/>
      <c r="L61" s="953"/>
      <c r="M61" s="953"/>
      <c r="N61" s="953"/>
      <c r="O61" s="953"/>
      <c r="P61" s="953"/>
      <c r="Q61" s="953"/>
      <c r="R61" s="953"/>
      <c r="S61" s="953"/>
      <c r="T61" s="953"/>
      <c r="U61" s="953"/>
      <c r="V61" s="953"/>
      <c r="W61" s="953"/>
      <c r="X61" s="953"/>
      <c r="Y61" s="953"/>
      <c r="Z61" s="953"/>
    </row>
    <row r="62" spans="1:26" ht="12.75" customHeight="1">
      <c r="A62" s="953"/>
      <c r="B62" s="953"/>
      <c r="C62" s="953"/>
      <c r="D62" s="953"/>
      <c r="E62" s="953"/>
      <c r="F62" s="953"/>
      <c r="G62" s="953"/>
      <c r="H62" s="953"/>
      <c r="I62" s="953"/>
      <c r="J62" s="953"/>
      <c r="K62" s="953"/>
      <c r="L62" s="953"/>
      <c r="M62" s="953"/>
      <c r="N62" s="953"/>
      <c r="O62" s="953"/>
      <c r="P62" s="953"/>
      <c r="Q62" s="953"/>
      <c r="R62" s="953"/>
      <c r="S62" s="953"/>
      <c r="T62" s="953"/>
      <c r="U62" s="953"/>
      <c r="V62" s="953"/>
      <c r="W62" s="953"/>
      <c r="X62" s="953"/>
      <c r="Y62" s="953"/>
      <c r="Z62" s="953"/>
    </row>
    <row r="63" spans="1:26" ht="12.75" customHeight="1">
      <c r="A63" s="953"/>
      <c r="B63" s="953"/>
      <c r="C63" s="953"/>
      <c r="D63" s="953"/>
      <c r="E63" s="953"/>
      <c r="F63" s="953"/>
      <c r="G63" s="953"/>
      <c r="H63" s="953"/>
      <c r="I63" s="953"/>
      <c r="J63" s="953"/>
      <c r="K63" s="953"/>
      <c r="L63" s="953"/>
      <c r="M63" s="953"/>
      <c r="N63" s="953"/>
      <c r="O63" s="953"/>
      <c r="P63" s="953"/>
      <c r="Q63" s="953"/>
      <c r="R63" s="953"/>
      <c r="S63" s="953"/>
      <c r="T63" s="953"/>
      <c r="U63" s="953"/>
      <c r="V63" s="953"/>
      <c r="W63" s="953"/>
      <c r="X63" s="953"/>
      <c r="Y63" s="953"/>
      <c r="Z63" s="953"/>
    </row>
    <row r="64" spans="1:26" ht="12.75" customHeight="1">
      <c r="A64" s="953"/>
      <c r="B64" s="953"/>
      <c r="C64" s="953"/>
      <c r="D64" s="953"/>
      <c r="E64" s="953"/>
      <c r="F64" s="953"/>
      <c r="G64" s="953"/>
      <c r="H64" s="953"/>
      <c r="I64" s="953"/>
      <c r="J64" s="953"/>
      <c r="K64" s="953"/>
      <c r="L64" s="953"/>
      <c r="M64" s="953"/>
      <c r="N64" s="953"/>
      <c r="O64" s="953"/>
      <c r="P64" s="953"/>
      <c r="Q64" s="953"/>
      <c r="R64" s="953"/>
      <c r="S64" s="953"/>
      <c r="T64" s="953"/>
      <c r="U64" s="953"/>
      <c r="V64" s="953"/>
      <c r="W64" s="953"/>
      <c r="X64" s="953"/>
      <c r="Y64" s="953"/>
      <c r="Z64" s="953"/>
    </row>
    <row r="65" spans="1:26" ht="12.75" customHeight="1">
      <c r="A65" s="953"/>
      <c r="B65" s="953"/>
      <c r="C65" s="953"/>
      <c r="D65" s="953"/>
      <c r="E65" s="953"/>
      <c r="F65" s="953"/>
      <c r="G65" s="953"/>
      <c r="H65" s="953"/>
      <c r="I65" s="953"/>
      <c r="J65" s="953"/>
      <c r="K65" s="953"/>
      <c r="L65" s="953"/>
      <c r="M65" s="953"/>
      <c r="N65" s="953"/>
      <c r="O65" s="953"/>
      <c r="P65" s="953"/>
      <c r="Q65" s="953"/>
      <c r="R65" s="953"/>
      <c r="S65" s="953"/>
      <c r="T65" s="953"/>
      <c r="U65" s="953"/>
      <c r="V65" s="953"/>
      <c r="W65" s="953"/>
      <c r="X65" s="953"/>
      <c r="Y65" s="953"/>
      <c r="Z65" s="953"/>
    </row>
    <row r="66" spans="1:26" ht="12.75" customHeight="1">
      <c r="A66" s="953"/>
      <c r="B66" s="953"/>
      <c r="C66" s="953"/>
      <c r="D66" s="953"/>
      <c r="E66" s="953"/>
      <c r="F66" s="953"/>
      <c r="G66" s="953"/>
      <c r="H66" s="953"/>
      <c r="I66" s="953"/>
      <c r="J66" s="953"/>
      <c r="K66" s="953"/>
      <c r="L66" s="953"/>
      <c r="M66" s="953"/>
      <c r="N66" s="953"/>
      <c r="O66" s="953"/>
      <c r="P66" s="953"/>
      <c r="Q66" s="953"/>
      <c r="R66" s="953"/>
      <c r="S66" s="953"/>
      <c r="T66" s="953"/>
      <c r="U66" s="953"/>
      <c r="V66" s="953"/>
      <c r="W66" s="953"/>
      <c r="X66" s="953"/>
      <c r="Y66" s="953"/>
      <c r="Z66" s="953"/>
    </row>
    <row r="67" spans="1:26" ht="12.75" customHeight="1">
      <c r="A67" s="953"/>
      <c r="B67" s="953"/>
      <c r="C67" s="953"/>
      <c r="D67" s="953"/>
      <c r="E67" s="953"/>
      <c r="F67" s="953"/>
      <c r="G67" s="953"/>
      <c r="H67" s="953"/>
      <c r="I67" s="953"/>
      <c r="J67" s="953"/>
      <c r="K67" s="953"/>
      <c r="L67" s="953"/>
      <c r="M67" s="953"/>
      <c r="N67" s="953"/>
      <c r="O67" s="953"/>
      <c r="P67" s="953"/>
      <c r="Q67" s="953"/>
      <c r="R67" s="953"/>
      <c r="S67" s="953"/>
      <c r="T67" s="953"/>
      <c r="U67" s="953"/>
      <c r="V67" s="953"/>
      <c r="W67" s="953"/>
      <c r="X67" s="953"/>
      <c r="Y67" s="953"/>
      <c r="Z67" s="953"/>
    </row>
    <row r="68" spans="1:26" ht="12.75" customHeight="1">
      <c r="A68" s="953"/>
      <c r="B68" s="953"/>
      <c r="C68" s="953"/>
      <c r="D68" s="953"/>
      <c r="E68" s="953"/>
      <c r="F68" s="953"/>
      <c r="G68" s="953"/>
      <c r="H68" s="953"/>
      <c r="I68" s="953"/>
      <c r="J68" s="953"/>
      <c r="K68" s="953"/>
      <c r="L68" s="953"/>
      <c r="M68" s="953"/>
      <c r="N68" s="953"/>
      <c r="O68" s="953"/>
      <c r="P68" s="953"/>
      <c r="Q68" s="953"/>
      <c r="R68" s="953"/>
      <c r="S68" s="953"/>
      <c r="T68" s="953"/>
      <c r="U68" s="953"/>
      <c r="V68" s="953"/>
      <c r="W68" s="953"/>
      <c r="X68" s="953"/>
      <c r="Y68" s="953"/>
      <c r="Z68" s="953"/>
    </row>
    <row r="69" spans="1:26" ht="12.75" customHeight="1">
      <c r="A69" s="953"/>
      <c r="B69" s="953"/>
      <c r="C69" s="953"/>
      <c r="D69" s="953"/>
      <c r="E69" s="953"/>
      <c r="F69" s="953"/>
      <c r="G69" s="953"/>
      <c r="H69" s="953"/>
      <c r="I69" s="953"/>
      <c r="J69" s="953"/>
      <c r="K69" s="953"/>
      <c r="L69" s="953"/>
      <c r="M69" s="953"/>
      <c r="N69" s="953"/>
      <c r="O69" s="953"/>
      <c r="P69" s="953"/>
      <c r="Q69" s="953"/>
      <c r="R69" s="953"/>
      <c r="S69" s="953"/>
      <c r="T69" s="953"/>
      <c r="U69" s="953"/>
      <c r="V69" s="953"/>
      <c r="W69" s="953"/>
      <c r="X69" s="953"/>
      <c r="Y69" s="953"/>
      <c r="Z69" s="953"/>
    </row>
    <row r="70" spans="1:26" ht="12.75" customHeight="1">
      <c r="A70" s="953"/>
      <c r="B70" s="953"/>
      <c r="C70" s="953"/>
      <c r="D70" s="953"/>
      <c r="E70" s="953"/>
      <c r="F70" s="953"/>
      <c r="G70" s="953"/>
      <c r="H70" s="953"/>
      <c r="I70" s="953"/>
      <c r="J70" s="953"/>
      <c r="K70" s="953"/>
      <c r="L70" s="953"/>
      <c r="M70" s="953"/>
      <c r="N70" s="953"/>
      <c r="O70" s="953"/>
      <c r="P70" s="953"/>
      <c r="Q70" s="953"/>
      <c r="R70" s="953"/>
      <c r="S70" s="953"/>
      <c r="T70" s="953"/>
      <c r="U70" s="953"/>
      <c r="V70" s="953"/>
      <c r="W70" s="953"/>
      <c r="X70" s="953"/>
      <c r="Y70" s="953"/>
      <c r="Z70" s="953"/>
    </row>
    <row r="71" spans="1:26" ht="12.75" customHeight="1">
      <c r="A71" s="953"/>
      <c r="B71" s="953"/>
      <c r="C71" s="953"/>
      <c r="D71" s="953"/>
      <c r="E71" s="953"/>
      <c r="F71" s="953"/>
      <c r="G71" s="953"/>
      <c r="H71" s="953"/>
      <c r="I71" s="953"/>
      <c r="J71" s="953"/>
      <c r="K71" s="953"/>
      <c r="L71" s="953"/>
      <c r="M71" s="953"/>
      <c r="N71" s="953"/>
      <c r="O71" s="953"/>
      <c r="P71" s="953"/>
      <c r="Q71" s="953"/>
      <c r="R71" s="953"/>
      <c r="S71" s="953"/>
      <c r="T71" s="953"/>
      <c r="U71" s="953"/>
      <c r="V71" s="953"/>
      <c r="W71" s="953"/>
      <c r="X71" s="953"/>
      <c r="Y71" s="953"/>
      <c r="Z71" s="953"/>
    </row>
    <row r="72" spans="1:26" ht="12.75" customHeight="1">
      <c r="A72" s="953"/>
      <c r="B72" s="953"/>
      <c r="C72" s="953"/>
      <c r="D72" s="953"/>
      <c r="E72" s="953"/>
      <c r="F72" s="953"/>
      <c r="G72" s="953"/>
      <c r="H72" s="953"/>
      <c r="I72" s="953"/>
      <c r="J72" s="953"/>
      <c r="K72" s="953"/>
      <c r="L72" s="953"/>
      <c r="M72" s="953"/>
      <c r="N72" s="953"/>
      <c r="O72" s="953"/>
      <c r="P72" s="953"/>
      <c r="Q72" s="953"/>
      <c r="R72" s="953"/>
      <c r="S72" s="953"/>
      <c r="T72" s="953"/>
      <c r="U72" s="953"/>
      <c r="V72" s="953"/>
      <c r="W72" s="953"/>
      <c r="X72" s="953"/>
      <c r="Y72" s="953"/>
      <c r="Z72" s="953"/>
    </row>
    <row r="73" spans="1:26" ht="12.75" customHeight="1">
      <c r="A73" s="953"/>
      <c r="B73" s="953"/>
      <c r="C73" s="953"/>
      <c r="D73" s="953"/>
      <c r="E73" s="953"/>
      <c r="F73" s="953"/>
      <c r="G73" s="953"/>
      <c r="H73" s="953"/>
      <c r="I73" s="953"/>
      <c r="J73" s="953"/>
      <c r="K73" s="953"/>
      <c r="L73" s="953"/>
      <c r="M73" s="953"/>
      <c r="N73" s="953"/>
      <c r="O73" s="953"/>
      <c r="P73" s="953"/>
      <c r="Q73" s="953"/>
      <c r="R73" s="953"/>
      <c r="S73" s="953"/>
      <c r="T73" s="953"/>
      <c r="U73" s="953"/>
      <c r="V73" s="953"/>
      <c r="W73" s="953"/>
      <c r="X73" s="953"/>
      <c r="Y73" s="953"/>
      <c r="Z73" s="953"/>
    </row>
    <row r="74" spans="1:26" ht="12.75" customHeight="1">
      <c r="A74" s="953"/>
      <c r="B74" s="953"/>
      <c r="C74" s="953"/>
      <c r="D74" s="953"/>
      <c r="E74" s="953"/>
      <c r="F74" s="953"/>
      <c r="G74" s="953"/>
      <c r="H74" s="953"/>
      <c r="I74" s="953"/>
      <c r="J74" s="953"/>
      <c r="K74" s="953"/>
      <c r="L74" s="953"/>
      <c r="M74" s="953"/>
      <c r="N74" s="953"/>
      <c r="O74" s="953"/>
      <c r="P74" s="953"/>
      <c r="Q74" s="953"/>
      <c r="R74" s="953"/>
      <c r="S74" s="953"/>
      <c r="T74" s="953"/>
      <c r="U74" s="953"/>
      <c r="V74" s="953"/>
      <c r="W74" s="953"/>
      <c r="X74" s="953"/>
      <c r="Y74" s="953"/>
      <c r="Z74" s="953"/>
    </row>
    <row r="75" spans="1:26" ht="12.75" customHeight="1">
      <c r="A75" s="953"/>
      <c r="B75" s="953"/>
      <c r="C75" s="953"/>
      <c r="D75" s="953"/>
      <c r="E75" s="953"/>
      <c r="F75" s="953"/>
      <c r="G75" s="953"/>
      <c r="H75" s="953"/>
      <c r="I75" s="953"/>
      <c r="J75" s="953"/>
      <c r="K75" s="953"/>
      <c r="L75" s="953"/>
      <c r="M75" s="953"/>
      <c r="N75" s="953"/>
      <c r="O75" s="953"/>
      <c r="P75" s="953"/>
      <c r="Q75" s="953"/>
      <c r="R75" s="953"/>
      <c r="S75" s="953"/>
      <c r="T75" s="953"/>
      <c r="U75" s="953"/>
      <c r="V75" s="953"/>
      <c r="W75" s="953"/>
      <c r="X75" s="953"/>
      <c r="Y75" s="953"/>
      <c r="Z75" s="953"/>
    </row>
    <row r="76" spans="1:26" ht="12.75" customHeight="1">
      <c r="A76" s="953"/>
      <c r="B76" s="953"/>
      <c r="C76" s="953"/>
      <c r="D76" s="953"/>
      <c r="E76" s="953"/>
      <c r="F76" s="953"/>
      <c r="G76" s="953"/>
      <c r="H76" s="953"/>
      <c r="I76" s="953"/>
      <c r="J76" s="953"/>
      <c r="K76" s="953"/>
      <c r="L76" s="953"/>
      <c r="M76" s="953"/>
      <c r="N76" s="953"/>
      <c r="O76" s="953"/>
      <c r="P76" s="953"/>
      <c r="Q76" s="953"/>
      <c r="R76" s="953"/>
      <c r="S76" s="953"/>
      <c r="T76" s="953"/>
      <c r="U76" s="953"/>
      <c r="V76" s="953"/>
      <c r="W76" s="953"/>
      <c r="X76" s="953"/>
      <c r="Y76" s="953"/>
      <c r="Z76" s="953"/>
    </row>
    <row r="77" spans="1:26" ht="12.75" customHeight="1">
      <c r="A77" s="953"/>
      <c r="B77" s="953"/>
      <c r="C77" s="953"/>
      <c r="D77" s="953"/>
      <c r="E77" s="953"/>
      <c r="F77" s="953"/>
      <c r="G77" s="953"/>
      <c r="H77" s="953"/>
      <c r="I77" s="953"/>
      <c r="J77" s="953"/>
      <c r="K77" s="953"/>
      <c r="L77" s="953"/>
      <c r="M77" s="953"/>
      <c r="N77" s="953"/>
      <c r="O77" s="953"/>
      <c r="P77" s="953"/>
      <c r="Q77" s="953"/>
      <c r="R77" s="953"/>
      <c r="S77" s="953"/>
      <c r="T77" s="953"/>
      <c r="U77" s="953"/>
      <c r="V77" s="953"/>
      <c r="W77" s="953"/>
      <c r="X77" s="953"/>
      <c r="Y77" s="953"/>
      <c r="Z77" s="953"/>
    </row>
    <row r="78" spans="1:26" ht="12.75" customHeight="1">
      <c r="A78" s="953"/>
      <c r="B78" s="953"/>
      <c r="C78" s="953"/>
      <c r="D78" s="953"/>
      <c r="E78" s="953"/>
      <c r="F78" s="953"/>
      <c r="G78" s="953"/>
      <c r="H78" s="953"/>
      <c r="I78" s="953"/>
      <c r="J78" s="953"/>
      <c r="K78" s="953"/>
      <c r="L78" s="953"/>
      <c r="M78" s="953"/>
      <c r="N78" s="953"/>
      <c r="O78" s="953"/>
      <c r="P78" s="953"/>
      <c r="Q78" s="953"/>
      <c r="R78" s="953"/>
      <c r="S78" s="953"/>
      <c r="T78" s="953"/>
      <c r="U78" s="953"/>
      <c r="V78" s="953"/>
      <c r="W78" s="953"/>
      <c r="X78" s="953"/>
      <c r="Y78" s="953"/>
      <c r="Z78" s="953"/>
    </row>
    <row r="79" spans="1:26" ht="12.75" customHeight="1">
      <c r="A79" s="953"/>
      <c r="B79" s="953"/>
      <c r="C79" s="953"/>
      <c r="D79" s="953"/>
      <c r="E79" s="953"/>
      <c r="F79" s="953"/>
      <c r="G79" s="953"/>
      <c r="H79" s="953"/>
      <c r="I79" s="953"/>
      <c r="J79" s="953"/>
      <c r="K79" s="953"/>
      <c r="L79" s="953"/>
      <c r="M79" s="953"/>
      <c r="N79" s="953"/>
      <c r="O79" s="953"/>
      <c r="P79" s="953"/>
      <c r="Q79" s="953"/>
      <c r="R79" s="953"/>
      <c r="S79" s="953"/>
      <c r="T79" s="953"/>
      <c r="U79" s="953"/>
      <c r="V79" s="953"/>
      <c r="W79" s="953"/>
      <c r="X79" s="953"/>
      <c r="Y79" s="953"/>
      <c r="Z79" s="953"/>
    </row>
    <row r="80" spans="1:26" ht="12.75" customHeight="1">
      <c r="A80" s="953"/>
      <c r="B80" s="953"/>
      <c r="C80" s="953"/>
      <c r="D80" s="953"/>
      <c r="E80" s="953"/>
      <c r="F80" s="953"/>
      <c r="G80" s="953"/>
      <c r="H80" s="953"/>
      <c r="I80" s="953"/>
      <c r="J80" s="953"/>
      <c r="K80" s="953"/>
      <c r="L80" s="953"/>
      <c r="M80" s="953"/>
      <c r="N80" s="953"/>
      <c r="O80" s="953"/>
      <c r="P80" s="953"/>
      <c r="Q80" s="953"/>
      <c r="R80" s="953"/>
      <c r="S80" s="953"/>
      <c r="T80" s="953"/>
      <c r="U80" s="953"/>
      <c r="V80" s="953"/>
      <c r="W80" s="953"/>
      <c r="X80" s="953"/>
      <c r="Y80" s="953"/>
      <c r="Z80" s="953"/>
    </row>
    <row r="81" spans="1:26" ht="12.75" customHeight="1">
      <c r="A81" s="953"/>
      <c r="B81" s="953"/>
      <c r="C81" s="953"/>
      <c r="D81" s="953"/>
      <c r="E81" s="953"/>
      <c r="F81" s="953"/>
      <c r="G81" s="953"/>
      <c r="H81" s="953"/>
      <c r="I81" s="953"/>
      <c r="J81" s="953"/>
      <c r="K81" s="953"/>
      <c r="L81" s="953"/>
      <c r="M81" s="953"/>
      <c r="N81" s="953"/>
      <c r="O81" s="953"/>
      <c r="P81" s="953"/>
      <c r="Q81" s="953"/>
      <c r="R81" s="953"/>
      <c r="S81" s="953"/>
      <c r="T81" s="953"/>
      <c r="U81" s="953"/>
      <c r="V81" s="953"/>
      <c r="W81" s="953"/>
      <c r="X81" s="953"/>
      <c r="Y81" s="953"/>
      <c r="Z81" s="953"/>
    </row>
    <row r="82" spans="1:26" ht="12.75" customHeight="1">
      <c r="A82" s="953"/>
      <c r="B82" s="953"/>
      <c r="C82" s="953"/>
      <c r="D82" s="953"/>
      <c r="E82" s="953"/>
      <c r="F82" s="953"/>
      <c r="G82" s="953"/>
      <c r="H82" s="953"/>
      <c r="I82" s="953"/>
      <c r="J82" s="953"/>
      <c r="K82" s="953"/>
      <c r="L82" s="953"/>
      <c r="M82" s="953"/>
      <c r="N82" s="953"/>
      <c r="O82" s="953"/>
      <c r="P82" s="953"/>
      <c r="Q82" s="953"/>
      <c r="R82" s="953"/>
      <c r="S82" s="953"/>
      <c r="T82" s="953"/>
      <c r="U82" s="953"/>
      <c r="V82" s="953"/>
      <c r="W82" s="953"/>
      <c r="X82" s="953"/>
      <c r="Y82" s="953"/>
      <c r="Z82" s="953"/>
    </row>
    <row r="83" spans="1:26" ht="12.75" customHeight="1">
      <c r="A83" s="953"/>
      <c r="B83" s="953"/>
      <c r="C83" s="953"/>
      <c r="D83" s="953"/>
      <c r="E83" s="953"/>
      <c r="F83" s="953"/>
      <c r="G83" s="953"/>
      <c r="H83" s="953"/>
      <c r="I83" s="953"/>
      <c r="J83" s="953"/>
      <c r="K83" s="953"/>
      <c r="L83" s="953"/>
      <c r="M83" s="953"/>
      <c r="N83" s="953"/>
      <c r="O83" s="953"/>
      <c r="P83" s="953"/>
      <c r="Q83" s="953"/>
      <c r="R83" s="953"/>
      <c r="S83" s="953"/>
      <c r="T83" s="953"/>
      <c r="U83" s="953"/>
      <c r="V83" s="953"/>
      <c r="W83" s="953"/>
      <c r="X83" s="953"/>
      <c r="Y83" s="953"/>
      <c r="Z83" s="953"/>
    </row>
    <row r="84" spans="1:26" ht="12.75" customHeight="1">
      <c r="A84" s="953"/>
      <c r="B84" s="953"/>
      <c r="C84" s="953"/>
      <c r="D84" s="953"/>
      <c r="E84" s="953"/>
      <c r="F84" s="953"/>
      <c r="G84" s="953"/>
      <c r="H84" s="953"/>
      <c r="I84" s="953"/>
      <c r="J84" s="953"/>
      <c r="K84" s="953"/>
      <c r="L84" s="953"/>
      <c r="M84" s="953"/>
      <c r="N84" s="953"/>
      <c r="O84" s="953"/>
      <c r="P84" s="953"/>
      <c r="Q84" s="953"/>
      <c r="R84" s="953"/>
      <c r="S84" s="953"/>
      <c r="T84" s="953"/>
      <c r="U84" s="953"/>
      <c r="V84" s="953"/>
      <c r="W84" s="953"/>
      <c r="X84" s="953"/>
      <c r="Y84" s="953"/>
      <c r="Z84" s="953"/>
    </row>
    <row r="85" spans="1:26" ht="12.75" customHeight="1">
      <c r="A85" s="953"/>
      <c r="B85" s="953"/>
      <c r="C85" s="953"/>
      <c r="D85" s="953"/>
      <c r="E85" s="953"/>
      <c r="F85" s="953"/>
      <c r="G85" s="953"/>
      <c r="H85" s="953"/>
      <c r="I85" s="953"/>
      <c r="J85" s="953"/>
      <c r="K85" s="953"/>
      <c r="L85" s="953"/>
      <c r="M85" s="953"/>
      <c r="N85" s="953"/>
      <c r="O85" s="953"/>
      <c r="P85" s="953"/>
      <c r="Q85" s="953"/>
      <c r="R85" s="953"/>
      <c r="S85" s="953"/>
      <c r="T85" s="953"/>
      <c r="U85" s="953"/>
      <c r="V85" s="953"/>
      <c r="W85" s="953"/>
      <c r="X85" s="953"/>
      <c r="Y85" s="953"/>
      <c r="Z85" s="953"/>
    </row>
    <row r="86" spans="1:26" ht="12.75" customHeight="1">
      <c r="A86" s="953"/>
      <c r="B86" s="953"/>
      <c r="C86" s="953"/>
      <c r="D86" s="953"/>
      <c r="E86" s="953"/>
      <c r="F86" s="953"/>
      <c r="G86" s="953"/>
      <c r="H86" s="953"/>
      <c r="I86" s="953"/>
      <c r="J86" s="953"/>
      <c r="K86" s="953"/>
      <c r="L86" s="953"/>
      <c r="M86" s="953"/>
      <c r="N86" s="953"/>
      <c r="O86" s="953"/>
      <c r="P86" s="953"/>
      <c r="Q86" s="953"/>
      <c r="R86" s="953"/>
      <c r="S86" s="953"/>
      <c r="T86" s="953"/>
      <c r="U86" s="953"/>
      <c r="V86" s="953"/>
      <c r="W86" s="953"/>
      <c r="X86" s="953"/>
      <c r="Y86" s="953"/>
      <c r="Z86" s="953"/>
    </row>
    <row r="87" spans="1:26" ht="12.75" customHeight="1">
      <c r="A87" s="953"/>
      <c r="B87" s="953"/>
      <c r="C87" s="953"/>
      <c r="D87" s="953"/>
      <c r="E87" s="953"/>
      <c r="F87" s="953"/>
      <c r="G87" s="953"/>
      <c r="H87" s="953"/>
      <c r="I87" s="953"/>
      <c r="J87" s="953"/>
      <c r="K87" s="953"/>
      <c r="L87" s="953"/>
      <c r="M87" s="953"/>
      <c r="N87" s="953"/>
      <c r="O87" s="953"/>
      <c r="P87" s="953"/>
      <c r="Q87" s="953"/>
      <c r="R87" s="953"/>
      <c r="S87" s="953"/>
      <c r="T87" s="953"/>
      <c r="U87" s="953"/>
      <c r="V87" s="953"/>
      <c r="W87" s="953"/>
      <c r="X87" s="953"/>
      <c r="Y87" s="953"/>
      <c r="Z87" s="953"/>
    </row>
    <row r="88" spans="1:26" ht="12.75" customHeight="1">
      <c r="A88" s="953"/>
      <c r="B88" s="953"/>
      <c r="C88" s="953"/>
      <c r="D88" s="953"/>
      <c r="E88" s="953"/>
      <c r="F88" s="953"/>
      <c r="G88" s="953"/>
      <c r="H88" s="953"/>
      <c r="I88" s="953"/>
      <c r="J88" s="953"/>
      <c r="K88" s="953"/>
      <c r="L88" s="953"/>
      <c r="M88" s="953"/>
      <c r="N88" s="953"/>
      <c r="O88" s="953"/>
      <c r="P88" s="953"/>
      <c r="Q88" s="953"/>
      <c r="R88" s="953"/>
      <c r="S88" s="953"/>
      <c r="T88" s="953"/>
      <c r="U88" s="953"/>
      <c r="V88" s="953"/>
      <c r="W88" s="953"/>
      <c r="X88" s="953"/>
      <c r="Y88" s="953"/>
      <c r="Z88" s="953"/>
    </row>
    <row r="89" spans="1:26" ht="12.75" customHeight="1">
      <c r="A89" s="953"/>
      <c r="B89" s="953"/>
      <c r="C89" s="953"/>
      <c r="D89" s="953"/>
      <c r="E89" s="953"/>
      <c r="F89" s="953"/>
      <c r="G89" s="953"/>
      <c r="H89" s="953"/>
      <c r="I89" s="953"/>
      <c r="J89" s="953"/>
      <c r="K89" s="953"/>
      <c r="L89" s="953"/>
      <c r="M89" s="953"/>
      <c r="N89" s="953"/>
      <c r="O89" s="953"/>
      <c r="P89" s="953"/>
      <c r="Q89" s="953"/>
      <c r="R89" s="953"/>
      <c r="S89" s="953"/>
      <c r="T89" s="953"/>
      <c r="U89" s="953"/>
      <c r="V89" s="953"/>
      <c r="W89" s="953"/>
      <c r="X89" s="953"/>
      <c r="Y89" s="953"/>
      <c r="Z89" s="953"/>
    </row>
    <row r="90" spans="1:26" ht="12.75" customHeight="1">
      <c r="A90" s="953"/>
      <c r="B90" s="953"/>
      <c r="C90" s="953"/>
      <c r="D90" s="953"/>
      <c r="E90" s="953"/>
      <c r="F90" s="953"/>
      <c r="G90" s="953"/>
      <c r="H90" s="953"/>
      <c r="I90" s="953"/>
      <c r="J90" s="953"/>
      <c r="K90" s="953"/>
      <c r="L90" s="953"/>
      <c r="M90" s="953"/>
      <c r="N90" s="953"/>
      <c r="O90" s="953"/>
      <c r="P90" s="953"/>
      <c r="Q90" s="953"/>
      <c r="R90" s="953"/>
      <c r="S90" s="953"/>
      <c r="T90" s="953"/>
      <c r="U90" s="953"/>
      <c r="V90" s="953"/>
      <c r="W90" s="953"/>
      <c r="X90" s="953"/>
      <c r="Y90" s="953"/>
      <c r="Z90" s="953"/>
    </row>
    <row r="91" spans="1:26" ht="12.75" customHeight="1">
      <c r="A91" s="953"/>
      <c r="B91" s="953"/>
      <c r="C91" s="953"/>
      <c r="D91" s="953"/>
      <c r="E91" s="953"/>
      <c r="F91" s="953"/>
      <c r="G91" s="953"/>
      <c r="H91" s="953"/>
      <c r="I91" s="953"/>
      <c r="J91" s="953"/>
      <c r="K91" s="953"/>
      <c r="L91" s="953"/>
      <c r="M91" s="953"/>
      <c r="N91" s="953"/>
      <c r="O91" s="953"/>
      <c r="P91" s="953"/>
      <c r="Q91" s="953"/>
      <c r="R91" s="953"/>
      <c r="S91" s="953"/>
      <c r="T91" s="953"/>
      <c r="U91" s="953"/>
      <c r="V91" s="953"/>
      <c r="W91" s="953"/>
      <c r="X91" s="953"/>
      <c r="Y91" s="953"/>
      <c r="Z91" s="953"/>
    </row>
    <row r="92" spans="1:26" ht="12.75" customHeight="1">
      <c r="A92" s="953"/>
      <c r="B92" s="953"/>
      <c r="C92" s="953"/>
      <c r="D92" s="953"/>
      <c r="E92" s="953"/>
      <c r="F92" s="953"/>
      <c r="G92" s="953"/>
      <c r="H92" s="953"/>
      <c r="I92" s="953"/>
      <c r="J92" s="953"/>
      <c r="K92" s="953"/>
      <c r="L92" s="953"/>
      <c r="M92" s="953"/>
      <c r="N92" s="953"/>
      <c r="O92" s="953"/>
      <c r="P92" s="953"/>
      <c r="Q92" s="953"/>
      <c r="R92" s="953"/>
      <c r="S92" s="953"/>
      <c r="T92" s="953"/>
      <c r="U92" s="953"/>
      <c r="V92" s="953"/>
      <c r="W92" s="953"/>
      <c r="X92" s="953"/>
      <c r="Y92" s="953"/>
      <c r="Z92" s="953"/>
    </row>
    <row r="93" spans="1:26" ht="12.75" customHeight="1">
      <c r="A93" s="953"/>
      <c r="B93" s="953"/>
      <c r="C93" s="953"/>
      <c r="D93" s="953"/>
      <c r="E93" s="953"/>
      <c r="F93" s="953"/>
      <c r="G93" s="953"/>
      <c r="H93" s="953"/>
      <c r="I93" s="953"/>
      <c r="J93" s="953"/>
      <c r="K93" s="953"/>
      <c r="L93" s="953"/>
      <c r="M93" s="953"/>
      <c r="N93" s="953"/>
      <c r="O93" s="953"/>
      <c r="P93" s="953"/>
      <c r="Q93" s="953"/>
      <c r="R93" s="953"/>
      <c r="S93" s="953"/>
      <c r="T93" s="953"/>
      <c r="U93" s="953"/>
      <c r="V93" s="953"/>
      <c r="W93" s="953"/>
      <c r="X93" s="953"/>
      <c r="Y93" s="953"/>
      <c r="Z93" s="953"/>
    </row>
    <row r="94" spans="1:26" ht="12.75" customHeight="1">
      <c r="A94" s="953"/>
      <c r="B94" s="953"/>
      <c r="C94" s="953"/>
      <c r="D94" s="953"/>
      <c r="E94" s="953"/>
      <c r="F94" s="953"/>
      <c r="G94" s="953"/>
      <c r="H94" s="953"/>
      <c r="I94" s="953"/>
      <c r="J94" s="953"/>
      <c r="K94" s="953"/>
      <c r="L94" s="953"/>
      <c r="M94" s="953"/>
      <c r="N94" s="953"/>
      <c r="O94" s="953"/>
      <c r="P94" s="953"/>
      <c r="Q94" s="953"/>
      <c r="R94" s="953"/>
      <c r="S94" s="953"/>
      <c r="T94" s="953"/>
      <c r="U94" s="953"/>
      <c r="V94" s="953"/>
      <c r="W94" s="953"/>
      <c r="X94" s="953"/>
      <c r="Y94" s="953"/>
      <c r="Z94" s="953"/>
    </row>
    <row r="95" spans="1:26" ht="12.75" customHeight="1">
      <c r="A95" s="953"/>
      <c r="B95" s="953"/>
      <c r="C95" s="953"/>
      <c r="D95" s="953"/>
      <c r="E95" s="953"/>
      <c r="F95" s="953"/>
      <c r="G95" s="953"/>
      <c r="H95" s="953"/>
      <c r="I95" s="953"/>
      <c r="J95" s="953"/>
      <c r="K95" s="953"/>
      <c r="L95" s="953"/>
      <c r="M95" s="953"/>
      <c r="N95" s="953"/>
      <c r="O95" s="953"/>
      <c r="P95" s="953"/>
      <c r="Q95" s="953"/>
      <c r="R95" s="953"/>
      <c r="S95" s="953"/>
      <c r="T95" s="953"/>
      <c r="U95" s="953"/>
      <c r="V95" s="953"/>
      <c r="W95" s="953"/>
      <c r="X95" s="953"/>
      <c r="Y95" s="953"/>
      <c r="Z95" s="953"/>
    </row>
    <row r="96" spans="1:26" ht="12.75" customHeight="1">
      <c r="A96" s="953"/>
      <c r="B96" s="953"/>
      <c r="C96" s="953"/>
      <c r="D96" s="953"/>
      <c r="E96" s="953"/>
      <c r="F96" s="953"/>
      <c r="G96" s="953"/>
      <c r="H96" s="953"/>
      <c r="I96" s="953"/>
      <c r="J96" s="953"/>
      <c r="K96" s="953"/>
      <c r="L96" s="953"/>
      <c r="M96" s="953"/>
      <c r="N96" s="953"/>
      <c r="O96" s="953"/>
      <c r="P96" s="953"/>
      <c r="Q96" s="953"/>
      <c r="R96" s="953"/>
      <c r="S96" s="953"/>
      <c r="T96" s="953"/>
      <c r="U96" s="953"/>
      <c r="V96" s="953"/>
      <c r="W96" s="953"/>
      <c r="X96" s="953"/>
      <c r="Y96" s="953"/>
      <c r="Z96" s="953"/>
    </row>
    <row r="97" spans="1:26" ht="12.75" customHeight="1">
      <c r="A97" s="953"/>
      <c r="B97" s="953"/>
      <c r="C97" s="953"/>
      <c r="D97" s="953"/>
      <c r="E97" s="953"/>
      <c r="F97" s="953"/>
      <c r="G97" s="953"/>
      <c r="H97" s="953"/>
      <c r="I97" s="953"/>
      <c r="J97" s="953"/>
      <c r="K97" s="953"/>
      <c r="L97" s="953"/>
      <c r="M97" s="953"/>
      <c r="N97" s="953"/>
      <c r="O97" s="953"/>
      <c r="P97" s="953"/>
      <c r="Q97" s="953"/>
      <c r="R97" s="953"/>
      <c r="S97" s="953"/>
      <c r="T97" s="953"/>
      <c r="U97" s="953"/>
      <c r="V97" s="953"/>
      <c r="W97" s="953"/>
      <c r="X97" s="953"/>
      <c r="Y97" s="953"/>
      <c r="Z97" s="953"/>
    </row>
    <row r="98" spans="1:26" ht="12.75" customHeight="1">
      <c r="A98" s="953"/>
      <c r="B98" s="953"/>
      <c r="C98" s="953"/>
      <c r="D98" s="953"/>
      <c r="E98" s="953"/>
      <c r="F98" s="953"/>
      <c r="G98" s="953"/>
      <c r="H98" s="953"/>
      <c r="I98" s="953"/>
      <c r="J98" s="953"/>
      <c r="K98" s="953"/>
      <c r="L98" s="953"/>
      <c r="M98" s="953"/>
      <c r="N98" s="953"/>
      <c r="O98" s="953"/>
      <c r="P98" s="953"/>
      <c r="Q98" s="953"/>
      <c r="R98" s="953"/>
      <c r="S98" s="953"/>
      <c r="T98" s="953"/>
      <c r="U98" s="953"/>
      <c r="V98" s="953"/>
      <c r="W98" s="953"/>
      <c r="X98" s="953"/>
      <c r="Y98" s="953"/>
      <c r="Z98" s="953"/>
    </row>
    <row r="99" spans="1:26" ht="12.75" customHeight="1">
      <c r="A99" s="953"/>
      <c r="B99" s="953"/>
      <c r="C99" s="953"/>
      <c r="D99" s="953"/>
      <c r="E99" s="953"/>
      <c r="F99" s="953"/>
      <c r="G99" s="953"/>
      <c r="H99" s="953"/>
      <c r="I99" s="953"/>
      <c r="J99" s="953"/>
      <c r="K99" s="953"/>
      <c r="L99" s="953"/>
      <c r="M99" s="953"/>
      <c r="N99" s="953"/>
      <c r="O99" s="953"/>
      <c r="P99" s="953"/>
      <c r="Q99" s="953"/>
      <c r="R99" s="953"/>
      <c r="S99" s="953"/>
      <c r="T99" s="953"/>
      <c r="U99" s="953"/>
      <c r="V99" s="953"/>
      <c r="W99" s="953"/>
      <c r="X99" s="953"/>
      <c r="Y99" s="953"/>
      <c r="Z99" s="953"/>
    </row>
    <row r="100" spans="1:26" ht="12.75" customHeight="1">
      <c r="A100" s="953"/>
      <c r="B100" s="953"/>
      <c r="C100" s="953"/>
      <c r="D100" s="953"/>
      <c r="E100" s="953"/>
      <c r="F100" s="953"/>
      <c r="G100" s="953"/>
      <c r="H100" s="953"/>
      <c r="I100" s="953"/>
      <c r="J100" s="953"/>
      <c r="K100" s="953"/>
      <c r="L100" s="953"/>
      <c r="M100" s="953"/>
      <c r="N100" s="953"/>
      <c r="O100" s="953"/>
      <c r="P100" s="953"/>
      <c r="Q100" s="953"/>
      <c r="R100" s="953"/>
      <c r="S100" s="953"/>
      <c r="T100" s="953"/>
      <c r="U100" s="953"/>
      <c r="V100" s="953"/>
      <c r="W100" s="953"/>
      <c r="X100" s="953"/>
      <c r="Y100" s="953"/>
      <c r="Z100" s="953"/>
    </row>
    <row r="101" spans="1:26" ht="12.75" customHeight="1">
      <c r="A101" s="953"/>
      <c r="B101" s="953"/>
      <c r="C101" s="953"/>
      <c r="D101" s="953"/>
      <c r="E101" s="953"/>
      <c r="F101" s="953"/>
      <c r="G101" s="953"/>
      <c r="H101" s="953"/>
      <c r="I101" s="953"/>
      <c r="J101" s="953"/>
      <c r="K101" s="953"/>
      <c r="L101" s="953"/>
      <c r="M101" s="953"/>
      <c r="N101" s="953"/>
      <c r="O101" s="953"/>
      <c r="P101" s="953"/>
      <c r="Q101" s="953"/>
      <c r="R101" s="953"/>
      <c r="S101" s="953"/>
      <c r="T101" s="953"/>
      <c r="U101" s="953"/>
      <c r="V101" s="953"/>
      <c r="W101" s="953"/>
      <c r="X101" s="953"/>
      <c r="Y101" s="953"/>
      <c r="Z101" s="953"/>
    </row>
    <row r="102" spans="1:26" ht="12.75" customHeight="1">
      <c r="A102" s="953"/>
      <c r="B102" s="953"/>
      <c r="C102" s="953"/>
      <c r="D102" s="953"/>
      <c r="E102" s="953"/>
      <c r="F102" s="953"/>
      <c r="G102" s="953"/>
      <c r="H102" s="953"/>
      <c r="I102" s="953"/>
      <c r="J102" s="953"/>
      <c r="K102" s="953"/>
      <c r="L102" s="953"/>
      <c r="M102" s="953"/>
      <c r="N102" s="953"/>
      <c r="O102" s="953"/>
      <c r="P102" s="953"/>
      <c r="Q102" s="953"/>
      <c r="R102" s="953"/>
      <c r="S102" s="953"/>
      <c r="T102" s="953"/>
      <c r="U102" s="953"/>
      <c r="V102" s="953"/>
      <c r="W102" s="953"/>
      <c r="X102" s="953"/>
      <c r="Y102" s="953"/>
      <c r="Z102" s="953"/>
    </row>
    <row r="103" spans="1:26" ht="12.75" customHeight="1">
      <c r="A103" s="953"/>
      <c r="B103" s="953"/>
      <c r="C103" s="953"/>
      <c r="D103" s="953"/>
      <c r="E103" s="953"/>
      <c r="F103" s="953"/>
      <c r="G103" s="953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  <c r="U103" s="953"/>
      <c r="V103" s="953"/>
      <c r="W103" s="953"/>
      <c r="X103" s="953"/>
      <c r="Y103" s="953"/>
      <c r="Z103" s="953"/>
    </row>
    <row r="104" spans="1:26" ht="12.75" customHeight="1">
      <c r="A104" s="953"/>
      <c r="B104" s="953"/>
      <c r="C104" s="953"/>
      <c r="D104" s="953"/>
      <c r="E104" s="953"/>
      <c r="F104" s="953"/>
      <c r="G104" s="953"/>
      <c r="H104" s="953"/>
      <c r="I104" s="953"/>
      <c r="J104" s="953"/>
      <c r="K104" s="953"/>
      <c r="L104" s="953"/>
      <c r="M104" s="953"/>
      <c r="N104" s="953"/>
      <c r="O104" s="953"/>
      <c r="P104" s="953"/>
      <c r="Q104" s="953"/>
      <c r="R104" s="953"/>
      <c r="S104" s="953"/>
      <c r="T104" s="953"/>
      <c r="U104" s="953"/>
      <c r="V104" s="953"/>
      <c r="W104" s="953"/>
      <c r="X104" s="953"/>
      <c r="Y104" s="953"/>
      <c r="Z104" s="953"/>
    </row>
    <row r="105" spans="1:26" ht="12.75" customHeight="1">
      <c r="A105" s="953"/>
      <c r="B105" s="953"/>
      <c r="C105" s="953"/>
      <c r="D105" s="953"/>
      <c r="E105" s="953"/>
      <c r="F105" s="953"/>
      <c r="G105" s="953"/>
      <c r="H105" s="953"/>
      <c r="I105" s="953"/>
      <c r="J105" s="953"/>
      <c r="K105" s="953"/>
      <c r="L105" s="953"/>
      <c r="M105" s="953"/>
      <c r="N105" s="953"/>
      <c r="O105" s="953"/>
      <c r="P105" s="953"/>
      <c r="Q105" s="953"/>
      <c r="R105" s="953"/>
      <c r="S105" s="953"/>
      <c r="T105" s="953"/>
      <c r="U105" s="953"/>
      <c r="V105" s="953"/>
      <c r="W105" s="953"/>
      <c r="X105" s="953"/>
      <c r="Y105" s="953"/>
      <c r="Z105" s="953"/>
    </row>
    <row r="106" spans="1:26" ht="12.75" customHeight="1">
      <c r="A106" s="953"/>
      <c r="B106" s="953"/>
      <c r="C106" s="953"/>
      <c r="D106" s="953"/>
      <c r="E106" s="953"/>
      <c r="F106" s="953"/>
      <c r="G106" s="953"/>
      <c r="H106" s="953"/>
      <c r="I106" s="953"/>
      <c r="J106" s="953"/>
      <c r="K106" s="953"/>
      <c r="L106" s="953"/>
      <c r="M106" s="953"/>
      <c r="N106" s="953"/>
      <c r="O106" s="953"/>
      <c r="P106" s="953"/>
      <c r="Q106" s="953"/>
      <c r="R106" s="953"/>
      <c r="S106" s="953"/>
      <c r="T106" s="953"/>
      <c r="U106" s="953"/>
      <c r="V106" s="953"/>
      <c r="W106" s="953"/>
      <c r="X106" s="953"/>
      <c r="Y106" s="953"/>
      <c r="Z106" s="953"/>
    </row>
    <row r="107" spans="1:26" ht="12.75" customHeight="1">
      <c r="A107" s="953"/>
      <c r="B107" s="953"/>
      <c r="C107" s="953"/>
      <c r="D107" s="953"/>
      <c r="E107" s="953"/>
      <c r="F107" s="953"/>
      <c r="G107" s="953"/>
      <c r="H107" s="953"/>
      <c r="I107" s="953"/>
      <c r="J107" s="953"/>
      <c r="K107" s="953"/>
      <c r="L107" s="953"/>
      <c r="M107" s="953"/>
      <c r="N107" s="953"/>
      <c r="O107" s="953"/>
      <c r="P107" s="953"/>
      <c r="Q107" s="953"/>
      <c r="R107" s="953"/>
      <c r="S107" s="953"/>
      <c r="T107" s="953"/>
      <c r="U107" s="953"/>
      <c r="V107" s="953"/>
      <c r="W107" s="953"/>
      <c r="X107" s="953"/>
      <c r="Y107" s="953"/>
      <c r="Z107" s="953"/>
    </row>
    <row r="108" spans="1:26" ht="12.75" customHeight="1">
      <c r="A108" s="953"/>
      <c r="B108" s="953"/>
      <c r="C108" s="953"/>
      <c r="D108" s="953"/>
      <c r="E108" s="953"/>
      <c r="F108" s="953"/>
      <c r="G108" s="953"/>
      <c r="H108" s="953"/>
      <c r="I108" s="953"/>
      <c r="J108" s="953"/>
      <c r="K108" s="953"/>
      <c r="L108" s="953"/>
      <c r="M108" s="953"/>
      <c r="N108" s="953"/>
      <c r="O108" s="953"/>
      <c r="P108" s="953"/>
      <c r="Q108" s="953"/>
      <c r="R108" s="953"/>
      <c r="S108" s="953"/>
      <c r="T108" s="953"/>
      <c r="U108" s="953"/>
      <c r="V108" s="953"/>
      <c r="W108" s="953"/>
      <c r="X108" s="953"/>
      <c r="Y108" s="953"/>
      <c r="Z108" s="953"/>
    </row>
    <row r="109" spans="1:26" ht="12.75" customHeight="1">
      <c r="A109" s="953"/>
      <c r="B109" s="953"/>
      <c r="C109" s="953"/>
      <c r="D109" s="953"/>
      <c r="E109" s="953"/>
      <c r="F109" s="953"/>
      <c r="G109" s="953"/>
      <c r="H109" s="953"/>
      <c r="I109" s="953"/>
      <c r="J109" s="953"/>
      <c r="K109" s="953"/>
      <c r="L109" s="953"/>
      <c r="M109" s="953"/>
      <c r="N109" s="953"/>
      <c r="O109" s="953"/>
      <c r="P109" s="953"/>
      <c r="Q109" s="953"/>
      <c r="R109" s="953"/>
      <c r="S109" s="953"/>
      <c r="T109" s="953"/>
      <c r="U109" s="953"/>
      <c r="V109" s="953"/>
      <c r="W109" s="953"/>
      <c r="X109" s="953"/>
      <c r="Y109" s="953"/>
      <c r="Z109" s="953"/>
    </row>
    <row r="110" spans="1:26" ht="12.75" customHeight="1">
      <c r="A110" s="953"/>
      <c r="B110" s="953"/>
      <c r="C110" s="953"/>
      <c r="D110" s="953"/>
      <c r="E110" s="953"/>
      <c r="F110" s="953"/>
      <c r="G110" s="953"/>
      <c r="H110" s="953"/>
      <c r="I110" s="953"/>
      <c r="J110" s="953"/>
      <c r="K110" s="953"/>
      <c r="L110" s="953"/>
      <c r="M110" s="953"/>
      <c r="N110" s="953"/>
      <c r="O110" s="953"/>
      <c r="P110" s="953"/>
      <c r="Q110" s="953"/>
      <c r="R110" s="953"/>
      <c r="S110" s="953"/>
      <c r="T110" s="953"/>
      <c r="U110" s="953"/>
      <c r="V110" s="953"/>
      <c r="W110" s="953"/>
      <c r="X110" s="953"/>
      <c r="Y110" s="953"/>
      <c r="Z110" s="953"/>
    </row>
    <row r="111" spans="1:26" ht="12.75" customHeight="1">
      <c r="A111" s="953"/>
      <c r="B111" s="953"/>
      <c r="C111" s="953"/>
      <c r="D111" s="953"/>
      <c r="E111" s="953"/>
      <c r="F111" s="953"/>
      <c r="G111" s="953"/>
      <c r="H111" s="953"/>
      <c r="I111" s="953"/>
      <c r="J111" s="953"/>
      <c r="K111" s="953"/>
      <c r="L111" s="953"/>
      <c r="M111" s="953"/>
      <c r="N111" s="953"/>
      <c r="O111" s="953"/>
      <c r="P111" s="953"/>
      <c r="Q111" s="953"/>
      <c r="R111" s="953"/>
      <c r="S111" s="953"/>
      <c r="T111" s="953"/>
      <c r="U111" s="953"/>
      <c r="V111" s="953"/>
      <c r="W111" s="953"/>
      <c r="X111" s="953"/>
      <c r="Y111" s="953"/>
      <c r="Z111" s="953"/>
    </row>
    <row r="112" spans="1:26" ht="12.75" customHeight="1">
      <c r="A112" s="953"/>
      <c r="B112" s="953"/>
      <c r="C112" s="953"/>
      <c r="D112" s="953"/>
      <c r="E112" s="953"/>
      <c r="F112" s="953"/>
      <c r="G112" s="953"/>
      <c r="H112" s="953"/>
      <c r="I112" s="953"/>
      <c r="J112" s="953"/>
      <c r="K112" s="953"/>
      <c r="L112" s="953"/>
      <c r="M112" s="953"/>
      <c r="N112" s="953"/>
      <c r="O112" s="953"/>
      <c r="P112" s="953"/>
      <c r="Q112" s="953"/>
      <c r="R112" s="953"/>
      <c r="S112" s="953"/>
      <c r="T112" s="953"/>
      <c r="U112" s="953"/>
      <c r="V112" s="953"/>
      <c r="W112" s="953"/>
      <c r="X112" s="953"/>
      <c r="Y112" s="953"/>
      <c r="Z112" s="953"/>
    </row>
    <row r="113" spans="1:26" ht="12.75" customHeight="1">
      <c r="A113" s="953"/>
      <c r="B113" s="953"/>
      <c r="C113" s="953"/>
      <c r="D113" s="953"/>
      <c r="E113" s="953"/>
      <c r="F113" s="953"/>
      <c r="G113" s="953"/>
      <c r="H113" s="953"/>
      <c r="I113" s="953"/>
      <c r="J113" s="953"/>
      <c r="K113" s="953"/>
      <c r="L113" s="953"/>
      <c r="M113" s="953"/>
      <c r="N113" s="953"/>
      <c r="O113" s="953"/>
      <c r="P113" s="953"/>
      <c r="Q113" s="953"/>
      <c r="R113" s="953"/>
      <c r="S113" s="953"/>
      <c r="T113" s="953"/>
      <c r="U113" s="953"/>
      <c r="V113" s="953"/>
      <c r="W113" s="953"/>
      <c r="X113" s="953"/>
      <c r="Y113" s="953"/>
      <c r="Z113" s="953"/>
    </row>
    <row r="114" spans="1:26" ht="12.75" customHeight="1">
      <c r="A114" s="953"/>
      <c r="B114" s="953"/>
      <c r="C114" s="953"/>
      <c r="D114" s="953"/>
      <c r="E114" s="953"/>
      <c r="F114" s="953"/>
      <c r="G114" s="953"/>
      <c r="H114" s="953"/>
      <c r="I114" s="953"/>
      <c r="J114" s="953"/>
      <c r="K114" s="953"/>
      <c r="L114" s="953"/>
      <c r="M114" s="953"/>
      <c r="N114" s="953"/>
      <c r="O114" s="953"/>
      <c r="P114" s="953"/>
      <c r="Q114" s="953"/>
      <c r="R114" s="953"/>
      <c r="S114" s="953"/>
      <c r="T114" s="953"/>
      <c r="U114" s="953"/>
      <c r="V114" s="953"/>
      <c r="W114" s="953"/>
      <c r="X114" s="953"/>
      <c r="Y114" s="953"/>
      <c r="Z114" s="953"/>
    </row>
    <row r="115" spans="1:26" ht="12.75" customHeight="1">
      <c r="A115" s="953"/>
      <c r="B115" s="953"/>
      <c r="C115" s="953"/>
      <c r="D115" s="953"/>
      <c r="E115" s="953"/>
      <c r="F115" s="953"/>
      <c r="G115" s="953"/>
      <c r="H115" s="953"/>
      <c r="I115" s="953"/>
      <c r="J115" s="953"/>
      <c r="K115" s="953"/>
      <c r="L115" s="953"/>
      <c r="M115" s="953"/>
      <c r="N115" s="953"/>
      <c r="O115" s="953"/>
      <c r="P115" s="953"/>
      <c r="Q115" s="953"/>
      <c r="R115" s="953"/>
      <c r="S115" s="953"/>
      <c r="T115" s="953"/>
      <c r="U115" s="953"/>
      <c r="V115" s="953"/>
      <c r="W115" s="953"/>
      <c r="X115" s="953"/>
      <c r="Y115" s="953"/>
      <c r="Z115" s="953"/>
    </row>
    <row r="116" spans="1:26" ht="12.75" customHeight="1">
      <c r="A116" s="953"/>
      <c r="B116" s="953"/>
      <c r="C116" s="953"/>
      <c r="D116" s="953"/>
      <c r="E116" s="953"/>
      <c r="F116" s="953"/>
      <c r="G116" s="953"/>
      <c r="H116" s="953"/>
      <c r="I116" s="953"/>
      <c r="J116" s="953"/>
      <c r="K116" s="953"/>
      <c r="L116" s="953"/>
      <c r="M116" s="953"/>
      <c r="N116" s="953"/>
      <c r="O116" s="953"/>
      <c r="P116" s="953"/>
      <c r="Q116" s="953"/>
      <c r="R116" s="953"/>
      <c r="S116" s="953"/>
      <c r="T116" s="953"/>
      <c r="U116" s="953"/>
      <c r="V116" s="953"/>
      <c r="W116" s="953"/>
      <c r="X116" s="953"/>
      <c r="Y116" s="953"/>
      <c r="Z116" s="953"/>
    </row>
    <row r="117" spans="1:26" ht="12.75" customHeight="1">
      <c r="A117" s="953"/>
      <c r="B117" s="953"/>
      <c r="C117" s="953"/>
      <c r="D117" s="953"/>
      <c r="E117" s="953"/>
      <c r="F117" s="953"/>
      <c r="G117" s="953"/>
      <c r="H117" s="953"/>
      <c r="I117" s="953"/>
      <c r="J117" s="953"/>
      <c r="K117" s="953"/>
      <c r="L117" s="953"/>
      <c r="M117" s="953"/>
      <c r="N117" s="953"/>
      <c r="O117" s="953"/>
      <c r="P117" s="953"/>
      <c r="Q117" s="953"/>
      <c r="R117" s="953"/>
      <c r="S117" s="953"/>
      <c r="T117" s="953"/>
      <c r="U117" s="953"/>
      <c r="V117" s="953"/>
      <c r="W117" s="953"/>
      <c r="X117" s="953"/>
      <c r="Y117" s="953"/>
      <c r="Z117" s="953"/>
    </row>
    <row r="118" spans="1:26" ht="12.75" customHeight="1">
      <c r="A118" s="953"/>
      <c r="B118" s="953"/>
      <c r="C118" s="953"/>
      <c r="D118" s="953"/>
      <c r="E118" s="953"/>
      <c r="F118" s="953"/>
      <c r="G118" s="953"/>
      <c r="H118" s="953"/>
      <c r="I118" s="953"/>
      <c r="J118" s="953"/>
      <c r="K118" s="953"/>
      <c r="L118" s="953"/>
      <c r="M118" s="953"/>
      <c r="N118" s="953"/>
      <c r="O118" s="953"/>
      <c r="P118" s="953"/>
      <c r="Q118" s="953"/>
      <c r="R118" s="953"/>
      <c r="S118" s="953"/>
      <c r="T118" s="953"/>
      <c r="U118" s="953"/>
      <c r="V118" s="953"/>
      <c r="W118" s="953"/>
      <c r="X118" s="953"/>
      <c r="Y118" s="953"/>
      <c r="Z118" s="953"/>
    </row>
    <row r="119" spans="1:26" ht="12.75" customHeight="1">
      <c r="A119" s="953"/>
      <c r="B119" s="953"/>
      <c r="C119" s="953"/>
      <c r="D119" s="953"/>
      <c r="E119" s="953"/>
      <c r="F119" s="953"/>
      <c r="G119" s="953"/>
      <c r="H119" s="953"/>
      <c r="I119" s="953"/>
      <c r="J119" s="953"/>
      <c r="K119" s="953"/>
      <c r="L119" s="953"/>
      <c r="M119" s="953"/>
      <c r="N119" s="953"/>
      <c r="O119" s="953"/>
      <c r="P119" s="953"/>
      <c r="Q119" s="953"/>
      <c r="R119" s="953"/>
      <c r="S119" s="953"/>
      <c r="T119" s="953"/>
      <c r="U119" s="953"/>
      <c r="V119" s="953"/>
      <c r="W119" s="953"/>
      <c r="X119" s="953"/>
      <c r="Y119" s="953"/>
      <c r="Z119" s="953"/>
    </row>
    <row r="120" spans="1:26" ht="12.75" customHeight="1">
      <c r="A120" s="953"/>
      <c r="B120" s="953"/>
      <c r="C120" s="953"/>
      <c r="D120" s="953"/>
      <c r="E120" s="953"/>
      <c r="F120" s="953"/>
      <c r="G120" s="953"/>
      <c r="H120" s="953"/>
      <c r="I120" s="953"/>
      <c r="J120" s="953"/>
      <c r="K120" s="953"/>
      <c r="L120" s="953"/>
      <c r="M120" s="953"/>
      <c r="N120" s="953"/>
      <c r="O120" s="953"/>
      <c r="P120" s="953"/>
      <c r="Q120" s="953"/>
      <c r="R120" s="953"/>
      <c r="S120" s="953"/>
      <c r="T120" s="953"/>
      <c r="U120" s="953"/>
      <c r="V120" s="953"/>
      <c r="W120" s="953"/>
      <c r="X120" s="953"/>
      <c r="Y120" s="953"/>
      <c r="Z120" s="953"/>
    </row>
    <row r="121" spans="1:26" ht="12.75" customHeight="1">
      <c r="A121" s="953"/>
      <c r="B121" s="953"/>
      <c r="C121" s="953"/>
      <c r="D121" s="953"/>
      <c r="E121" s="953"/>
      <c r="F121" s="953"/>
      <c r="G121" s="953"/>
      <c r="H121" s="953"/>
      <c r="I121" s="953"/>
      <c r="J121" s="953"/>
      <c r="K121" s="953"/>
      <c r="L121" s="953"/>
      <c r="M121" s="953"/>
      <c r="N121" s="953"/>
      <c r="O121" s="953"/>
      <c r="P121" s="953"/>
      <c r="Q121" s="953"/>
      <c r="R121" s="953"/>
      <c r="S121" s="953"/>
      <c r="T121" s="953"/>
      <c r="U121" s="953"/>
      <c r="V121" s="953"/>
      <c r="W121" s="953"/>
      <c r="X121" s="953"/>
      <c r="Y121" s="953"/>
      <c r="Z121" s="953"/>
    </row>
    <row r="122" spans="1:26" ht="12.75" customHeight="1">
      <c r="A122" s="953"/>
      <c r="B122" s="953"/>
      <c r="C122" s="953"/>
      <c r="D122" s="953"/>
      <c r="E122" s="953"/>
      <c r="F122" s="953"/>
      <c r="G122" s="953"/>
      <c r="H122" s="953"/>
      <c r="I122" s="953"/>
      <c r="J122" s="953"/>
      <c r="K122" s="953"/>
      <c r="L122" s="953"/>
      <c r="M122" s="953"/>
      <c r="N122" s="953"/>
      <c r="O122" s="953"/>
      <c r="P122" s="953"/>
      <c r="Q122" s="953"/>
      <c r="R122" s="953"/>
      <c r="S122" s="953"/>
      <c r="T122" s="953"/>
      <c r="U122" s="953"/>
      <c r="V122" s="953"/>
      <c r="W122" s="953"/>
      <c r="X122" s="953"/>
      <c r="Y122" s="953"/>
      <c r="Z122" s="953"/>
    </row>
    <row r="123" spans="1:26" ht="12.75" customHeight="1">
      <c r="A123" s="953"/>
      <c r="B123" s="953"/>
      <c r="C123" s="953"/>
      <c r="D123" s="953"/>
      <c r="E123" s="953"/>
      <c r="F123" s="953"/>
      <c r="G123" s="953"/>
      <c r="H123" s="953"/>
      <c r="I123" s="953"/>
      <c r="J123" s="953"/>
      <c r="K123" s="953"/>
      <c r="L123" s="953"/>
      <c r="M123" s="953"/>
      <c r="N123" s="953"/>
      <c r="O123" s="953"/>
      <c r="P123" s="953"/>
      <c r="Q123" s="953"/>
      <c r="R123" s="953"/>
      <c r="S123" s="953"/>
      <c r="T123" s="953"/>
      <c r="U123" s="953"/>
      <c r="V123" s="953"/>
      <c r="W123" s="953"/>
      <c r="X123" s="953"/>
      <c r="Y123" s="953"/>
      <c r="Z123" s="953"/>
    </row>
    <row r="124" spans="1:26" ht="12.75" customHeight="1">
      <c r="A124" s="953"/>
      <c r="B124" s="953"/>
      <c r="C124" s="953"/>
      <c r="D124" s="953"/>
      <c r="E124" s="953"/>
      <c r="F124" s="953"/>
      <c r="G124" s="953"/>
      <c r="H124" s="953"/>
      <c r="I124" s="953"/>
      <c r="J124" s="953"/>
      <c r="K124" s="953"/>
      <c r="L124" s="953"/>
      <c r="M124" s="953"/>
      <c r="N124" s="953"/>
      <c r="O124" s="953"/>
      <c r="P124" s="953"/>
      <c r="Q124" s="953"/>
      <c r="R124" s="953"/>
      <c r="S124" s="953"/>
      <c r="T124" s="953"/>
      <c r="U124" s="953"/>
      <c r="V124" s="953"/>
      <c r="W124" s="953"/>
      <c r="X124" s="953"/>
      <c r="Y124" s="953"/>
      <c r="Z124" s="953"/>
    </row>
    <row r="125" spans="1:26" ht="12.75" customHeight="1">
      <c r="A125" s="953"/>
      <c r="B125" s="953"/>
      <c r="C125" s="953"/>
      <c r="D125" s="953"/>
      <c r="E125" s="953"/>
      <c r="F125" s="953"/>
      <c r="G125" s="953"/>
      <c r="H125" s="953"/>
      <c r="I125" s="953"/>
      <c r="J125" s="953"/>
      <c r="K125" s="953"/>
      <c r="L125" s="953"/>
      <c r="M125" s="953"/>
      <c r="N125" s="953"/>
      <c r="O125" s="953"/>
      <c r="P125" s="953"/>
      <c r="Q125" s="953"/>
      <c r="R125" s="953"/>
      <c r="S125" s="953"/>
      <c r="T125" s="953"/>
      <c r="U125" s="953"/>
      <c r="V125" s="953"/>
      <c r="W125" s="953"/>
      <c r="X125" s="953"/>
      <c r="Y125" s="953"/>
      <c r="Z125" s="953"/>
    </row>
    <row r="126" spans="1:26" ht="12.75" customHeight="1">
      <c r="A126" s="953"/>
      <c r="B126" s="953"/>
      <c r="C126" s="953"/>
      <c r="D126" s="953"/>
      <c r="E126" s="953"/>
      <c r="F126" s="953"/>
      <c r="G126" s="953"/>
      <c r="H126" s="953"/>
      <c r="I126" s="953"/>
      <c r="J126" s="953"/>
      <c r="K126" s="953"/>
      <c r="L126" s="953"/>
      <c r="M126" s="953"/>
      <c r="N126" s="953"/>
      <c r="O126" s="953"/>
      <c r="P126" s="953"/>
      <c r="Q126" s="953"/>
      <c r="R126" s="953"/>
      <c r="S126" s="953"/>
      <c r="T126" s="953"/>
      <c r="U126" s="953"/>
      <c r="V126" s="953"/>
      <c r="W126" s="953"/>
      <c r="X126" s="953"/>
      <c r="Y126" s="953"/>
      <c r="Z126" s="953"/>
    </row>
    <row r="127" spans="1:26" ht="12.75" customHeight="1">
      <c r="A127" s="953"/>
      <c r="B127" s="953"/>
      <c r="C127" s="953"/>
      <c r="D127" s="953"/>
      <c r="E127" s="953"/>
      <c r="F127" s="953"/>
      <c r="G127" s="953"/>
      <c r="H127" s="953"/>
      <c r="I127" s="953"/>
      <c r="J127" s="953"/>
      <c r="K127" s="953"/>
      <c r="L127" s="953"/>
      <c r="M127" s="953"/>
      <c r="N127" s="953"/>
      <c r="O127" s="953"/>
      <c r="P127" s="953"/>
      <c r="Q127" s="953"/>
      <c r="R127" s="953"/>
      <c r="S127" s="953"/>
      <c r="T127" s="953"/>
      <c r="U127" s="953"/>
      <c r="V127" s="953"/>
      <c r="W127" s="953"/>
      <c r="X127" s="953"/>
      <c r="Y127" s="953"/>
      <c r="Z127" s="953"/>
    </row>
    <row r="128" spans="1:26" ht="12.75" customHeight="1">
      <c r="A128" s="953"/>
      <c r="B128" s="953"/>
      <c r="C128" s="953"/>
      <c r="D128" s="953"/>
      <c r="E128" s="953"/>
      <c r="F128" s="953"/>
      <c r="G128" s="953"/>
      <c r="H128" s="953"/>
      <c r="I128" s="953"/>
      <c r="J128" s="953"/>
      <c r="K128" s="953"/>
      <c r="L128" s="953"/>
      <c r="M128" s="953"/>
      <c r="N128" s="953"/>
      <c r="O128" s="953"/>
      <c r="P128" s="953"/>
      <c r="Q128" s="953"/>
      <c r="R128" s="953"/>
      <c r="S128" s="953"/>
      <c r="T128" s="953"/>
      <c r="U128" s="953"/>
      <c r="V128" s="953"/>
      <c r="W128" s="953"/>
      <c r="X128" s="953"/>
      <c r="Y128" s="953"/>
      <c r="Z128" s="953"/>
    </row>
    <row r="129" spans="1:26" ht="12.75" customHeight="1">
      <c r="A129" s="953"/>
      <c r="B129" s="953"/>
      <c r="C129" s="953"/>
      <c r="D129" s="953"/>
      <c r="E129" s="953"/>
      <c r="F129" s="953"/>
      <c r="G129" s="953"/>
      <c r="H129" s="953"/>
      <c r="I129" s="953"/>
      <c r="J129" s="953"/>
      <c r="K129" s="953"/>
      <c r="L129" s="953"/>
      <c r="M129" s="953"/>
      <c r="N129" s="953"/>
      <c r="O129" s="953"/>
      <c r="P129" s="953"/>
      <c r="Q129" s="953"/>
      <c r="R129" s="953"/>
      <c r="S129" s="953"/>
      <c r="T129" s="953"/>
      <c r="U129" s="953"/>
      <c r="V129" s="953"/>
      <c r="W129" s="953"/>
      <c r="X129" s="953"/>
      <c r="Y129" s="953"/>
      <c r="Z129" s="953"/>
    </row>
    <row r="130" spans="1:26" ht="12.75" customHeight="1">
      <c r="A130" s="953"/>
      <c r="B130" s="953"/>
      <c r="C130" s="953"/>
      <c r="D130" s="953"/>
      <c r="E130" s="953"/>
      <c r="F130" s="953"/>
      <c r="G130" s="953"/>
      <c r="H130" s="953"/>
      <c r="I130" s="953"/>
      <c r="J130" s="953"/>
      <c r="K130" s="953"/>
      <c r="L130" s="953"/>
      <c r="M130" s="953"/>
      <c r="N130" s="953"/>
      <c r="O130" s="953"/>
      <c r="P130" s="953"/>
      <c r="Q130" s="953"/>
      <c r="R130" s="953"/>
      <c r="S130" s="953"/>
      <c r="T130" s="953"/>
      <c r="U130" s="953"/>
      <c r="V130" s="953"/>
      <c r="W130" s="953"/>
      <c r="X130" s="953"/>
      <c r="Y130" s="953"/>
      <c r="Z130" s="953"/>
    </row>
    <row r="131" spans="1:26" ht="12.75" customHeight="1">
      <c r="A131" s="953"/>
      <c r="B131" s="953"/>
      <c r="C131" s="953"/>
      <c r="D131" s="953"/>
      <c r="E131" s="953"/>
      <c r="F131" s="953"/>
      <c r="G131" s="953"/>
      <c r="H131" s="953"/>
      <c r="I131" s="953"/>
      <c r="J131" s="953"/>
      <c r="K131" s="953"/>
      <c r="L131" s="953"/>
      <c r="M131" s="953"/>
      <c r="N131" s="953"/>
      <c r="O131" s="953"/>
      <c r="P131" s="953"/>
      <c r="Q131" s="953"/>
      <c r="R131" s="953"/>
      <c r="S131" s="953"/>
      <c r="T131" s="953"/>
      <c r="U131" s="953"/>
      <c r="V131" s="953"/>
      <c r="W131" s="953"/>
      <c r="X131" s="953"/>
      <c r="Y131" s="953"/>
      <c r="Z131" s="953"/>
    </row>
    <row r="132" spans="1:26" ht="12.75" customHeight="1">
      <c r="A132" s="953"/>
      <c r="B132" s="953"/>
      <c r="C132" s="953"/>
      <c r="D132" s="953"/>
      <c r="E132" s="953"/>
      <c r="F132" s="953"/>
      <c r="G132" s="953"/>
      <c r="H132" s="953"/>
      <c r="I132" s="953"/>
      <c r="J132" s="953"/>
      <c r="K132" s="953"/>
      <c r="L132" s="953"/>
      <c r="M132" s="953"/>
      <c r="N132" s="953"/>
      <c r="O132" s="953"/>
      <c r="P132" s="953"/>
      <c r="Q132" s="953"/>
      <c r="R132" s="953"/>
      <c r="S132" s="953"/>
      <c r="T132" s="953"/>
      <c r="U132" s="953"/>
      <c r="V132" s="953"/>
      <c r="W132" s="953"/>
      <c r="X132" s="953"/>
      <c r="Y132" s="953"/>
      <c r="Z132" s="953"/>
    </row>
    <row r="133" spans="1:26" ht="12.75" customHeight="1">
      <c r="A133" s="953"/>
      <c r="B133" s="953"/>
      <c r="C133" s="953"/>
      <c r="D133" s="953"/>
      <c r="E133" s="953"/>
      <c r="F133" s="953"/>
      <c r="G133" s="953"/>
      <c r="H133" s="953"/>
      <c r="I133" s="953"/>
      <c r="J133" s="953"/>
      <c r="K133" s="953"/>
      <c r="L133" s="953"/>
      <c r="M133" s="953"/>
      <c r="N133" s="953"/>
      <c r="O133" s="953"/>
      <c r="P133" s="953"/>
      <c r="Q133" s="953"/>
      <c r="R133" s="953"/>
      <c r="S133" s="953"/>
      <c r="T133" s="953"/>
      <c r="U133" s="953"/>
      <c r="V133" s="953"/>
      <c r="W133" s="953"/>
      <c r="X133" s="953"/>
      <c r="Y133" s="953"/>
      <c r="Z133" s="953"/>
    </row>
    <row r="134" spans="1:26" ht="12.75" customHeight="1">
      <c r="A134" s="953"/>
      <c r="B134" s="953"/>
      <c r="C134" s="953"/>
      <c r="D134" s="953"/>
      <c r="E134" s="953"/>
      <c r="F134" s="953"/>
      <c r="G134" s="953"/>
      <c r="H134" s="953"/>
      <c r="I134" s="953"/>
      <c r="J134" s="953"/>
      <c r="K134" s="953"/>
      <c r="L134" s="953"/>
      <c r="M134" s="953"/>
      <c r="N134" s="953"/>
      <c r="O134" s="953"/>
      <c r="P134" s="953"/>
      <c r="Q134" s="953"/>
      <c r="R134" s="953"/>
      <c r="S134" s="953"/>
      <c r="T134" s="953"/>
      <c r="U134" s="953"/>
      <c r="V134" s="953"/>
      <c r="W134" s="953"/>
      <c r="X134" s="953"/>
      <c r="Y134" s="953"/>
      <c r="Z134" s="953"/>
    </row>
    <row r="135" spans="1:26" ht="12.75" customHeight="1">
      <c r="A135" s="953"/>
      <c r="B135" s="953"/>
      <c r="C135" s="953"/>
      <c r="D135" s="953"/>
      <c r="E135" s="953"/>
      <c r="F135" s="953"/>
      <c r="G135" s="953"/>
      <c r="H135" s="953"/>
      <c r="I135" s="953"/>
      <c r="J135" s="953"/>
      <c r="K135" s="953"/>
      <c r="L135" s="953"/>
      <c r="M135" s="953"/>
      <c r="N135" s="953"/>
      <c r="O135" s="953"/>
      <c r="P135" s="953"/>
      <c r="Q135" s="953"/>
      <c r="R135" s="953"/>
      <c r="S135" s="953"/>
      <c r="T135" s="953"/>
      <c r="U135" s="953"/>
      <c r="V135" s="953"/>
      <c r="W135" s="953"/>
      <c r="X135" s="953"/>
      <c r="Y135" s="953"/>
      <c r="Z135" s="953"/>
    </row>
    <row r="136" spans="1:26" ht="12.75" customHeight="1">
      <c r="A136" s="953"/>
      <c r="B136" s="953"/>
      <c r="C136" s="953"/>
      <c r="D136" s="953"/>
      <c r="E136" s="953"/>
      <c r="F136" s="953"/>
      <c r="G136" s="953"/>
      <c r="H136" s="953"/>
      <c r="I136" s="953"/>
      <c r="J136" s="953"/>
      <c r="K136" s="953"/>
      <c r="L136" s="953"/>
      <c r="M136" s="953"/>
      <c r="N136" s="953"/>
      <c r="O136" s="953"/>
      <c r="P136" s="953"/>
      <c r="Q136" s="953"/>
      <c r="R136" s="953"/>
      <c r="S136" s="953"/>
      <c r="T136" s="953"/>
      <c r="U136" s="953"/>
      <c r="V136" s="953"/>
      <c r="W136" s="953"/>
      <c r="X136" s="953"/>
      <c r="Y136" s="953"/>
      <c r="Z136" s="953"/>
    </row>
    <row r="137" spans="1:26" ht="12.75" customHeight="1">
      <c r="A137" s="953"/>
      <c r="B137" s="953"/>
      <c r="C137" s="953"/>
      <c r="D137" s="953"/>
      <c r="E137" s="953"/>
      <c r="F137" s="953"/>
      <c r="G137" s="953"/>
      <c r="H137" s="953"/>
      <c r="I137" s="953"/>
      <c r="J137" s="953"/>
      <c r="K137" s="953"/>
      <c r="L137" s="953"/>
      <c r="M137" s="953"/>
      <c r="N137" s="953"/>
      <c r="O137" s="953"/>
      <c r="P137" s="953"/>
      <c r="Q137" s="953"/>
      <c r="R137" s="953"/>
      <c r="S137" s="953"/>
      <c r="T137" s="953"/>
      <c r="U137" s="953"/>
      <c r="V137" s="953"/>
      <c r="W137" s="953"/>
      <c r="X137" s="953"/>
      <c r="Y137" s="953"/>
      <c r="Z137" s="953"/>
    </row>
    <row r="138" spans="1:26" ht="12.75" customHeight="1">
      <c r="A138" s="953"/>
      <c r="B138" s="953"/>
      <c r="C138" s="953"/>
      <c r="D138" s="953"/>
      <c r="E138" s="953"/>
      <c r="F138" s="953"/>
      <c r="G138" s="953"/>
      <c r="H138" s="953"/>
      <c r="I138" s="953"/>
      <c r="J138" s="953"/>
      <c r="K138" s="953"/>
      <c r="L138" s="953"/>
      <c r="M138" s="953"/>
      <c r="N138" s="953"/>
      <c r="O138" s="953"/>
      <c r="P138" s="953"/>
      <c r="Q138" s="953"/>
      <c r="R138" s="953"/>
      <c r="S138" s="953"/>
      <c r="T138" s="953"/>
      <c r="U138" s="953"/>
      <c r="V138" s="953"/>
      <c r="W138" s="953"/>
      <c r="X138" s="953"/>
      <c r="Y138" s="953"/>
      <c r="Z138" s="953"/>
    </row>
    <row r="139" spans="1:26" ht="12.75" customHeight="1">
      <c r="A139" s="953"/>
      <c r="B139" s="953"/>
      <c r="C139" s="953"/>
      <c r="D139" s="953"/>
      <c r="E139" s="953"/>
      <c r="F139" s="953"/>
      <c r="G139" s="953"/>
      <c r="H139" s="953"/>
      <c r="I139" s="953"/>
      <c r="J139" s="953"/>
      <c r="K139" s="953"/>
      <c r="L139" s="953"/>
      <c r="M139" s="953"/>
      <c r="N139" s="953"/>
      <c r="O139" s="953"/>
      <c r="P139" s="953"/>
      <c r="Q139" s="953"/>
      <c r="R139" s="953"/>
      <c r="S139" s="953"/>
      <c r="T139" s="953"/>
      <c r="U139" s="953"/>
      <c r="V139" s="953"/>
      <c r="W139" s="953"/>
      <c r="X139" s="953"/>
      <c r="Y139" s="953"/>
      <c r="Z139" s="953"/>
    </row>
    <row r="140" spans="1:26" ht="12.75" customHeight="1">
      <c r="A140" s="953"/>
      <c r="B140" s="953"/>
      <c r="C140" s="953"/>
      <c r="D140" s="953"/>
      <c r="E140" s="953"/>
      <c r="F140" s="953"/>
      <c r="G140" s="953"/>
      <c r="H140" s="953"/>
      <c r="I140" s="953"/>
      <c r="J140" s="953"/>
      <c r="K140" s="953"/>
      <c r="L140" s="953"/>
      <c r="M140" s="953"/>
      <c r="N140" s="953"/>
      <c r="O140" s="953"/>
      <c r="P140" s="953"/>
      <c r="Q140" s="953"/>
      <c r="R140" s="953"/>
      <c r="S140" s="953"/>
      <c r="T140" s="953"/>
      <c r="U140" s="953"/>
      <c r="V140" s="953"/>
      <c r="W140" s="953"/>
      <c r="X140" s="953"/>
      <c r="Y140" s="953"/>
      <c r="Z140" s="953"/>
    </row>
    <row r="141" spans="1:26" ht="12.75" customHeight="1">
      <c r="A141" s="953"/>
      <c r="B141" s="953"/>
      <c r="C141" s="953"/>
      <c r="D141" s="953"/>
      <c r="E141" s="953"/>
      <c r="F141" s="953"/>
      <c r="G141" s="953"/>
      <c r="H141" s="953"/>
      <c r="I141" s="953"/>
      <c r="J141" s="953"/>
      <c r="K141" s="953"/>
      <c r="L141" s="953"/>
      <c r="M141" s="953"/>
      <c r="N141" s="953"/>
      <c r="O141" s="953"/>
      <c r="P141" s="953"/>
      <c r="Q141" s="953"/>
      <c r="R141" s="953"/>
      <c r="S141" s="953"/>
      <c r="T141" s="953"/>
      <c r="U141" s="953"/>
      <c r="V141" s="953"/>
      <c r="W141" s="953"/>
      <c r="X141" s="953"/>
      <c r="Y141" s="953"/>
      <c r="Z141" s="953"/>
    </row>
    <row r="142" spans="1:26" ht="12.75" customHeight="1">
      <c r="A142" s="953"/>
      <c r="B142" s="953"/>
      <c r="C142" s="953"/>
      <c r="D142" s="953"/>
      <c r="E142" s="953"/>
      <c r="F142" s="953"/>
      <c r="G142" s="953"/>
      <c r="H142" s="953"/>
      <c r="I142" s="953"/>
      <c r="J142" s="953"/>
      <c r="K142" s="953"/>
      <c r="L142" s="953"/>
      <c r="M142" s="953"/>
      <c r="N142" s="953"/>
      <c r="O142" s="953"/>
      <c r="P142" s="953"/>
      <c r="Q142" s="953"/>
      <c r="R142" s="953"/>
      <c r="S142" s="953"/>
      <c r="T142" s="953"/>
      <c r="U142" s="953"/>
      <c r="V142" s="953"/>
      <c r="W142" s="953"/>
      <c r="X142" s="953"/>
      <c r="Y142" s="953"/>
      <c r="Z142" s="953"/>
    </row>
    <row r="143" spans="1:26" ht="12.75" customHeight="1">
      <c r="A143" s="953"/>
      <c r="B143" s="953"/>
      <c r="C143" s="953"/>
      <c r="D143" s="953"/>
      <c r="E143" s="953"/>
      <c r="F143" s="953"/>
      <c r="G143" s="953"/>
      <c r="H143" s="953"/>
      <c r="I143" s="953"/>
      <c r="J143" s="953"/>
      <c r="K143" s="953"/>
      <c r="L143" s="953"/>
      <c r="M143" s="953"/>
      <c r="N143" s="953"/>
      <c r="O143" s="953"/>
      <c r="P143" s="953"/>
      <c r="Q143" s="953"/>
      <c r="R143" s="953"/>
      <c r="S143" s="953"/>
      <c r="T143" s="953"/>
      <c r="U143" s="953"/>
      <c r="V143" s="953"/>
      <c r="W143" s="953"/>
      <c r="X143" s="953"/>
      <c r="Y143" s="953"/>
      <c r="Z143" s="953"/>
    </row>
    <row r="144" spans="1:26" ht="12.75" customHeight="1">
      <c r="A144" s="953"/>
      <c r="B144" s="953"/>
      <c r="C144" s="953"/>
      <c r="D144" s="953"/>
      <c r="E144" s="953"/>
      <c r="F144" s="953"/>
      <c r="G144" s="953"/>
      <c r="H144" s="953"/>
      <c r="I144" s="953"/>
      <c r="J144" s="953"/>
      <c r="K144" s="953"/>
      <c r="L144" s="953"/>
      <c r="M144" s="953"/>
      <c r="N144" s="953"/>
      <c r="O144" s="953"/>
      <c r="P144" s="953"/>
      <c r="Q144" s="953"/>
      <c r="R144" s="953"/>
      <c r="S144" s="953"/>
      <c r="T144" s="953"/>
      <c r="U144" s="953"/>
      <c r="V144" s="953"/>
      <c r="W144" s="953"/>
      <c r="X144" s="953"/>
      <c r="Y144" s="953"/>
      <c r="Z144" s="953"/>
    </row>
    <row r="145" spans="1:26" ht="12.75" customHeight="1">
      <c r="A145" s="953"/>
      <c r="B145" s="953"/>
      <c r="C145" s="953"/>
      <c r="D145" s="953"/>
      <c r="E145" s="953"/>
      <c r="F145" s="953"/>
      <c r="G145" s="953"/>
      <c r="H145" s="953"/>
      <c r="I145" s="953"/>
      <c r="J145" s="953"/>
      <c r="K145" s="953"/>
      <c r="L145" s="953"/>
      <c r="M145" s="953"/>
      <c r="N145" s="953"/>
      <c r="O145" s="953"/>
      <c r="P145" s="953"/>
      <c r="Q145" s="953"/>
      <c r="R145" s="953"/>
      <c r="S145" s="953"/>
      <c r="T145" s="953"/>
      <c r="U145" s="953"/>
      <c r="V145" s="953"/>
      <c r="W145" s="953"/>
      <c r="X145" s="953"/>
      <c r="Y145" s="953"/>
      <c r="Z145" s="953"/>
    </row>
    <row r="146" spans="1:26" ht="12.75" customHeight="1">
      <c r="A146" s="953"/>
      <c r="B146" s="953"/>
      <c r="C146" s="953"/>
      <c r="D146" s="953"/>
      <c r="E146" s="953"/>
      <c r="F146" s="953"/>
      <c r="G146" s="953"/>
      <c r="H146" s="953"/>
      <c r="I146" s="953"/>
      <c r="J146" s="953"/>
      <c r="K146" s="953"/>
      <c r="L146" s="953"/>
      <c r="M146" s="953"/>
      <c r="N146" s="953"/>
      <c r="O146" s="953"/>
      <c r="P146" s="953"/>
      <c r="Q146" s="953"/>
      <c r="R146" s="953"/>
      <c r="S146" s="953"/>
      <c r="T146" s="953"/>
      <c r="U146" s="953"/>
      <c r="V146" s="953"/>
      <c r="W146" s="953"/>
      <c r="X146" s="953"/>
      <c r="Y146" s="953"/>
      <c r="Z146" s="953"/>
    </row>
    <row r="147" spans="1:26" ht="12.75" customHeight="1">
      <c r="A147" s="953"/>
      <c r="B147" s="953"/>
      <c r="C147" s="953"/>
      <c r="D147" s="953"/>
      <c r="E147" s="953"/>
      <c r="F147" s="953"/>
      <c r="G147" s="953"/>
      <c r="H147" s="953"/>
      <c r="I147" s="953"/>
      <c r="J147" s="953"/>
      <c r="K147" s="953"/>
      <c r="L147" s="953"/>
      <c r="M147" s="953"/>
      <c r="N147" s="953"/>
      <c r="O147" s="953"/>
      <c r="P147" s="953"/>
      <c r="Q147" s="953"/>
      <c r="R147" s="953"/>
      <c r="S147" s="953"/>
      <c r="T147" s="953"/>
      <c r="U147" s="953"/>
      <c r="V147" s="953"/>
      <c r="W147" s="953"/>
      <c r="X147" s="953"/>
      <c r="Y147" s="953"/>
      <c r="Z147" s="953"/>
    </row>
    <row r="148" spans="1:26" ht="12.75" customHeight="1">
      <c r="A148" s="953"/>
      <c r="B148" s="953"/>
      <c r="C148" s="953"/>
      <c r="D148" s="953"/>
      <c r="E148" s="953"/>
      <c r="F148" s="953"/>
      <c r="G148" s="953"/>
      <c r="H148" s="953"/>
      <c r="I148" s="953"/>
      <c r="J148" s="953"/>
      <c r="K148" s="953"/>
      <c r="L148" s="953"/>
      <c r="M148" s="953"/>
      <c r="N148" s="953"/>
      <c r="O148" s="953"/>
      <c r="P148" s="953"/>
      <c r="Q148" s="953"/>
      <c r="R148" s="953"/>
      <c r="S148" s="953"/>
      <c r="T148" s="953"/>
      <c r="U148" s="953"/>
      <c r="V148" s="953"/>
      <c r="W148" s="953"/>
      <c r="X148" s="953"/>
      <c r="Y148" s="953"/>
      <c r="Z148" s="953"/>
    </row>
    <row r="149" spans="1:26" ht="12.75" customHeight="1">
      <c r="A149" s="953"/>
      <c r="B149" s="953"/>
      <c r="C149" s="953"/>
      <c r="D149" s="953"/>
      <c r="E149" s="953"/>
      <c r="F149" s="953"/>
      <c r="G149" s="953"/>
      <c r="H149" s="953"/>
      <c r="I149" s="953"/>
      <c r="J149" s="953"/>
      <c r="K149" s="953"/>
      <c r="L149" s="953"/>
      <c r="M149" s="953"/>
      <c r="N149" s="953"/>
      <c r="O149" s="953"/>
      <c r="P149" s="953"/>
      <c r="Q149" s="953"/>
      <c r="R149" s="953"/>
      <c r="S149" s="953"/>
      <c r="T149" s="953"/>
      <c r="U149" s="953"/>
      <c r="V149" s="953"/>
      <c r="W149" s="953"/>
      <c r="X149" s="953"/>
      <c r="Y149" s="953"/>
      <c r="Z149" s="953"/>
    </row>
    <row r="150" spans="1:26" ht="12.75" customHeight="1">
      <c r="A150" s="953"/>
      <c r="B150" s="953"/>
      <c r="C150" s="953"/>
      <c r="D150" s="953"/>
      <c r="E150" s="953"/>
      <c r="F150" s="953"/>
      <c r="G150" s="953"/>
      <c r="H150" s="953"/>
      <c r="I150" s="953"/>
      <c r="J150" s="953"/>
      <c r="K150" s="953"/>
      <c r="L150" s="953"/>
      <c r="M150" s="953"/>
      <c r="N150" s="953"/>
      <c r="O150" s="953"/>
      <c r="P150" s="953"/>
      <c r="Q150" s="953"/>
      <c r="R150" s="953"/>
      <c r="S150" s="953"/>
      <c r="T150" s="953"/>
      <c r="U150" s="953"/>
      <c r="V150" s="953"/>
      <c r="W150" s="953"/>
      <c r="X150" s="953"/>
      <c r="Y150" s="953"/>
      <c r="Z150" s="953"/>
    </row>
    <row r="151" spans="1:26" ht="12.75" customHeight="1">
      <c r="A151" s="953"/>
      <c r="B151" s="953"/>
      <c r="C151" s="953"/>
      <c r="D151" s="953"/>
      <c r="E151" s="953"/>
      <c r="F151" s="953"/>
      <c r="G151" s="953"/>
      <c r="H151" s="953"/>
      <c r="I151" s="953"/>
      <c r="J151" s="953"/>
      <c r="K151" s="953"/>
      <c r="L151" s="953"/>
      <c r="M151" s="953"/>
      <c r="N151" s="953"/>
      <c r="O151" s="953"/>
      <c r="P151" s="953"/>
      <c r="Q151" s="953"/>
      <c r="R151" s="953"/>
      <c r="S151" s="953"/>
      <c r="T151" s="953"/>
      <c r="U151" s="953"/>
      <c r="V151" s="953"/>
      <c r="W151" s="953"/>
      <c r="X151" s="953"/>
      <c r="Y151" s="953"/>
      <c r="Z151" s="953"/>
    </row>
    <row r="152" spans="1:26" ht="12.75" customHeight="1">
      <c r="A152" s="953"/>
      <c r="B152" s="953"/>
      <c r="C152" s="953"/>
      <c r="D152" s="953"/>
      <c r="E152" s="953"/>
      <c r="F152" s="953"/>
      <c r="G152" s="953"/>
      <c r="H152" s="953"/>
      <c r="I152" s="953"/>
      <c r="J152" s="953"/>
      <c r="K152" s="953"/>
      <c r="L152" s="953"/>
      <c r="M152" s="953"/>
      <c r="N152" s="953"/>
      <c r="O152" s="953"/>
      <c r="P152" s="953"/>
      <c r="Q152" s="953"/>
      <c r="R152" s="953"/>
      <c r="S152" s="953"/>
      <c r="T152" s="953"/>
      <c r="U152" s="953"/>
      <c r="V152" s="953"/>
      <c r="W152" s="953"/>
      <c r="X152" s="953"/>
      <c r="Y152" s="953"/>
      <c r="Z152" s="953"/>
    </row>
    <row r="153" spans="1:26" ht="12.75" customHeight="1">
      <c r="A153" s="953"/>
      <c r="B153" s="953"/>
      <c r="C153" s="953"/>
      <c r="D153" s="953"/>
      <c r="E153" s="953"/>
      <c r="F153" s="953"/>
      <c r="G153" s="953"/>
      <c r="H153" s="953"/>
      <c r="I153" s="953"/>
      <c r="J153" s="953"/>
      <c r="K153" s="953"/>
      <c r="L153" s="953"/>
      <c r="M153" s="953"/>
      <c r="N153" s="953"/>
      <c r="O153" s="953"/>
      <c r="P153" s="953"/>
      <c r="Q153" s="953"/>
      <c r="R153" s="953"/>
      <c r="S153" s="953"/>
      <c r="T153" s="953"/>
      <c r="U153" s="953"/>
      <c r="V153" s="953"/>
      <c r="W153" s="953"/>
      <c r="X153" s="953"/>
      <c r="Y153" s="953"/>
      <c r="Z153" s="953"/>
    </row>
    <row r="154" spans="1:26" ht="12.75" customHeight="1">
      <c r="A154" s="953"/>
      <c r="B154" s="953"/>
      <c r="C154" s="953"/>
      <c r="D154" s="953"/>
      <c r="E154" s="953"/>
      <c r="F154" s="953"/>
      <c r="G154" s="953"/>
      <c r="H154" s="953"/>
      <c r="I154" s="953"/>
      <c r="J154" s="953"/>
      <c r="K154" s="953"/>
      <c r="L154" s="953"/>
      <c r="M154" s="953"/>
      <c r="N154" s="953"/>
      <c r="O154" s="953"/>
      <c r="P154" s="953"/>
      <c r="Q154" s="953"/>
      <c r="R154" s="953"/>
      <c r="S154" s="953"/>
      <c r="T154" s="953"/>
      <c r="U154" s="953"/>
      <c r="V154" s="953"/>
      <c r="W154" s="953"/>
      <c r="X154" s="953"/>
      <c r="Y154" s="953"/>
      <c r="Z154" s="953"/>
    </row>
    <row r="155" spans="1:26" ht="12.75" customHeight="1">
      <c r="A155" s="953"/>
      <c r="B155" s="953"/>
      <c r="C155" s="953"/>
      <c r="D155" s="953"/>
      <c r="E155" s="953"/>
      <c r="F155" s="953"/>
      <c r="G155" s="953"/>
      <c r="H155" s="953"/>
      <c r="I155" s="953"/>
      <c r="J155" s="953"/>
      <c r="K155" s="953"/>
      <c r="L155" s="953"/>
      <c r="M155" s="953"/>
      <c r="N155" s="953"/>
      <c r="O155" s="953"/>
      <c r="P155" s="953"/>
      <c r="Q155" s="953"/>
      <c r="R155" s="953"/>
      <c r="S155" s="953"/>
      <c r="T155" s="953"/>
      <c r="U155" s="953"/>
      <c r="V155" s="953"/>
      <c r="W155" s="953"/>
      <c r="X155" s="953"/>
      <c r="Y155" s="953"/>
      <c r="Z155" s="953"/>
    </row>
    <row r="156" spans="1:26" ht="12.75" customHeight="1">
      <c r="A156" s="953"/>
      <c r="B156" s="953"/>
      <c r="C156" s="953"/>
      <c r="D156" s="953"/>
      <c r="E156" s="953"/>
      <c r="F156" s="953"/>
      <c r="G156" s="953"/>
      <c r="H156" s="953"/>
      <c r="I156" s="953"/>
      <c r="J156" s="953"/>
      <c r="K156" s="953"/>
      <c r="L156" s="953"/>
      <c r="M156" s="953"/>
      <c r="N156" s="953"/>
      <c r="O156" s="953"/>
      <c r="P156" s="953"/>
      <c r="Q156" s="953"/>
      <c r="R156" s="953"/>
      <c r="S156" s="953"/>
      <c r="T156" s="953"/>
      <c r="U156" s="953"/>
      <c r="V156" s="953"/>
      <c r="W156" s="953"/>
      <c r="X156" s="953"/>
      <c r="Y156" s="953"/>
      <c r="Z156" s="953"/>
    </row>
    <row r="157" spans="1:26" ht="12.75" customHeight="1">
      <c r="A157" s="953"/>
      <c r="B157" s="953"/>
      <c r="C157" s="953"/>
      <c r="D157" s="953"/>
      <c r="E157" s="953"/>
      <c r="F157" s="953"/>
      <c r="G157" s="953"/>
      <c r="H157" s="953"/>
      <c r="I157" s="953"/>
      <c r="J157" s="953"/>
      <c r="K157" s="953"/>
      <c r="L157" s="953"/>
      <c r="M157" s="953"/>
      <c r="N157" s="953"/>
      <c r="O157" s="953"/>
      <c r="P157" s="953"/>
      <c r="Q157" s="953"/>
      <c r="R157" s="953"/>
      <c r="S157" s="953"/>
      <c r="T157" s="953"/>
      <c r="U157" s="953"/>
      <c r="V157" s="953"/>
      <c r="W157" s="953"/>
      <c r="X157" s="953"/>
      <c r="Y157" s="953"/>
      <c r="Z157" s="953"/>
    </row>
    <row r="158" spans="1:26" ht="12.75" customHeight="1">
      <c r="A158" s="953"/>
      <c r="B158" s="953"/>
      <c r="C158" s="953"/>
      <c r="D158" s="953"/>
      <c r="E158" s="953"/>
      <c r="F158" s="953"/>
      <c r="G158" s="953"/>
      <c r="H158" s="953"/>
      <c r="I158" s="953"/>
      <c r="J158" s="953"/>
      <c r="K158" s="953"/>
      <c r="L158" s="953"/>
      <c r="M158" s="953"/>
      <c r="N158" s="953"/>
      <c r="O158" s="953"/>
      <c r="P158" s="953"/>
      <c r="Q158" s="953"/>
      <c r="R158" s="953"/>
      <c r="S158" s="953"/>
      <c r="T158" s="953"/>
      <c r="U158" s="953"/>
      <c r="V158" s="953"/>
      <c r="W158" s="953"/>
      <c r="X158" s="953"/>
      <c r="Y158" s="953"/>
      <c r="Z158" s="953"/>
    </row>
    <row r="159" spans="1:26" ht="12.75" customHeight="1">
      <c r="A159" s="953"/>
      <c r="B159" s="953"/>
      <c r="C159" s="953"/>
      <c r="D159" s="953"/>
      <c r="E159" s="953"/>
      <c r="F159" s="953"/>
      <c r="G159" s="953"/>
      <c r="H159" s="953"/>
      <c r="I159" s="953"/>
      <c r="J159" s="953"/>
      <c r="K159" s="953"/>
      <c r="L159" s="953"/>
      <c r="M159" s="953"/>
      <c r="N159" s="953"/>
      <c r="O159" s="953"/>
      <c r="P159" s="953"/>
      <c r="Q159" s="953"/>
      <c r="R159" s="953"/>
      <c r="S159" s="953"/>
      <c r="T159" s="953"/>
      <c r="U159" s="953"/>
      <c r="V159" s="953"/>
      <c r="W159" s="953"/>
      <c r="X159" s="953"/>
      <c r="Y159" s="953"/>
      <c r="Z159" s="953"/>
    </row>
    <row r="160" spans="1:26" ht="12.75" customHeight="1">
      <c r="A160" s="953"/>
      <c r="B160" s="953"/>
      <c r="C160" s="953"/>
      <c r="D160" s="953"/>
      <c r="E160" s="953"/>
      <c r="F160" s="953"/>
      <c r="G160" s="953"/>
      <c r="H160" s="953"/>
      <c r="I160" s="953"/>
      <c r="J160" s="953"/>
      <c r="K160" s="953"/>
      <c r="L160" s="953"/>
      <c r="M160" s="953"/>
      <c r="N160" s="953"/>
      <c r="O160" s="953"/>
      <c r="P160" s="953"/>
      <c r="Q160" s="953"/>
      <c r="R160" s="953"/>
      <c r="S160" s="953"/>
      <c r="T160" s="953"/>
      <c r="U160" s="953"/>
      <c r="V160" s="953"/>
      <c r="W160" s="953"/>
      <c r="X160" s="953"/>
      <c r="Y160" s="953"/>
      <c r="Z160" s="953"/>
    </row>
    <row r="161" spans="1:26" ht="12.75" customHeight="1">
      <c r="A161" s="953"/>
      <c r="B161" s="953"/>
      <c r="C161" s="953"/>
      <c r="D161" s="953"/>
      <c r="E161" s="953"/>
      <c r="F161" s="953"/>
      <c r="G161" s="953"/>
      <c r="H161" s="953"/>
      <c r="I161" s="953"/>
      <c r="J161" s="953"/>
      <c r="K161" s="953"/>
      <c r="L161" s="953"/>
      <c r="M161" s="953"/>
      <c r="N161" s="953"/>
      <c r="O161" s="953"/>
      <c r="P161" s="953"/>
      <c r="Q161" s="953"/>
      <c r="R161" s="953"/>
      <c r="S161" s="953"/>
      <c r="T161" s="953"/>
      <c r="U161" s="953"/>
      <c r="V161" s="953"/>
      <c r="W161" s="953"/>
      <c r="X161" s="953"/>
      <c r="Y161" s="953"/>
      <c r="Z161" s="953"/>
    </row>
    <row r="162" spans="1:26" ht="12.75" customHeight="1">
      <c r="A162" s="953"/>
      <c r="B162" s="953"/>
      <c r="C162" s="953"/>
      <c r="D162" s="953"/>
      <c r="E162" s="953"/>
      <c r="F162" s="953"/>
      <c r="G162" s="953"/>
      <c r="H162" s="953"/>
      <c r="I162" s="953"/>
      <c r="J162" s="953"/>
      <c r="K162" s="953"/>
      <c r="L162" s="953"/>
      <c r="M162" s="953"/>
      <c r="N162" s="953"/>
      <c r="O162" s="953"/>
      <c r="P162" s="953"/>
      <c r="Q162" s="953"/>
      <c r="R162" s="953"/>
      <c r="S162" s="953"/>
      <c r="T162" s="953"/>
      <c r="U162" s="953"/>
      <c r="V162" s="953"/>
      <c r="W162" s="953"/>
      <c r="X162" s="953"/>
      <c r="Y162" s="953"/>
      <c r="Z162" s="953"/>
    </row>
    <row r="163" spans="1:26" ht="12.75" customHeight="1">
      <c r="A163" s="953"/>
      <c r="B163" s="953"/>
      <c r="C163" s="953"/>
      <c r="D163" s="953"/>
      <c r="E163" s="953"/>
      <c r="F163" s="953"/>
      <c r="G163" s="953"/>
      <c r="H163" s="953"/>
      <c r="I163" s="953"/>
      <c r="J163" s="953"/>
      <c r="K163" s="953"/>
      <c r="L163" s="953"/>
      <c r="M163" s="953"/>
      <c r="N163" s="953"/>
      <c r="O163" s="953"/>
      <c r="P163" s="953"/>
      <c r="Q163" s="953"/>
      <c r="R163" s="953"/>
      <c r="S163" s="953"/>
      <c r="T163" s="953"/>
      <c r="U163" s="953"/>
      <c r="V163" s="953"/>
      <c r="W163" s="953"/>
      <c r="X163" s="953"/>
      <c r="Y163" s="953"/>
      <c r="Z163" s="953"/>
    </row>
    <row r="164" spans="1:26" ht="12.75" customHeight="1">
      <c r="A164" s="953"/>
      <c r="B164" s="953"/>
      <c r="C164" s="953"/>
      <c r="D164" s="953"/>
      <c r="E164" s="953"/>
      <c r="F164" s="953"/>
      <c r="G164" s="953"/>
      <c r="H164" s="953"/>
      <c r="I164" s="953"/>
      <c r="J164" s="953"/>
      <c r="K164" s="953"/>
      <c r="L164" s="953"/>
      <c r="M164" s="953"/>
      <c r="N164" s="953"/>
      <c r="O164" s="953"/>
      <c r="P164" s="953"/>
      <c r="Q164" s="953"/>
      <c r="R164" s="953"/>
      <c r="S164" s="953"/>
      <c r="T164" s="953"/>
      <c r="U164" s="953"/>
      <c r="V164" s="953"/>
      <c r="W164" s="953"/>
      <c r="X164" s="953"/>
      <c r="Y164" s="953"/>
      <c r="Z164" s="953"/>
    </row>
    <row r="165" spans="1:26" ht="12.75" customHeight="1">
      <c r="A165" s="953"/>
      <c r="B165" s="953"/>
      <c r="C165" s="953"/>
      <c r="D165" s="953"/>
      <c r="E165" s="953"/>
      <c r="F165" s="953"/>
      <c r="G165" s="953"/>
      <c r="H165" s="953"/>
      <c r="I165" s="953"/>
      <c r="J165" s="953"/>
      <c r="K165" s="953"/>
      <c r="L165" s="953"/>
      <c r="M165" s="953"/>
      <c r="N165" s="953"/>
      <c r="O165" s="953"/>
      <c r="P165" s="953"/>
      <c r="Q165" s="953"/>
      <c r="R165" s="953"/>
      <c r="S165" s="953"/>
      <c r="T165" s="953"/>
      <c r="U165" s="953"/>
      <c r="V165" s="953"/>
      <c r="W165" s="953"/>
      <c r="X165" s="953"/>
      <c r="Y165" s="953"/>
      <c r="Z165" s="953"/>
    </row>
    <row r="166" spans="1:26" ht="12.75" customHeight="1">
      <c r="A166" s="953"/>
      <c r="B166" s="953"/>
      <c r="C166" s="953"/>
      <c r="D166" s="953"/>
      <c r="E166" s="953"/>
      <c r="F166" s="953"/>
      <c r="G166" s="953"/>
      <c r="H166" s="953"/>
      <c r="I166" s="953"/>
      <c r="J166" s="953"/>
      <c r="K166" s="953"/>
      <c r="L166" s="953"/>
      <c r="M166" s="953"/>
      <c r="N166" s="953"/>
      <c r="O166" s="953"/>
      <c r="P166" s="953"/>
      <c r="Q166" s="953"/>
      <c r="R166" s="953"/>
      <c r="S166" s="953"/>
      <c r="T166" s="953"/>
      <c r="U166" s="953"/>
      <c r="V166" s="953"/>
      <c r="W166" s="953"/>
      <c r="X166" s="953"/>
      <c r="Y166" s="953"/>
      <c r="Z166" s="953"/>
    </row>
    <row r="167" spans="1:26" ht="12.75" customHeight="1">
      <c r="A167" s="953"/>
      <c r="B167" s="953"/>
      <c r="C167" s="953"/>
      <c r="D167" s="953"/>
      <c r="E167" s="953"/>
      <c r="F167" s="953"/>
      <c r="G167" s="953"/>
      <c r="H167" s="953"/>
      <c r="I167" s="953"/>
      <c r="J167" s="953"/>
      <c r="K167" s="953"/>
      <c r="L167" s="953"/>
      <c r="M167" s="953"/>
      <c r="N167" s="953"/>
      <c r="O167" s="953"/>
      <c r="P167" s="953"/>
      <c r="Q167" s="953"/>
      <c r="R167" s="953"/>
      <c r="S167" s="953"/>
      <c r="T167" s="953"/>
      <c r="U167" s="953"/>
      <c r="V167" s="953"/>
      <c r="W167" s="953"/>
      <c r="X167" s="953"/>
      <c r="Y167" s="953"/>
      <c r="Z167" s="953"/>
    </row>
    <row r="168" spans="1:26" ht="12.75" customHeight="1">
      <c r="A168" s="953"/>
      <c r="B168" s="953"/>
      <c r="C168" s="953"/>
      <c r="D168" s="953"/>
      <c r="E168" s="953"/>
      <c r="F168" s="953"/>
      <c r="G168" s="953"/>
      <c r="H168" s="953"/>
      <c r="I168" s="953"/>
      <c r="J168" s="953"/>
      <c r="K168" s="953"/>
      <c r="L168" s="953"/>
      <c r="M168" s="953"/>
      <c r="N168" s="953"/>
      <c r="O168" s="953"/>
      <c r="P168" s="953"/>
      <c r="Q168" s="953"/>
      <c r="R168" s="953"/>
      <c r="S168" s="953"/>
      <c r="T168" s="953"/>
      <c r="U168" s="953"/>
      <c r="V168" s="953"/>
      <c r="W168" s="953"/>
      <c r="X168" s="953"/>
      <c r="Y168" s="953"/>
      <c r="Z168" s="953"/>
    </row>
    <row r="169" spans="1:26" ht="12.75" customHeight="1">
      <c r="A169" s="953"/>
      <c r="B169" s="953"/>
      <c r="C169" s="953"/>
      <c r="D169" s="953"/>
      <c r="E169" s="953"/>
      <c r="F169" s="953"/>
      <c r="G169" s="953"/>
      <c r="H169" s="953"/>
      <c r="I169" s="953"/>
      <c r="J169" s="953"/>
      <c r="K169" s="953"/>
      <c r="L169" s="953"/>
      <c r="M169" s="953"/>
      <c r="N169" s="953"/>
      <c r="O169" s="953"/>
      <c r="P169" s="953"/>
      <c r="Q169" s="953"/>
      <c r="R169" s="953"/>
      <c r="S169" s="953"/>
      <c r="T169" s="953"/>
      <c r="U169" s="953"/>
      <c r="V169" s="953"/>
      <c r="W169" s="953"/>
      <c r="X169" s="953"/>
      <c r="Y169" s="953"/>
      <c r="Z169" s="953"/>
    </row>
    <row r="170" spans="1:26" ht="12.75" customHeight="1">
      <c r="A170" s="953"/>
      <c r="B170" s="953"/>
      <c r="C170" s="953"/>
      <c r="D170" s="953"/>
      <c r="E170" s="953"/>
      <c r="F170" s="953"/>
      <c r="G170" s="953"/>
      <c r="H170" s="953"/>
      <c r="I170" s="953"/>
      <c r="J170" s="953"/>
      <c r="K170" s="953"/>
      <c r="L170" s="953"/>
      <c r="M170" s="953"/>
      <c r="N170" s="953"/>
      <c r="O170" s="953"/>
      <c r="P170" s="953"/>
      <c r="Q170" s="953"/>
      <c r="R170" s="953"/>
      <c r="S170" s="953"/>
      <c r="T170" s="953"/>
      <c r="U170" s="953"/>
      <c r="V170" s="953"/>
      <c r="W170" s="953"/>
      <c r="X170" s="953"/>
      <c r="Y170" s="953"/>
      <c r="Z170" s="953"/>
    </row>
    <row r="171" spans="1:26" ht="12.75" customHeight="1">
      <c r="A171" s="953"/>
      <c r="B171" s="953"/>
      <c r="C171" s="953"/>
      <c r="D171" s="953"/>
      <c r="E171" s="953"/>
      <c r="F171" s="953"/>
      <c r="G171" s="953"/>
      <c r="H171" s="953"/>
      <c r="I171" s="953"/>
      <c r="J171" s="953"/>
      <c r="K171" s="953"/>
      <c r="L171" s="953"/>
      <c r="M171" s="953"/>
      <c r="N171" s="953"/>
      <c r="O171" s="953"/>
      <c r="P171" s="953"/>
      <c r="Q171" s="953"/>
      <c r="R171" s="953"/>
      <c r="S171" s="953"/>
      <c r="T171" s="953"/>
      <c r="U171" s="953"/>
      <c r="V171" s="953"/>
      <c r="W171" s="953"/>
      <c r="X171" s="953"/>
      <c r="Y171" s="953"/>
      <c r="Z171" s="953"/>
    </row>
    <row r="172" spans="1:26" ht="12.75" customHeight="1">
      <c r="A172" s="953"/>
      <c r="B172" s="953"/>
      <c r="C172" s="953"/>
      <c r="D172" s="953"/>
      <c r="E172" s="953"/>
      <c r="F172" s="953"/>
      <c r="G172" s="953"/>
      <c r="H172" s="953"/>
      <c r="I172" s="953"/>
      <c r="J172" s="953"/>
      <c r="K172" s="953"/>
      <c r="L172" s="953"/>
      <c r="M172" s="953"/>
      <c r="N172" s="953"/>
      <c r="O172" s="953"/>
      <c r="P172" s="953"/>
      <c r="Q172" s="953"/>
      <c r="R172" s="953"/>
      <c r="S172" s="953"/>
      <c r="T172" s="953"/>
      <c r="U172" s="953"/>
      <c r="V172" s="953"/>
      <c r="W172" s="953"/>
      <c r="X172" s="953"/>
      <c r="Y172" s="953"/>
      <c r="Z172" s="953"/>
    </row>
    <row r="173" spans="1:26" ht="12.75" customHeight="1">
      <c r="A173" s="953"/>
      <c r="B173" s="953"/>
      <c r="C173" s="953"/>
      <c r="D173" s="953"/>
      <c r="E173" s="953"/>
      <c r="F173" s="953"/>
      <c r="G173" s="953"/>
      <c r="H173" s="953"/>
      <c r="I173" s="953"/>
      <c r="J173" s="953"/>
      <c r="K173" s="953"/>
      <c r="L173" s="953"/>
      <c r="M173" s="953"/>
      <c r="N173" s="953"/>
      <c r="O173" s="953"/>
      <c r="P173" s="953"/>
      <c r="Q173" s="953"/>
      <c r="R173" s="953"/>
      <c r="S173" s="953"/>
      <c r="T173" s="953"/>
      <c r="U173" s="953"/>
      <c r="V173" s="953"/>
      <c r="W173" s="953"/>
      <c r="X173" s="953"/>
      <c r="Y173" s="953"/>
      <c r="Z173" s="953"/>
    </row>
    <row r="174" spans="1:26" ht="12.75" customHeight="1">
      <c r="A174" s="953"/>
      <c r="B174" s="953"/>
      <c r="C174" s="953"/>
      <c r="D174" s="953"/>
      <c r="E174" s="953"/>
      <c r="F174" s="953"/>
      <c r="G174" s="953"/>
      <c r="H174" s="953"/>
      <c r="I174" s="953"/>
      <c r="J174" s="953"/>
      <c r="K174" s="953"/>
      <c r="L174" s="953"/>
      <c r="M174" s="953"/>
      <c r="N174" s="953"/>
      <c r="O174" s="953"/>
      <c r="P174" s="953"/>
      <c r="Q174" s="953"/>
      <c r="R174" s="953"/>
      <c r="S174" s="953"/>
      <c r="T174" s="953"/>
      <c r="U174" s="953"/>
      <c r="V174" s="953"/>
      <c r="W174" s="953"/>
      <c r="X174" s="953"/>
      <c r="Y174" s="953"/>
      <c r="Z174" s="953"/>
    </row>
    <row r="175" spans="1:26" ht="12.75" customHeight="1">
      <c r="A175" s="953"/>
      <c r="B175" s="953"/>
      <c r="C175" s="953"/>
      <c r="D175" s="953"/>
      <c r="E175" s="953"/>
      <c r="F175" s="953"/>
      <c r="G175" s="953"/>
      <c r="H175" s="953"/>
      <c r="I175" s="953"/>
      <c r="J175" s="953"/>
      <c r="K175" s="953"/>
      <c r="L175" s="953"/>
      <c r="M175" s="953"/>
      <c r="N175" s="953"/>
      <c r="O175" s="953"/>
      <c r="P175" s="953"/>
      <c r="Q175" s="953"/>
      <c r="R175" s="953"/>
      <c r="S175" s="953"/>
      <c r="T175" s="953"/>
      <c r="U175" s="953"/>
      <c r="V175" s="953"/>
      <c r="W175" s="953"/>
      <c r="X175" s="953"/>
      <c r="Y175" s="953"/>
      <c r="Z175" s="953"/>
    </row>
    <row r="176" spans="1:26" ht="12.75" customHeight="1">
      <c r="A176" s="953"/>
      <c r="B176" s="953"/>
      <c r="C176" s="953"/>
      <c r="D176" s="953"/>
      <c r="E176" s="953"/>
      <c r="F176" s="953"/>
      <c r="G176" s="953"/>
      <c r="H176" s="953"/>
      <c r="I176" s="953"/>
      <c r="J176" s="953"/>
      <c r="K176" s="953"/>
      <c r="L176" s="953"/>
      <c r="M176" s="953"/>
      <c r="N176" s="953"/>
      <c r="O176" s="953"/>
      <c r="P176" s="953"/>
      <c r="Q176" s="953"/>
      <c r="R176" s="953"/>
      <c r="S176" s="953"/>
      <c r="T176" s="953"/>
      <c r="U176" s="953"/>
      <c r="V176" s="953"/>
      <c r="W176" s="953"/>
      <c r="X176" s="953"/>
      <c r="Y176" s="953"/>
      <c r="Z176" s="953"/>
    </row>
    <row r="177" spans="1:26" ht="12.75" customHeight="1">
      <c r="A177" s="953"/>
      <c r="B177" s="953"/>
      <c r="C177" s="953"/>
      <c r="D177" s="953"/>
      <c r="E177" s="953"/>
      <c r="F177" s="953"/>
      <c r="G177" s="953"/>
      <c r="H177" s="953"/>
      <c r="I177" s="953"/>
      <c r="J177" s="953"/>
      <c r="K177" s="953"/>
      <c r="L177" s="953"/>
      <c r="M177" s="953"/>
      <c r="N177" s="953"/>
      <c r="O177" s="953"/>
      <c r="P177" s="953"/>
      <c r="Q177" s="953"/>
      <c r="R177" s="953"/>
      <c r="S177" s="953"/>
      <c r="T177" s="953"/>
      <c r="U177" s="953"/>
      <c r="V177" s="953"/>
      <c r="W177" s="953"/>
      <c r="X177" s="953"/>
      <c r="Y177" s="953"/>
      <c r="Z177" s="953"/>
    </row>
    <row r="178" spans="1:26" ht="12.75" customHeight="1">
      <c r="A178" s="953"/>
      <c r="B178" s="953"/>
      <c r="C178" s="953"/>
      <c r="D178" s="953"/>
      <c r="E178" s="953"/>
      <c r="F178" s="953"/>
      <c r="G178" s="953"/>
      <c r="H178" s="953"/>
      <c r="I178" s="953"/>
      <c r="J178" s="953"/>
      <c r="K178" s="953"/>
      <c r="L178" s="953"/>
      <c r="M178" s="953"/>
      <c r="N178" s="953"/>
      <c r="O178" s="953"/>
      <c r="P178" s="953"/>
      <c r="Q178" s="953"/>
      <c r="R178" s="953"/>
      <c r="S178" s="953"/>
      <c r="T178" s="953"/>
      <c r="U178" s="953"/>
      <c r="V178" s="953"/>
      <c r="W178" s="953"/>
      <c r="X178" s="953"/>
      <c r="Y178" s="953"/>
      <c r="Z178" s="953"/>
    </row>
    <row r="179" spans="1:26" ht="12.75" customHeight="1">
      <c r="A179" s="953"/>
      <c r="B179" s="953"/>
      <c r="C179" s="953"/>
      <c r="D179" s="953"/>
      <c r="E179" s="953"/>
      <c r="F179" s="953"/>
      <c r="G179" s="953"/>
      <c r="H179" s="953"/>
      <c r="I179" s="953"/>
      <c r="J179" s="953"/>
      <c r="K179" s="953"/>
      <c r="L179" s="953"/>
      <c r="M179" s="953"/>
      <c r="N179" s="953"/>
      <c r="O179" s="953"/>
      <c r="P179" s="953"/>
      <c r="Q179" s="953"/>
      <c r="R179" s="953"/>
      <c r="S179" s="953"/>
      <c r="T179" s="953"/>
      <c r="U179" s="953"/>
      <c r="V179" s="953"/>
      <c r="W179" s="953"/>
      <c r="X179" s="953"/>
      <c r="Y179" s="953"/>
      <c r="Z179" s="953"/>
    </row>
    <row r="180" spans="1:26" ht="12.75" customHeight="1">
      <c r="A180" s="953"/>
      <c r="B180" s="953"/>
      <c r="C180" s="953"/>
      <c r="D180" s="953"/>
      <c r="E180" s="953"/>
      <c r="F180" s="953"/>
      <c r="G180" s="953"/>
      <c r="H180" s="953"/>
      <c r="I180" s="953"/>
      <c r="J180" s="953"/>
      <c r="K180" s="953"/>
      <c r="L180" s="953"/>
      <c r="M180" s="953"/>
      <c r="N180" s="953"/>
      <c r="O180" s="953"/>
      <c r="P180" s="953"/>
      <c r="Q180" s="953"/>
      <c r="R180" s="953"/>
      <c r="S180" s="953"/>
      <c r="T180" s="953"/>
      <c r="U180" s="953"/>
      <c r="V180" s="953"/>
      <c r="W180" s="953"/>
      <c r="X180" s="953"/>
      <c r="Y180" s="953"/>
      <c r="Z180" s="953"/>
    </row>
    <row r="181" spans="1:26" ht="12.75" customHeight="1">
      <c r="A181" s="953"/>
      <c r="B181" s="953"/>
      <c r="C181" s="953"/>
      <c r="D181" s="953"/>
      <c r="E181" s="953"/>
      <c r="F181" s="953"/>
      <c r="G181" s="953"/>
      <c r="H181" s="953"/>
      <c r="I181" s="953"/>
      <c r="J181" s="953"/>
      <c r="K181" s="953"/>
      <c r="L181" s="953"/>
      <c r="M181" s="953"/>
      <c r="N181" s="953"/>
      <c r="O181" s="953"/>
      <c r="P181" s="953"/>
      <c r="Q181" s="953"/>
      <c r="R181" s="953"/>
      <c r="S181" s="953"/>
      <c r="T181" s="953"/>
      <c r="U181" s="953"/>
      <c r="V181" s="953"/>
      <c r="W181" s="953"/>
      <c r="X181" s="953"/>
      <c r="Y181" s="953"/>
      <c r="Z181" s="953"/>
    </row>
    <row r="182" spans="1:26" ht="12.75" customHeight="1">
      <c r="A182" s="953"/>
      <c r="B182" s="953"/>
      <c r="C182" s="953"/>
      <c r="D182" s="953"/>
      <c r="E182" s="953"/>
      <c r="F182" s="953"/>
      <c r="G182" s="953"/>
      <c r="H182" s="953"/>
      <c r="I182" s="953"/>
      <c r="J182" s="953"/>
      <c r="K182" s="953"/>
      <c r="L182" s="953"/>
      <c r="M182" s="953"/>
      <c r="N182" s="953"/>
      <c r="O182" s="953"/>
      <c r="P182" s="953"/>
      <c r="Q182" s="953"/>
      <c r="R182" s="953"/>
      <c r="S182" s="953"/>
      <c r="T182" s="953"/>
      <c r="U182" s="953"/>
      <c r="V182" s="953"/>
      <c r="W182" s="953"/>
      <c r="X182" s="953"/>
      <c r="Y182" s="953"/>
      <c r="Z182" s="953"/>
    </row>
    <row r="183" spans="1:26" ht="12.75" customHeight="1">
      <c r="A183" s="953"/>
      <c r="B183" s="953"/>
      <c r="C183" s="953"/>
      <c r="D183" s="953"/>
      <c r="E183" s="953"/>
      <c r="F183" s="953"/>
      <c r="G183" s="953"/>
      <c r="H183" s="953"/>
      <c r="I183" s="953"/>
      <c r="J183" s="953"/>
      <c r="K183" s="953"/>
      <c r="L183" s="953"/>
      <c r="M183" s="953"/>
      <c r="N183" s="953"/>
      <c r="O183" s="953"/>
      <c r="P183" s="953"/>
      <c r="Q183" s="953"/>
      <c r="R183" s="953"/>
      <c r="S183" s="953"/>
      <c r="T183" s="953"/>
      <c r="U183" s="953"/>
      <c r="V183" s="953"/>
      <c r="W183" s="953"/>
      <c r="X183" s="953"/>
      <c r="Y183" s="953"/>
      <c r="Z183" s="953"/>
    </row>
    <row r="184" spans="1:26" ht="12.75" customHeight="1">
      <c r="A184" s="953"/>
      <c r="B184" s="953"/>
      <c r="C184" s="953"/>
      <c r="D184" s="953"/>
      <c r="E184" s="953"/>
      <c r="F184" s="953"/>
      <c r="G184" s="953"/>
      <c r="H184" s="953"/>
      <c r="I184" s="953"/>
      <c r="J184" s="953"/>
      <c r="K184" s="953"/>
      <c r="L184" s="953"/>
      <c r="M184" s="953"/>
      <c r="N184" s="953"/>
      <c r="O184" s="953"/>
      <c r="P184" s="953"/>
      <c r="Q184" s="953"/>
      <c r="R184" s="953"/>
      <c r="S184" s="953"/>
      <c r="T184" s="953"/>
      <c r="U184" s="953"/>
      <c r="V184" s="953"/>
      <c r="W184" s="953"/>
      <c r="X184" s="953"/>
      <c r="Y184" s="953"/>
      <c r="Z184" s="953"/>
    </row>
    <row r="185" spans="1:26" ht="12.75" customHeight="1">
      <c r="A185" s="953"/>
      <c r="B185" s="953"/>
      <c r="C185" s="953"/>
      <c r="D185" s="953"/>
      <c r="E185" s="953"/>
      <c r="F185" s="953"/>
      <c r="G185" s="953"/>
      <c r="H185" s="953"/>
      <c r="I185" s="953"/>
      <c r="J185" s="953"/>
      <c r="K185" s="953"/>
      <c r="L185" s="953"/>
      <c r="M185" s="953"/>
      <c r="N185" s="953"/>
      <c r="O185" s="953"/>
      <c r="P185" s="953"/>
      <c r="Q185" s="953"/>
      <c r="R185" s="953"/>
      <c r="S185" s="953"/>
      <c r="T185" s="953"/>
      <c r="U185" s="953"/>
      <c r="V185" s="953"/>
      <c r="W185" s="953"/>
      <c r="X185" s="953"/>
      <c r="Y185" s="953"/>
      <c r="Z185" s="953"/>
    </row>
    <row r="186" spans="1:26" ht="12.75" customHeight="1">
      <c r="A186" s="953"/>
      <c r="B186" s="953"/>
      <c r="C186" s="953"/>
      <c r="D186" s="953"/>
      <c r="E186" s="953"/>
      <c r="F186" s="953"/>
      <c r="G186" s="953"/>
      <c r="H186" s="953"/>
      <c r="I186" s="953"/>
      <c r="J186" s="953"/>
      <c r="K186" s="953"/>
      <c r="L186" s="953"/>
      <c r="M186" s="953"/>
      <c r="N186" s="953"/>
      <c r="O186" s="953"/>
      <c r="P186" s="953"/>
      <c r="Q186" s="953"/>
      <c r="R186" s="953"/>
      <c r="S186" s="953"/>
      <c r="T186" s="953"/>
      <c r="U186" s="953"/>
      <c r="V186" s="953"/>
      <c r="W186" s="953"/>
      <c r="X186" s="953"/>
      <c r="Y186" s="953"/>
      <c r="Z186" s="953"/>
    </row>
    <row r="187" spans="1:26" ht="12.75" customHeight="1">
      <c r="A187" s="953"/>
      <c r="B187" s="953"/>
      <c r="C187" s="953"/>
      <c r="D187" s="953"/>
      <c r="E187" s="953"/>
      <c r="F187" s="953"/>
      <c r="G187" s="953"/>
      <c r="H187" s="953"/>
      <c r="I187" s="953"/>
      <c r="J187" s="953"/>
      <c r="K187" s="953"/>
      <c r="L187" s="953"/>
      <c r="M187" s="953"/>
      <c r="N187" s="953"/>
      <c r="O187" s="953"/>
      <c r="P187" s="953"/>
      <c r="Q187" s="953"/>
      <c r="R187" s="953"/>
      <c r="S187" s="953"/>
      <c r="T187" s="953"/>
      <c r="U187" s="953"/>
      <c r="V187" s="953"/>
      <c r="W187" s="953"/>
      <c r="X187" s="953"/>
      <c r="Y187" s="953"/>
      <c r="Z187" s="953"/>
    </row>
    <row r="188" spans="1:26" ht="12.75" customHeight="1">
      <c r="A188" s="953"/>
      <c r="B188" s="953"/>
      <c r="C188" s="953"/>
      <c r="D188" s="953"/>
      <c r="E188" s="953"/>
      <c r="F188" s="953"/>
      <c r="G188" s="953"/>
      <c r="H188" s="953"/>
      <c r="I188" s="953"/>
      <c r="J188" s="953"/>
      <c r="K188" s="953"/>
      <c r="L188" s="953"/>
      <c r="M188" s="953"/>
      <c r="N188" s="953"/>
      <c r="O188" s="953"/>
      <c r="P188" s="953"/>
      <c r="Q188" s="953"/>
      <c r="R188" s="953"/>
      <c r="S188" s="953"/>
      <c r="T188" s="953"/>
      <c r="U188" s="953"/>
      <c r="V188" s="953"/>
      <c r="W188" s="953"/>
      <c r="X188" s="953"/>
      <c r="Y188" s="953"/>
      <c r="Z188" s="953"/>
    </row>
    <row r="189" spans="1:26" ht="12.75" customHeight="1">
      <c r="A189" s="953"/>
      <c r="B189" s="953"/>
      <c r="C189" s="953"/>
      <c r="D189" s="953"/>
      <c r="E189" s="953"/>
      <c r="F189" s="953"/>
      <c r="G189" s="953"/>
      <c r="H189" s="953"/>
      <c r="I189" s="953"/>
      <c r="J189" s="953"/>
      <c r="K189" s="953"/>
      <c r="L189" s="953"/>
      <c r="M189" s="953"/>
      <c r="N189" s="953"/>
      <c r="O189" s="953"/>
      <c r="P189" s="953"/>
      <c r="Q189" s="953"/>
      <c r="R189" s="953"/>
      <c r="S189" s="953"/>
      <c r="T189" s="953"/>
      <c r="U189" s="953"/>
      <c r="V189" s="953"/>
      <c r="W189" s="953"/>
      <c r="X189" s="953"/>
      <c r="Y189" s="953"/>
      <c r="Z189" s="953"/>
    </row>
    <row r="190" spans="1:26" ht="12.75" customHeight="1">
      <c r="A190" s="953"/>
      <c r="B190" s="953"/>
      <c r="C190" s="953"/>
      <c r="D190" s="953"/>
      <c r="E190" s="953"/>
      <c r="F190" s="953"/>
      <c r="G190" s="953"/>
      <c r="H190" s="953"/>
      <c r="I190" s="953"/>
      <c r="J190" s="953"/>
      <c r="K190" s="953"/>
      <c r="L190" s="953"/>
      <c r="M190" s="953"/>
      <c r="N190" s="953"/>
      <c r="O190" s="953"/>
      <c r="P190" s="953"/>
      <c r="Q190" s="953"/>
      <c r="R190" s="953"/>
      <c r="S190" s="953"/>
      <c r="T190" s="953"/>
      <c r="U190" s="953"/>
      <c r="V190" s="953"/>
      <c r="W190" s="953"/>
      <c r="X190" s="953"/>
      <c r="Y190" s="953"/>
      <c r="Z190" s="953"/>
    </row>
    <row r="191" spans="1:26" ht="12.75" customHeight="1">
      <c r="A191" s="953"/>
      <c r="B191" s="953"/>
      <c r="C191" s="953"/>
      <c r="D191" s="953"/>
      <c r="E191" s="953"/>
      <c r="F191" s="953"/>
      <c r="G191" s="953"/>
      <c r="H191" s="953"/>
      <c r="I191" s="953"/>
      <c r="J191" s="953"/>
      <c r="K191" s="953"/>
      <c r="L191" s="953"/>
      <c r="M191" s="953"/>
      <c r="N191" s="953"/>
      <c r="O191" s="953"/>
      <c r="P191" s="953"/>
      <c r="Q191" s="953"/>
      <c r="R191" s="953"/>
      <c r="S191" s="953"/>
      <c r="T191" s="953"/>
      <c r="U191" s="953"/>
      <c r="V191" s="953"/>
      <c r="W191" s="953"/>
      <c r="X191" s="953"/>
      <c r="Y191" s="953"/>
      <c r="Z191" s="953"/>
    </row>
    <row r="192" spans="1:26" ht="12.75" customHeight="1">
      <c r="A192" s="953"/>
      <c r="B192" s="953"/>
      <c r="C192" s="953"/>
      <c r="D192" s="953"/>
      <c r="E192" s="953"/>
      <c r="F192" s="953"/>
      <c r="G192" s="953"/>
      <c r="H192" s="953"/>
      <c r="I192" s="953"/>
      <c r="J192" s="953"/>
      <c r="K192" s="953"/>
      <c r="L192" s="953"/>
      <c r="M192" s="953"/>
      <c r="N192" s="953"/>
      <c r="O192" s="953"/>
      <c r="P192" s="953"/>
      <c r="Q192" s="953"/>
      <c r="R192" s="953"/>
      <c r="S192" s="953"/>
      <c r="T192" s="953"/>
      <c r="U192" s="953"/>
      <c r="V192" s="953"/>
      <c r="W192" s="953"/>
      <c r="X192" s="953"/>
      <c r="Y192" s="953"/>
      <c r="Z192" s="953"/>
    </row>
    <row r="193" spans="1:26" ht="12.75" customHeight="1">
      <c r="A193" s="953"/>
      <c r="B193" s="953"/>
      <c r="C193" s="953"/>
      <c r="D193" s="953"/>
      <c r="E193" s="953"/>
      <c r="F193" s="953"/>
      <c r="G193" s="953"/>
      <c r="H193" s="953"/>
      <c r="I193" s="953"/>
      <c r="J193" s="953"/>
      <c r="K193" s="953"/>
      <c r="L193" s="953"/>
      <c r="M193" s="953"/>
      <c r="N193" s="953"/>
      <c r="O193" s="953"/>
      <c r="P193" s="953"/>
      <c r="Q193" s="953"/>
      <c r="R193" s="953"/>
      <c r="S193" s="953"/>
      <c r="T193" s="953"/>
      <c r="U193" s="953"/>
      <c r="V193" s="953"/>
      <c r="W193" s="953"/>
      <c r="X193" s="953"/>
      <c r="Y193" s="953"/>
      <c r="Z193" s="953"/>
    </row>
    <row r="194" spans="1:26" ht="12.75" customHeight="1">
      <c r="A194" s="953"/>
      <c r="B194" s="953"/>
      <c r="C194" s="953"/>
      <c r="D194" s="953"/>
      <c r="E194" s="953"/>
      <c r="F194" s="953"/>
      <c r="G194" s="953"/>
      <c r="H194" s="953"/>
      <c r="I194" s="953"/>
      <c r="J194" s="953"/>
      <c r="K194" s="953"/>
      <c r="L194" s="953"/>
      <c r="M194" s="953"/>
      <c r="N194" s="953"/>
      <c r="O194" s="953"/>
      <c r="P194" s="953"/>
      <c r="Q194" s="953"/>
      <c r="R194" s="953"/>
      <c r="S194" s="953"/>
      <c r="T194" s="953"/>
      <c r="U194" s="953"/>
      <c r="V194" s="953"/>
      <c r="W194" s="953"/>
      <c r="X194" s="953"/>
      <c r="Y194" s="953"/>
      <c r="Z194" s="953"/>
    </row>
    <row r="195" spans="1:26" ht="12.75" customHeight="1">
      <c r="A195" s="953"/>
      <c r="B195" s="953"/>
      <c r="C195" s="953"/>
      <c r="D195" s="953"/>
      <c r="E195" s="953"/>
      <c r="F195" s="953"/>
      <c r="G195" s="953"/>
      <c r="H195" s="953"/>
      <c r="I195" s="953"/>
      <c r="J195" s="953"/>
      <c r="K195" s="953"/>
      <c r="L195" s="953"/>
      <c r="M195" s="953"/>
      <c r="N195" s="953"/>
      <c r="O195" s="953"/>
      <c r="P195" s="953"/>
      <c r="Q195" s="953"/>
      <c r="R195" s="953"/>
      <c r="S195" s="953"/>
      <c r="T195" s="953"/>
      <c r="U195" s="953"/>
      <c r="V195" s="953"/>
      <c r="W195" s="953"/>
      <c r="X195" s="953"/>
      <c r="Y195" s="953"/>
      <c r="Z195" s="953"/>
    </row>
    <row r="196" spans="1:26" ht="12.75" customHeight="1">
      <c r="A196" s="953"/>
      <c r="B196" s="953"/>
      <c r="C196" s="953"/>
      <c r="D196" s="953"/>
      <c r="E196" s="953"/>
      <c r="F196" s="953"/>
      <c r="G196" s="953"/>
      <c r="H196" s="953"/>
      <c r="I196" s="953"/>
      <c r="J196" s="953"/>
      <c r="K196" s="953"/>
      <c r="L196" s="953"/>
      <c r="M196" s="953"/>
      <c r="N196" s="953"/>
      <c r="O196" s="953"/>
      <c r="P196" s="953"/>
      <c r="Q196" s="953"/>
      <c r="R196" s="953"/>
      <c r="S196" s="953"/>
      <c r="T196" s="953"/>
      <c r="U196" s="953"/>
      <c r="V196" s="953"/>
      <c r="W196" s="953"/>
      <c r="X196" s="953"/>
      <c r="Y196" s="953"/>
      <c r="Z196" s="953"/>
    </row>
    <row r="197" spans="1:26" ht="12.75" customHeight="1">
      <c r="A197" s="953"/>
      <c r="B197" s="953"/>
      <c r="C197" s="953"/>
      <c r="D197" s="953"/>
      <c r="E197" s="953"/>
      <c r="F197" s="953"/>
      <c r="G197" s="953"/>
      <c r="H197" s="953"/>
      <c r="I197" s="953"/>
      <c r="J197" s="953"/>
      <c r="K197" s="953"/>
      <c r="L197" s="953"/>
      <c r="M197" s="953"/>
      <c r="N197" s="953"/>
      <c r="O197" s="953"/>
      <c r="P197" s="953"/>
      <c r="Q197" s="953"/>
      <c r="R197" s="953"/>
      <c r="S197" s="953"/>
      <c r="T197" s="953"/>
      <c r="U197" s="953"/>
      <c r="V197" s="953"/>
      <c r="W197" s="953"/>
      <c r="X197" s="953"/>
      <c r="Y197" s="953"/>
      <c r="Z197" s="953"/>
    </row>
    <row r="198" spans="1:26" ht="12.75" customHeight="1">
      <c r="A198" s="953"/>
      <c r="B198" s="953"/>
      <c r="C198" s="953"/>
      <c r="D198" s="953"/>
      <c r="E198" s="953"/>
      <c r="F198" s="953"/>
      <c r="G198" s="953"/>
      <c r="H198" s="953"/>
      <c r="I198" s="953"/>
      <c r="J198" s="953"/>
      <c r="K198" s="953"/>
      <c r="L198" s="953"/>
      <c r="M198" s="953"/>
      <c r="N198" s="953"/>
      <c r="O198" s="953"/>
      <c r="P198" s="953"/>
      <c r="Q198" s="953"/>
      <c r="R198" s="953"/>
      <c r="S198" s="953"/>
      <c r="T198" s="953"/>
      <c r="U198" s="953"/>
      <c r="V198" s="953"/>
      <c r="W198" s="953"/>
      <c r="X198" s="953"/>
      <c r="Y198" s="953"/>
      <c r="Z198" s="953"/>
    </row>
    <row r="199" spans="1:26" ht="12.75" customHeight="1">
      <c r="A199" s="953"/>
      <c r="B199" s="953"/>
      <c r="C199" s="953"/>
      <c r="D199" s="953"/>
      <c r="E199" s="953"/>
      <c r="F199" s="953"/>
      <c r="G199" s="953"/>
      <c r="H199" s="953"/>
      <c r="I199" s="953"/>
      <c r="J199" s="953"/>
      <c r="K199" s="953"/>
      <c r="L199" s="953"/>
      <c r="M199" s="953"/>
      <c r="N199" s="953"/>
      <c r="O199" s="953"/>
      <c r="P199" s="953"/>
      <c r="Q199" s="953"/>
      <c r="R199" s="953"/>
      <c r="S199" s="953"/>
      <c r="T199" s="953"/>
      <c r="U199" s="953"/>
      <c r="V199" s="953"/>
      <c r="W199" s="953"/>
      <c r="X199" s="953"/>
      <c r="Y199" s="953"/>
      <c r="Z199" s="953"/>
    </row>
    <row r="200" spans="1:26" ht="12.75" customHeight="1">
      <c r="A200" s="953"/>
      <c r="B200" s="953"/>
      <c r="C200" s="953"/>
      <c r="D200" s="953"/>
      <c r="E200" s="953"/>
      <c r="F200" s="953"/>
      <c r="G200" s="953"/>
      <c r="H200" s="953"/>
      <c r="I200" s="953"/>
      <c r="J200" s="953"/>
      <c r="K200" s="953"/>
      <c r="L200" s="953"/>
      <c r="M200" s="953"/>
      <c r="N200" s="953"/>
      <c r="O200" s="953"/>
      <c r="P200" s="953"/>
      <c r="Q200" s="953"/>
      <c r="R200" s="953"/>
      <c r="S200" s="953"/>
      <c r="T200" s="953"/>
      <c r="U200" s="953"/>
      <c r="V200" s="953"/>
      <c r="W200" s="953"/>
      <c r="X200" s="953"/>
      <c r="Y200" s="953"/>
      <c r="Z200" s="953"/>
    </row>
    <row r="201" spans="1:26" ht="12.75" customHeight="1">
      <c r="A201" s="953"/>
      <c r="B201" s="953"/>
      <c r="C201" s="953"/>
      <c r="D201" s="953"/>
      <c r="E201" s="953"/>
      <c r="F201" s="953"/>
      <c r="G201" s="953"/>
      <c r="H201" s="953"/>
      <c r="I201" s="953"/>
      <c r="J201" s="953"/>
      <c r="K201" s="953"/>
      <c r="L201" s="953"/>
      <c r="M201" s="953"/>
      <c r="N201" s="953"/>
      <c r="O201" s="953"/>
      <c r="P201" s="953"/>
      <c r="Q201" s="953"/>
      <c r="R201" s="953"/>
      <c r="S201" s="953"/>
      <c r="T201" s="953"/>
      <c r="U201" s="953"/>
      <c r="V201" s="953"/>
      <c r="W201" s="953"/>
      <c r="X201" s="953"/>
      <c r="Y201" s="953"/>
      <c r="Z201" s="953"/>
    </row>
    <row r="202" spans="1:26" ht="12.75" customHeight="1">
      <c r="A202" s="953"/>
      <c r="B202" s="953"/>
      <c r="C202" s="953"/>
      <c r="D202" s="953"/>
      <c r="E202" s="953"/>
      <c r="F202" s="953"/>
      <c r="G202" s="953"/>
      <c r="H202" s="953"/>
      <c r="I202" s="953"/>
      <c r="J202" s="953"/>
      <c r="K202" s="953"/>
      <c r="L202" s="953"/>
      <c r="M202" s="953"/>
      <c r="N202" s="953"/>
      <c r="O202" s="953"/>
      <c r="P202" s="953"/>
      <c r="Q202" s="953"/>
      <c r="R202" s="953"/>
      <c r="S202" s="953"/>
      <c r="T202" s="953"/>
      <c r="U202" s="953"/>
      <c r="V202" s="953"/>
      <c r="W202" s="953"/>
      <c r="X202" s="953"/>
      <c r="Y202" s="953"/>
      <c r="Z202" s="953"/>
    </row>
    <row r="203" spans="1:26" ht="12.75" customHeight="1">
      <c r="A203" s="953"/>
      <c r="B203" s="953"/>
      <c r="C203" s="953"/>
      <c r="D203" s="953"/>
      <c r="E203" s="953"/>
      <c r="F203" s="953"/>
      <c r="G203" s="953"/>
      <c r="H203" s="953"/>
      <c r="I203" s="953"/>
      <c r="J203" s="953"/>
      <c r="K203" s="953"/>
      <c r="L203" s="953"/>
      <c r="M203" s="953"/>
      <c r="N203" s="953"/>
      <c r="O203" s="953"/>
      <c r="P203" s="953"/>
      <c r="Q203" s="953"/>
      <c r="R203" s="953"/>
      <c r="S203" s="953"/>
      <c r="T203" s="953"/>
      <c r="U203" s="953"/>
      <c r="V203" s="953"/>
      <c r="W203" s="953"/>
      <c r="X203" s="953"/>
      <c r="Y203" s="953"/>
      <c r="Z203" s="953"/>
    </row>
    <row r="204" spans="1:26" ht="12.75" customHeight="1">
      <c r="A204" s="953"/>
      <c r="B204" s="953"/>
      <c r="C204" s="953"/>
      <c r="D204" s="953"/>
      <c r="E204" s="953"/>
      <c r="F204" s="953"/>
      <c r="G204" s="953"/>
      <c r="H204" s="953"/>
      <c r="I204" s="953"/>
      <c r="J204" s="953"/>
      <c r="K204" s="953"/>
      <c r="L204" s="953"/>
      <c r="M204" s="953"/>
      <c r="N204" s="953"/>
      <c r="O204" s="953"/>
      <c r="P204" s="953"/>
      <c r="Q204" s="953"/>
      <c r="R204" s="953"/>
      <c r="S204" s="953"/>
      <c r="T204" s="953"/>
      <c r="U204" s="953"/>
      <c r="V204" s="953"/>
      <c r="W204" s="953"/>
      <c r="X204" s="953"/>
      <c r="Y204" s="953"/>
      <c r="Z204" s="953"/>
    </row>
    <row r="205" spans="1:26" ht="12.75" customHeight="1">
      <c r="A205" s="953"/>
      <c r="B205" s="953"/>
      <c r="C205" s="953"/>
      <c r="D205" s="953"/>
      <c r="E205" s="953"/>
      <c r="F205" s="953"/>
      <c r="G205" s="953"/>
      <c r="H205" s="953"/>
      <c r="I205" s="953"/>
      <c r="J205" s="953"/>
      <c r="K205" s="953"/>
      <c r="L205" s="953"/>
      <c r="M205" s="953"/>
      <c r="N205" s="953"/>
      <c r="O205" s="953"/>
      <c r="P205" s="953"/>
      <c r="Q205" s="953"/>
      <c r="R205" s="953"/>
      <c r="S205" s="953"/>
      <c r="T205" s="953"/>
      <c r="U205" s="953"/>
      <c r="V205" s="953"/>
      <c r="W205" s="953"/>
      <c r="X205" s="953"/>
      <c r="Y205" s="953"/>
      <c r="Z205" s="953"/>
    </row>
    <row r="206" spans="1:26" ht="12.75" customHeight="1">
      <c r="A206" s="953"/>
      <c r="B206" s="953"/>
      <c r="C206" s="953"/>
      <c r="D206" s="953"/>
      <c r="E206" s="953"/>
      <c r="F206" s="953"/>
      <c r="G206" s="953"/>
      <c r="H206" s="953"/>
      <c r="I206" s="953"/>
      <c r="J206" s="953"/>
      <c r="K206" s="953"/>
      <c r="L206" s="953"/>
      <c r="M206" s="953"/>
      <c r="N206" s="953"/>
      <c r="O206" s="953"/>
      <c r="P206" s="953"/>
      <c r="Q206" s="953"/>
      <c r="R206" s="953"/>
      <c r="S206" s="953"/>
      <c r="T206" s="953"/>
      <c r="U206" s="953"/>
      <c r="V206" s="953"/>
      <c r="W206" s="953"/>
      <c r="X206" s="953"/>
      <c r="Y206" s="953"/>
      <c r="Z206" s="953"/>
    </row>
    <row r="207" spans="1:26" ht="12.75" customHeight="1">
      <c r="A207" s="953"/>
      <c r="B207" s="953"/>
      <c r="C207" s="953"/>
      <c r="D207" s="953"/>
      <c r="E207" s="953"/>
      <c r="F207" s="953"/>
      <c r="G207" s="953"/>
      <c r="H207" s="953"/>
      <c r="I207" s="953"/>
      <c r="J207" s="953"/>
      <c r="K207" s="953"/>
      <c r="L207" s="953"/>
      <c r="M207" s="953"/>
      <c r="N207" s="953"/>
      <c r="O207" s="953"/>
      <c r="P207" s="953"/>
      <c r="Q207" s="953"/>
      <c r="R207" s="953"/>
      <c r="S207" s="953"/>
      <c r="T207" s="953"/>
      <c r="U207" s="953"/>
      <c r="V207" s="953"/>
      <c r="W207" s="953"/>
      <c r="X207" s="953"/>
      <c r="Y207" s="953"/>
      <c r="Z207" s="953"/>
    </row>
    <row r="208" spans="1:26" ht="12.75" customHeight="1">
      <c r="A208" s="953"/>
      <c r="B208" s="953"/>
      <c r="C208" s="953"/>
      <c r="D208" s="953"/>
      <c r="E208" s="953"/>
      <c r="F208" s="953"/>
      <c r="G208" s="953"/>
      <c r="H208" s="953"/>
      <c r="I208" s="953"/>
      <c r="J208" s="953"/>
      <c r="K208" s="953"/>
      <c r="L208" s="953"/>
      <c r="M208" s="953"/>
      <c r="N208" s="953"/>
      <c r="O208" s="953"/>
      <c r="P208" s="953"/>
      <c r="Q208" s="953"/>
      <c r="R208" s="953"/>
      <c r="S208" s="953"/>
      <c r="T208" s="953"/>
      <c r="U208" s="953"/>
      <c r="V208" s="953"/>
      <c r="W208" s="953"/>
      <c r="X208" s="953"/>
      <c r="Y208" s="953"/>
      <c r="Z208" s="953"/>
    </row>
    <row r="209" spans="1:26" ht="12.75" customHeight="1">
      <c r="A209" s="953"/>
      <c r="B209" s="953"/>
      <c r="C209" s="953"/>
      <c r="D209" s="953"/>
      <c r="E209" s="953"/>
      <c r="F209" s="953"/>
      <c r="G209" s="953"/>
      <c r="H209" s="953"/>
      <c r="I209" s="953"/>
      <c r="J209" s="953"/>
      <c r="K209" s="953"/>
      <c r="L209" s="953"/>
      <c r="M209" s="953"/>
      <c r="N209" s="953"/>
      <c r="O209" s="953"/>
      <c r="P209" s="953"/>
      <c r="Q209" s="953"/>
      <c r="R209" s="953"/>
      <c r="S209" s="953"/>
      <c r="T209" s="953"/>
      <c r="U209" s="953"/>
      <c r="V209" s="953"/>
      <c r="W209" s="953"/>
      <c r="X209" s="953"/>
      <c r="Y209" s="953"/>
      <c r="Z209" s="953"/>
    </row>
    <row r="210" spans="1:26" ht="12.75" customHeight="1">
      <c r="A210" s="953"/>
      <c r="B210" s="953"/>
      <c r="C210" s="953"/>
      <c r="D210" s="953"/>
      <c r="E210" s="953"/>
      <c r="F210" s="953"/>
      <c r="G210" s="953"/>
      <c r="H210" s="953"/>
      <c r="I210" s="953"/>
      <c r="J210" s="953"/>
      <c r="K210" s="953"/>
      <c r="L210" s="953"/>
      <c r="M210" s="953"/>
      <c r="N210" s="953"/>
      <c r="O210" s="953"/>
      <c r="P210" s="953"/>
      <c r="Q210" s="953"/>
      <c r="R210" s="953"/>
      <c r="S210" s="953"/>
      <c r="T210" s="953"/>
      <c r="U210" s="953"/>
      <c r="V210" s="953"/>
      <c r="W210" s="953"/>
      <c r="X210" s="953"/>
      <c r="Y210" s="953"/>
      <c r="Z210" s="953"/>
    </row>
    <row r="211" spans="1:26" ht="12.75" customHeight="1">
      <c r="A211" s="953"/>
      <c r="B211" s="953"/>
      <c r="C211" s="953"/>
      <c r="D211" s="953"/>
      <c r="E211" s="953"/>
      <c r="F211" s="953"/>
      <c r="G211" s="953"/>
      <c r="H211" s="953"/>
      <c r="I211" s="953"/>
      <c r="J211" s="953"/>
      <c r="K211" s="953"/>
      <c r="L211" s="953"/>
      <c r="M211" s="953"/>
      <c r="N211" s="953"/>
      <c r="O211" s="953"/>
      <c r="P211" s="953"/>
      <c r="Q211" s="953"/>
      <c r="R211" s="953"/>
      <c r="S211" s="953"/>
      <c r="T211" s="953"/>
      <c r="U211" s="953"/>
      <c r="V211" s="953"/>
      <c r="W211" s="953"/>
      <c r="X211" s="953"/>
      <c r="Y211" s="953"/>
      <c r="Z211" s="953"/>
    </row>
    <row r="212" spans="1:26" ht="12.75" customHeight="1">
      <c r="A212" s="953"/>
      <c r="B212" s="953"/>
      <c r="C212" s="953"/>
      <c r="D212" s="953"/>
      <c r="E212" s="953"/>
      <c r="F212" s="953"/>
      <c r="G212" s="953"/>
      <c r="H212" s="953"/>
      <c r="I212" s="953"/>
      <c r="J212" s="953"/>
      <c r="K212" s="953"/>
      <c r="L212" s="953"/>
      <c r="M212" s="953"/>
      <c r="N212" s="953"/>
      <c r="O212" s="953"/>
      <c r="P212" s="953"/>
      <c r="Q212" s="953"/>
      <c r="R212" s="953"/>
      <c r="S212" s="953"/>
      <c r="T212" s="953"/>
      <c r="U212" s="953"/>
      <c r="V212" s="953"/>
      <c r="W212" s="953"/>
      <c r="X212" s="953"/>
      <c r="Y212" s="953"/>
      <c r="Z212" s="953"/>
    </row>
    <row r="213" spans="1:26" ht="12.75" customHeight="1">
      <c r="A213" s="953"/>
      <c r="B213" s="953"/>
      <c r="C213" s="953"/>
      <c r="D213" s="953"/>
      <c r="E213" s="953"/>
      <c r="F213" s="953"/>
      <c r="G213" s="953"/>
      <c r="H213" s="953"/>
      <c r="I213" s="953"/>
      <c r="J213" s="953"/>
      <c r="K213" s="953"/>
      <c r="L213" s="953"/>
      <c r="M213" s="953"/>
      <c r="N213" s="953"/>
      <c r="O213" s="953"/>
      <c r="P213" s="953"/>
      <c r="Q213" s="953"/>
      <c r="R213" s="953"/>
      <c r="S213" s="953"/>
      <c r="T213" s="953"/>
      <c r="U213" s="953"/>
      <c r="V213" s="953"/>
      <c r="W213" s="953"/>
      <c r="X213" s="953"/>
      <c r="Y213" s="953"/>
      <c r="Z213" s="953"/>
    </row>
    <row r="214" spans="1:26" ht="12.75" customHeight="1">
      <c r="A214" s="953"/>
      <c r="B214" s="953"/>
      <c r="C214" s="953"/>
      <c r="D214" s="953"/>
      <c r="E214" s="953"/>
      <c r="F214" s="953"/>
      <c r="G214" s="953"/>
      <c r="H214" s="953"/>
      <c r="I214" s="953"/>
      <c r="J214" s="953"/>
      <c r="K214" s="953"/>
      <c r="L214" s="953"/>
      <c r="M214" s="953"/>
      <c r="N214" s="953"/>
      <c r="O214" s="953"/>
      <c r="P214" s="953"/>
      <c r="Q214" s="953"/>
      <c r="R214" s="953"/>
      <c r="S214" s="953"/>
      <c r="T214" s="953"/>
      <c r="U214" s="953"/>
      <c r="V214" s="953"/>
      <c r="W214" s="953"/>
      <c r="X214" s="953"/>
      <c r="Y214" s="953"/>
      <c r="Z214" s="953"/>
    </row>
    <row r="215" spans="1:26" ht="12.75" customHeight="1">
      <c r="A215" s="953"/>
      <c r="B215" s="953"/>
      <c r="C215" s="953"/>
      <c r="D215" s="953"/>
      <c r="E215" s="953"/>
      <c r="F215" s="953"/>
      <c r="G215" s="953"/>
      <c r="H215" s="953"/>
      <c r="I215" s="953"/>
      <c r="J215" s="953"/>
      <c r="K215" s="953"/>
      <c r="L215" s="953"/>
      <c r="M215" s="953"/>
      <c r="N215" s="953"/>
      <c r="O215" s="953"/>
      <c r="P215" s="953"/>
      <c r="Q215" s="953"/>
      <c r="R215" s="953"/>
      <c r="S215" s="953"/>
      <c r="T215" s="953"/>
      <c r="U215" s="953"/>
      <c r="V215" s="953"/>
      <c r="W215" s="953"/>
      <c r="X215" s="953"/>
      <c r="Y215" s="953"/>
      <c r="Z215" s="953"/>
    </row>
    <row r="216" spans="1:26" ht="12.75" customHeight="1">
      <c r="A216" s="953"/>
      <c r="B216" s="953"/>
      <c r="C216" s="953"/>
      <c r="D216" s="953"/>
      <c r="E216" s="953"/>
      <c r="F216" s="953"/>
      <c r="G216" s="953"/>
      <c r="H216" s="953"/>
      <c r="I216" s="953"/>
      <c r="J216" s="953"/>
      <c r="K216" s="953"/>
      <c r="L216" s="953"/>
      <c r="M216" s="953"/>
      <c r="N216" s="953"/>
      <c r="O216" s="953"/>
      <c r="P216" s="953"/>
      <c r="Q216" s="953"/>
      <c r="R216" s="953"/>
      <c r="S216" s="953"/>
      <c r="T216" s="953"/>
      <c r="U216" s="953"/>
      <c r="V216" s="953"/>
      <c r="W216" s="953"/>
      <c r="X216" s="953"/>
      <c r="Y216" s="953"/>
      <c r="Z216" s="953"/>
    </row>
    <row r="217" spans="1:26" ht="12.75" customHeight="1">
      <c r="A217" s="953"/>
      <c r="B217" s="953"/>
      <c r="C217" s="953"/>
      <c r="D217" s="953"/>
      <c r="E217" s="953"/>
      <c r="F217" s="953"/>
      <c r="G217" s="953"/>
      <c r="H217" s="953"/>
      <c r="I217" s="953"/>
      <c r="J217" s="953"/>
      <c r="K217" s="953"/>
      <c r="L217" s="953"/>
      <c r="M217" s="953"/>
      <c r="N217" s="953"/>
      <c r="O217" s="953"/>
      <c r="P217" s="953"/>
      <c r="Q217" s="953"/>
      <c r="R217" s="953"/>
      <c r="S217" s="953"/>
      <c r="T217" s="953"/>
      <c r="U217" s="953"/>
      <c r="V217" s="953"/>
      <c r="W217" s="953"/>
      <c r="X217" s="953"/>
      <c r="Y217" s="953"/>
      <c r="Z217" s="953"/>
    </row>
    <row r="218" spans="1:26" ht="12.75" customHeight="1">
      <c r="A218" s="953"/>
      <c r="B218" s="953"/>
      <c r="C218" s="953"/>
      <c r="D218" s="953"/>
      <c r="E218" s="953"/>
      <c r="F218" s="953"/>
      <c r="G218" s="953"/>
      <c r="H218" s="953"/>
      <c r="I218" s="953"/>
      <c r="J218" s="953"/>
      <c r="K218" s="953"/>
      <c r="L218" s="953"/>
      <c r="M218" s="953"/>
      <c r="N218" s="953"/>
      <c r="O218" s="953"/>
      <c r="P218" s="953"/>
      <c r="Q218" s="953"/>
      <c r="R218" s="953"/>
      <c r="S218" s="953"/>
      <c r="T218" s="953"/>
      <c r="U218" s="953"/>
      <c r="V218" s="953"/>
      <c r="W218" s="953"/>
      <c r="X218" s="953"/>
      <c r="Y218" s="953"/>
      <c r="Z218" s="953"/>
    </row>
    <row r="219" spans="1:26" ht="12.75" customHeight="1">
      <c r="A219" s="953"/>
      <c r="B219" s="953"/>
      <c r="C219" s="953"/>
      <c r="D219" s="953"/>
      <c r="E219" s="953"/>
      <c r="F219" s="953"/>
      <c r="G219" s="953"/>
      <c r="H219" s="953"/>
      <c r="I219" s="953"/>
      <c r="J219" s="953"/>
      <c r="K219" s="953"/>
      <c r="L219" s="953"/>
      <c r="M219" s="953"/>
      <c r="N219" s="953"/>
      <c r="O219" s="953"/>
      <c r="P219" s="953"/>
      <c r="Q219" s="953"/>
      <c r="R219" s="953"/>
      <c r="S219" s="953"/>
      <c r="T219" s="953"/>
      <c r="U219" s="953"/>
      <c r="V219" s="953"/>
      <c r="W219" s="953"/>
      <c r="X219" s="953"/>
      <c r="Y219" s="953"/>
      <c r="Z219" s="953"/>
    </row>
    <row r="220" spans="1:26" ht="12.75" customHeight="1">
      <c r="A220" s="953"/>
      <c r="B220" s="953"/>
      <c r="C220" s="953"/>
      <c r="D220" s="953"/>
      <c r="E220" s="953"/>
      <c r="F220" s="953"/>
      <c r="G220" s="953"/>
      <c r="H220" s="953"/>
      <c r="I220" s="953"/>
      <c r="J220" s="953"/>
      <c r="K220" s="953"/>
      <c r="L220" s="953"/>
      <c r="M220" s="953"/>
      <c r="N220" s="953"/>
      <c r="O220" s="953"/>
      <c r="P220" s="953"/>
      <c r="Q220" s="953"/>
      <c r="R220" s="953"/>
      <c r="S220" s="953"/>
      <c r="T220" s="953"/>
      <c r="U220" s="953"/>
      <c r="V220" s="953"/>
      <c r="W220" s="953"/>
      <c r="X220" s="953"/>
      <c r="Y220" s="953"/>
      <c r="Z220" s="953"/>
    </row>
    <row r="221" spans="1:26" ht="12.75" customHeight="1">
      <c r="A221" s="953"/>
      <c r="B221" s="953"/>
      <c r="C221" s="953"/>
      <c r="D221" s="953"/>
      <c r="E221" s="953"/>
      <c r="F221" s="953"/>
      <c r="G221" s="953"/>
      <c r="H221" s="953"/>
      <c r="I221" s="953"/>
      <c r="J221" s="953"/>
      <c r="K221" s="953"/>
      <c r="L221" s="953"/>
      <c r="M221" s="953"/>
      <c r="N221" s="953"/>
      <c r="O221" s="953"/>
      <c r="P221" s="953"/>
      <c r="Q221" s="953"/>
      <c r="R221" s="953"/>
      <c r="S221" s="953"/>
      <c r="T221" s="953"/>
      <c r="U221" s="953"/>
      <c r="V221" s="953"/>
      <c r="W221" s="953"/>
      <c r="X221" s="953"/>
      <c r="Y221" s="953"/>
      <c r="Z221" s="953"/>
    </row>
    <row r="222" spans="1:26" ht="12.75" customHeight="1">
      <c r="A222" s="953"/>
      <c r="B222" s="953"/>
      <c r="C222" s="953"/>
      <c r="D222" s="953"/>
      <c r="E222" s="953"/>
      <c r="F222" s="953"/>
      <c r="G222" s="953"/>
      <c r="H222" s="953"/>
      <c r="I222" s="953"/>
      <c r="J222" s="953"/>
      <c r="K222" s="953"/>
      <c r="L222" s="953"/>
      <c r="M222" s="953"/>
      <c r="N222" s="953"/>
      <c r="O222" s="953"/>
      <c r="P222" s="953"/>
      <c r="Q222" s="953"/>
      <c r="R222" s="953"/>
      <c r="S222" s="953"/>
      <c r="T222" s="953"/>
      <c r="U222" s="953"/>
      <c r="V222" s="953"/>
      <c r="W222" s="953"/>
      <c r="X222" s="953"/>
      <c r="Y222" s="953"/>
      <c r="Z222" s="953"/>
    </row>
    <row r="223" spans="1:26" ht="12.75" customHeight="1">
      <c r="A223" s="953"/>
      <c r="B223" s="953"/>
      <c r="C223" s="953"/>
      <c r="D223" s="953"/>
      <c r="E223" s="953"/>
      <c r="F223" s="953"/>
      <c r="G223" s="953"/>
      <c r="H223" s="953"/>
      <c r="I223" s="953"/>
      <c r="J223" s="953"/>
      <c r="K223" s="953"/>
      <c r="L223" s="953"/>
      <c r="M223" s="953"/>
      <c r="N223" s="953"/>
      <c r="O223" s="953"/>
      <c r="P223" s="953"/>
      <c r="Q223" s="953"/>
      <c r="R223" s="953"/>
      <c r="S223" s="953"/>
      <c r="T223" s="953"/>
      <c r="U223" s="953"/>
      <c r="V223" s="953"/>
      <c r="W223" s="953"/>
      <c r="X223" s="953"/>
      <c r="Y223" s="953"/>
      <c r="Z223" s="953"/>
    </row>
    <row r="224" spans="1:26" ht="12.75" customHeight="1">
      <c r="A224" s="953"/>
      <c r="B224" s="953"/>
      <c r="C224" s="953"/>
      <c r="D224" s="953"/>
      <c r="E224" s="953"/>
      <c r="F224" s="953"/>
      <c r="G224" s="953"/>
      <c r="H224" s="953"/>
      <c r="I224" s="953"/>
      <c r="J224" s="953"/>
      <c r="K224" s="953"/>
      <c r="L224" s="953"/>
      <c r="M224" s="953"/>
      <c r="N224" s="953"/>
      <c r="O224" s="953"/>
      <c r="P224" s="953"/>
      <c r="Q224" s="953"/>
      <c r="R224" s="953"/>
      <c r="S224" s="953"/>
      <c r="T224" s="953"/>
      <c r="U224" s="953"/>
      <c r="V224" s="953"/>
      <c r="W224" s="953"/>
      <c r="X224" s="953"/>
      <c r="Y224" s="953"/>
      <c r="Z224" s="953"/>
    </row>
    <row r="225" spans="1:26" ht="12.75" customHeight="1">
      <c r="A225" s="953"/>
      <c r="B225" s="953"/>
      <c r="C225" s="953"/>
      <c r="D225" s="953"/>
      <c r="E225" s="953"/>
      <c r="F225" s="953"/>
      <c r="G225" s="953"/>
      <c r="H225" s="953"/>
      <c r="I225" s="953"/>
      <c r="J225" s="953"/>
      <c r="K225" s="953"/>
      <c r="L225" s="953"/>
      <c r="M225" s="953"/>
      <c r="N225" s="953"/>
      <c r="O225" s="953"/>
      <c r="P225" s="953"/>
      <c r="Q225" s="953"/>
      <c r="R225" s="953"/>
      <c r="S225" s="953"/>
      <c r="T225" s="953"/>
      <c r="U225" s="953"/>
      <c r="V225" s="953"/>
      <c r="W225" s="953"/>
      <c r="X225" s="953"/>
      <c r="Y225" s="953"/>
      <c r="Z225" s="953"/>
    </row>
    <row r="226" spans="1:26" ht="12.75" customHeight="1">
      <c r="A226" s="953"/>
      <c r="B226" s="953"/>
      <c r="C226" s="953"/>
      <c r="D226" s="953"/>
      <c r="E226" s="953"/>
      <c r="F226" s="953"/>
      <c r="G226" s="953"/>
      <c r="H226" s="953"/>
      <c r="I226" s="953"/>
      <c r="J226" s="953"/>
      <c r="K226" s="953"/>
      <c r="L226" s="953"/>
      <c r="M226" s="953"/>
      <c r="N226" s="953"/>
      <c r="O226" s="953"/>
      <c r="P226" s="953"/>
      <c r="Q226" s="953"/>
      <c r="R226" s="953"/>
      <c r="S226" s="953"/>
      <c r="T226" s="953"/>
      <c r="U226" s="953"/>
      <c r="V226" s="953"/>
      <c r="W226" s="953"/>
      <c r="X226" s="953"/>
      <c r="Y226" s="953"/>
      <c r="Z226" s="953"/>
    </row>
    <row r="227" spans="1:26" ht="12.75" customHeight="1">
      <c r="A227" s="953"/>
      <c r="B227" s="953"/>
      <c r="C227" s="953"/>
      <c r="D227" s="953"/>
      <c r="E227" s="953"/>
      <c r="F227" s="953"/>
      <c r="G227" s="953"/>
      <c r="H227" s="953"/>
      <c r="I227" s="953"/>
      <c r="J227" s="953"/>
      <c r="K227" s="953"/>
      <c r="L227" s="953"/>
      <c r="M227" s="953"/>
      <c r="N227" s="953"/>
      <c r="O227" s="953"/>
      <c r="P227" s="953"/>
      <c r="Q227" s="953"/>
      <c r="R227" s="953"/>
      <c r="S227" s="953"/>
      <c r="T227" s="953"/>
      <c r="U227" s="953"/>
      <c r="V227" s="953"/>
      <c r="W227" s="953"/>
      <c r="X227" s="953"/>
      <c r="Y227" s="953"/>
      <c r="Z227" s="953"/>
    </row>
    <row r="228" spans="1:26" ht="12.75" customHeight="1">
      <c r="A228" s="953"/>
      <c r="B228" s="953"/>
      <c r="C228" s="953"/>
      <c r="D228" s="953"/>
      <c r="E228" s="953"/>
      <c r="F228" s="953"/>
      <c r="G228" s="953"/>
      <c r="H228" s="953"/>
      <c r="I228" s="953"/>
      <c r="J228" s="953"/>
      <c r="K228" s="953"/>
      <c r="L228" s="953"/>
      <c r="M228" s="953"/>
      <c r="N228" s="953"/>
      <c r="O228" s="953"/>
      <c r="P228" s="953"/>
      <c r="Q228" s="953"/>
      <c r="R228" s="953"/>
      <c r="S228" s="953"/>
      <c r="T228" s="953"/>
      <c r="U228" s="953"/>
      <c r="V228" s="953"/>
      <c r="W228" s="953"/>
      <c r="X228" s="953"/>
      <c r="Y228" s="953"/>
      <c r="Z228" s="953"/>
    </row>
    <row r="229" spans="1:26" ht="12.75" customHeight="1">
      <c r="A229" s="953"/>
      <c r="B229" s="953"/>
      <c r="C229" s="953"/>
      <c r="D229" s="953"/>
      <c r="E229" s="953"/>
      <c r="F229" s="953"/>
      <c r="G229" s="953"/>
      <c r="H229" s="953"/>
      <c r="I229" s="953"/>
      <c r="J229" s="953"/>
      <c r="K229" s="953"/>
      <c r="L229" s="953"/>
      <c r="M229" s="953"/>
      <c r="N229" s="953"/>
      <c r="O229" s="953"/>
      <c r="P229" s="953"/>
      <c r="Q229" s="953"/>
      <c r="R229" s="953"/>
      <c r="S229" s="953"/>
      <c r="T229" s="953"/>
      <c r="U229" s="953"/>
      <c r="V229" s="953"/>
      <c r="W229" s="953"/>
      <c r="X229" s="953"/>
      <c r="Y229" s="953"/>
      <c r="Z229" s="953"/>
    </row>
    <row r="230" spans="1:26" ht="12.75" customHeight="1">
      <c r="A230" s="953"/>
      <c r="B230" s="953"/>
      <c r="C230" s="953"/>
      <c r="D230" s="953"/>
      <c r="E230" s="953"/>
      <c r="F230" s="953"/>
      <c r="G230" s="953"/>
      <c r="H230" s="953"/>
      <c r="I230" s="953"/>
      <c r="J230" s="953"/>
      <c r="K230" s="953"/>
      <c r="L230" s="953"/>
      <c r="M230" s="953"/>
      <c r="N230" s="953"/>
      <c r="O230" s="953"/>
      <c r="P230" s="953"/>
      <c r="Q230" s="953"/>
      <c r="R230" s="953"/>
      <c r="S230" s="953"/>
      <c r="T230" s="953"/>
      <c r="U230" s="953"/>
      <c r="V230" s="953"/>
      <c r="W230" s="953"/>
      <c r="X230" s="953"/>
      <c r="Y230" s="953"/>
      <c r="Z230" s="953"/>
    </row>
    <row r="231" spans="1:26" ht="12.75" customHeight="1">
      <c r="A231" s="953"/>
      <c r="B231" s="953"/>
      <c r="C231" s="953"/>
      <c r="D231" s="953"/>
      <c r="E231" s="953"/>
      <c r="F231" s="953"/>
      <c r="G231" s="953"/>
      <c r="H231" s="953"/>
      <c r="I231" s="953"/>
      <c r="J231" s="953"/>
      <c r="K231" s="953"/>
      <c r="L231" s="953"/>
      <c r="M231" s="953"/>
      <c r="N231" s="953"/>
      <c r="O231" s="953"/>
      <c r="P231" s="953"/>
      <c r="Q231" s="953"/>
      <c r="R231" s="953"/>
      <c r="S231" s="953"/>
      <c r="T231" s="953"/>
      <c r="U231" s="953"/>
      <c r="V231" s="953"/>
      <c r="W231" s="953"/>
      <c r="X231" s="953"/>
      <c r="Y231" s="953"/>
      <c r="Z231" s="953"/>
    </row>
    <row r="232" spans="1:26" ht="12.75" customHeight="1">
      <c r="A232" s="953"/>
      <c r="B232" s="953"/>
      <c r="C232" s="953"/>
      <c r="D232" s="953"/>
      <c r="E232" s="953"/>
      <c r="F232" s="953"/>
      <c r="G232" s="953"/>
      <c r="H232" s="953"/>
      <c r="I232" s="953"/>
      <c r="J232" s="953"/>
      <c r="K232" s="953"/>
      <c r="L232" s="953"/>
      <c r="M232" s="953"/>
      <c r="N232" s="953"/>
      <c r="O232" s="953"/>
      <c r="P232" s="953"/>
      <c r="Q232" s="953"/>
      <c r="R232" s="953"/>
      <c r="S232" s="953"/>
      <c r="T232" s="953"/>
      <c r="U232" s="953"/>
      <c r="V232" s="953"/>
      <c r="W232" s="953"/>
      <c r="X232" s="953"/>
      <c r="Y232" s="953"/>
      <c r="Z232" s="953"/>
    </row>
    <row r="233" spans="1:26" ht="12.75" customHeight="1">
      <c r="A233" s="953"/>
      <c r="B233" s="953"/>
      <c r="C233" s="953"/>
      <c r="D233" s="953"/>
      <c r="E233" s="953"/>
      <c r="F233" s="953"/>
      <c r="G233" s="953"/>
      <c r="H233" s="953"/>
      <c r="I233" s="953"/>
      <c r="J233" s="953"/>
      <c r="K233" s="953"/>
      <c r="L233" s="953"/>
      <c r="M233" s="953"/>
      <c r="N233" s="953"/>
      <c r="O233" s="953"/>
      <c r="P233" s="953"/>
      <c r="Q233" s="953"/>
      <c r="R233" s="953"/>
      <c r="S233" s="953"/>
      <c r="T233" s="953"/>
      <c r="U233" s="953"/>
      <c r="V233" s="953"/>
      <c r="W233" s="953"/>
      <c r="X233" s="953"/>
      <c r="Y233" s="953"/>
      <c r="Z233" s="953"/>
    </row>
    <row r="234" spans="1:26" ht="12.75" customHeight="1">
      <c r="A234" s="953"/>
      <c r="B234" s="953"/>
      <c r="C234" s="953"/>
      <c r="D234" s="953"/>
      <c r="E234" s="953"/>
      <c r="F234" s="953"/>
      <c r="G234" s="953"/>
      <c r="H234" s="953"/>
      <c r="I234" s="953"/>
      <c r="J234" s="953"/>
      <c r="K234" s="953"/>
      <c r="L234" s="953"/>
      <c r="M234" s="953"/>
      <c r="N234" s="953"/>
      <c r="O234" s="953"/>
      <c r="P234" s="953"/>
      <c r="Q234" s="953"/>
      <c r="R234" s="953"/>
      <c r="S234" s="953"/>
      <c r="T234" s="953"/>
      <c r="U234" s="953"/>
      <c r="V234" s="953"/>
      <c r="W234" s="953"/>
      <c r="X234" s="953"/>
      <c r="Y234" s="953"/>
      <c r="Z234" s="953"/>
    </row>
    <row r="235" spans="1:26" ht="12.75" customHeight="1">
      <c r="A235" s="953"/>
      <c r="B235" s="953"/>
      <c r="C235" s="953"/>
      <c r="D235" s="953"/>
      <c r="E235" s="953"/>
      <c r="F235" s="953"/>
      <c r="G235" s="953"/>
      <c r="H235" s="953"/>
      <c r="I235" s="953"/>
      <c r="J235" s="953"/>
      <c r="K235" s="953"/>
      <c r="L235" s="953"/>
      <c r="M235" s="953"/>
      <c r="N235" s="953"/>
      <c r="O235" s="953"/>
      <c r="P235" s="953"/>
      <c r="Q235" s="953"/>
      <c r="R235" s="953"/>
      <c r="S235" s="953"/>
      <c r="T235" s="953"/>
      <c r="U235" s="953"/>
      <c r="V235" s="953"/>
      <c r="W235" s="953"/>
      <c r="X235" s="953"/>
      <c r="Y235" s="953"/>
      <c r="Z235" s="953"/>
    </row>
    <row r="236" spans="1:26" ht="12.75" customHeight="1">
      <c r="A236" s="953"/>
      <c r="B236" s="953"/>
      <c r="C236" s="953"/>
      <c r="D236" s="953"/>
      <c r="E236" s="953"/>
      <c r="F236" s="953"/>
      <c r="G236" s="953"/>
      <c r="H236" s="953"/>
      <c r="I236" s="953"/>
      <c r="J236" s="953"/>
      <c r="K236" s="953"/>
      <c r="L236" s="953"/>
      <c r="M236" s="953"/>
      <c r="N236" s="953"/>
      <c r="O236" s="953"/>
      <c r="P236" s="953"/>
      <c r="Q236" s="953"/>
      <c r="R236" s="953"/>
      <c r="S236" s="953"/>
      <c r="T236" s="953"/>
      <c r="U236" s="953"/>
      <c r="V236" s="953"/>
      <c r="W236" s="953"/>
      <c r="X236" s="953"/>
      <c r="Y236" s="953"/>
      <c r="Z236" s="953"/>
    </row>
    <row r="237" spans="1:26" ht="12.75" customHeight="1">
      <c r="A237" s="953"/>
      <c r="B237" s="953"/>
      <c r="C237" s="953"/>
      <c r="D237" s="953"/>
      <c r="E237" s="953"/>
      <c r="F237" s="953"/>
      <c r="G237" s="953"/>
      <c r="H237" s="953"/>
      <c r="I237" s="953"/>
      <c r="J237" s="953"/>
      <c r="K237" s="953"/>
      <c r="L237" s="953"/>
      <c r="M237" s="953"/>
      <c r="N237" s="953"/>
      <c r="O237" s="953"/>
      <c r="P237" s="953"/>
      <c r="Q237" s="953"/>
      <c r="R237" s="953"/>
      <c r="S237" s="953"/>
      <c r="T237" s="953"/>
      <c r="U237" s="953"/>
      <c r="V237" s="953"/>
      <c r="W237" s="953"/>
      <c r="X237" s="953"/>
      <c r="Y237" s="953"/>
      <c r="Z237" s="953"/>
    </row>
    <row r="238" spans="1:26" ht="12.75" customHeight="1">
      <c r="A238" s="953"/>
      <c r="B238" s="953"/>
      <c r="C238" s="953"/>
      <c r="D238" s="953"/>
      <c r="E238" s="953"/>
      <c r="F238" s="953"/>
      <c r="G238" s="953"/>
      <c r="H238" s="953"/>
      <c r="I238" s="953"/>
      <c r="J238" s="953"/>
      <c r="K238" s="953"/>
      <c r="L238" s="953"/>
      <c r="M238" s="953"/>
      <c r="N238" s="953"/>
      <c r="O238" s="953"/>
      <c r="P238" s="953"/>
      <c r="Q238" s="953"/>
      <c r="R238" s="953"/>
      <c r="S238" s="953"/>
      <c r="T238" s="953"/>
      <c r="U238" s="953"/>
      <c r="V238" s="953"/>
      <c r="W238" s="953"/>
      <c r="X238" s="953"/>
      <c r="Y238" s="953"/>
      <c r="Z238" s="953"/>
    </row>
    <row r="239" spans="1:26" ht="12.75" customHeight="1">
      <c r="A239" s="953"/>
      <c r="B239" s="953"/>
      <c r="C239" s="953"/>
      <c r="D239" s="953"/>
      <c r="E239" s="953"/>
      <c r="F239" s="953"/>
      <c r="G239" s="953"/>
      <c r="H239" s="953"/>
      <c r="I239" s="953"/>
      <c r="J239" s="953"/>
      <c r="K239" s="953"/>
      <c r="L239" s="953"/>
      <c r="M239" s="953"/>
      <c r="N239" s="953"/>
      <c r="O239" s="953"/>
      <c r="P239" s="953"/>
      <c r="Q239" s="953"/>
      <c r="R239" s="953"/>
      <c r="S239" s="953"/>
      <c r="T239" s="953"/>
      <c r="U239" s="953"/>
      <c r="V239" s="953"/>
      <c r="W239" s="953"/>
      <c r="X239" s="953"/>
      <c r="Y239" s="953"/>
      <c r="Z239" s="953"/>
    </row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K28:K31"/>
    <mergeCell ref="E21:K21"/>
    <mergeCell ref="A21:C21"/>
    <mergeCell ref="A2:J3"/>
    <mergeCell ref="A4:J4"/>
    <mergeCell ref="F6:G8"/>
    <mergeCell ref="A22:C22"/>
    <mergeCell ref="A25:B25"/>
    <mergeCell ref="A24:B24"/>
    <mergeCell ref="A23:B23"/>
    <mergeCell ref="A29:B29"/>
    <mergeCell ref="A30:B30"/>
    <mergeCell ref="C47:F48"/>
    <mergeCell ref="A41:C41"/>
    <mergeCell ref="A32:C32"/>
    <mergeCell ref="A26:B26"/>
    <mergeCell ref="A27:B27"/>
  </mergeCells>
  <pageMargins left="0.75" right="0.75" top="1" bottom="1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000"/>
  <sheetViews>
    <sheetView showGridLines="0" topLeftCell="F4" zoomScale="80" zoomScaleNormal="80" workbookViewId="0">
      <selection activeCell="L33" sqref="L33"/>
    </sheetView>
  </sheetViews>
  <sheetFormatPr baseColWidth="10" defaultColWidth="14.375" defaultRowHeight="15" customHeight="1"/>
  <cols>
    <col min="1" max="1" width="28.125" customWidth="1"/>
    <col min="2" max="2" width="16.125" customWidth="1"/>
    <col min="3" max="3" width="27.125" customWidth="1"/>
    <col min="4" max="4" width="19.125" bestFit="1" customWidth="1"/>
    <col min="5" max="5" width="19.125" customWidth="1"/>
    <col min="6" max="6" width="21.375" customWidth="1"/>
    <col min="7" max="7" width="19.875" customWidth="1"/>
    <col min="8" max="8" width="7.625" customWidth="1"/>
    <col min="9" max="9" width="8.125" customWidth="1"/>
    <col min="10" max="10" width="17.875" customWidth="1"/>
    <col min="11" max="11" width="15.375" customWidth="1"/>
    <col min="12" max="12" width="21.5" bestFit="1" customWidth="1"/>
    <col min="13" max="13" width="16" bestFit="1" customWidth="1"/>
    <col min="14" max="14" width="14.375" customWidth="1"/>
    <col min="15" max="15" width="13.875" bestFit="1" customWidth="1"/>
    <col min="16" max="16" width="13.375" customWidth="1"/>
    <col min="17" max="17" width="18.625" customWidth="1"/>
    <col min="18" max="18" width="15" customWidth="1"/>
    <col min="19" max="26" width="9" customWidth="1"/>
  </cols>
  <sheetData>
    <row r="1" spans="1:26" ht="20.25" customHeight="1">
      <c r="J1" s="49"/>
      <c r="K1" s="49"/>
      <c r="L1" s="53"/>
    </row>
    <row r="2" spans="1:26" ht="30" customHeight="1">
      <c r="A2" s="1418" t="s">
        <v>380</v>
      </c>
      <c r="B2" s="1242"/>
      <c r="C2" s="1242"/>
      <c r="D2" s="1242"/>
      <c r="E2" s="1242"/>
      <c r="F2" s="1242"/>
      <c r="G2" s="1243"/>
      <c r="H2" s="935"/>
      <c r="I2" s="345"/>
      <c r="J2" s="313"/>
      <c r="K2" s="937"/>
      <c r="L2" s="65"/>
      <c r="Q2" s="345"/>
    </row>
    <row r="3" spans="1:26" ht="30" customHeight="1">
      <c r="A3" s="1376"/>
      <c r="B3" s="1242"/>
      <c r="C3" s="1242"/>
      <c r="D3" s="1242"/>
      <c r="E3" s="1242"/>
      <c r="F3" s="1242"/>
      <c r="G3" s="1243"/>
      <c r="H3" s="935"/>
      <c r="I3" s="345"/>
      <c r="J3" s="313"/>
      <c r="K3" s="937"/>
      <c r="L3" s="65"/>
      <c r="Q3" s="345"/>
    </row>
    <row r="4" spans="1:26" ht="12" customHeight="1">
      <c r="A4" s="345"/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</row>
    <row r="5" spans="1:26" ht="15.75" customHeight="1">
      <c r="A5" s="1422" t="s">
        <v>46</v>
      </c>
      <c r="B5" s="1419" t="s">
        <v>381</v>
      </c>
      <c r="C5" s="938" t="s">
        <v>368</v>
      </c>
      <c r="D5" s="939" t="s">
        <v>368</v>
      </c>
      <c r="E5" s="939" t="s">
        <v>368</v>
      </c>
      <c r="F5" s="939" t="s">
        <v>368</v>
      </c>
      <c r="G5" s="939" t="s">
        <v>368</v>
      </c>
      <c r="H5" s="100"/>
      <c r="I5" s="1415" t="s">
        <v>382</v>
      </c>
      <c r="J5" s="1327"/>
      <c r="K5" s="1327"/>
      <c r="L5" s="1327"/>
      <c r="M5" s="1327"/>
      <c r="N5" s="1327"/>
      <c r="O5" s="1327"/>
      <c r="P5" s="1327"/>
      <c r="Q5" s="1253"/>
    </row>
    <row r="6" spans="1:26" ht="14.25" customHeight="1">
      <c r="A6" s="1420"/>
      <c r="B6" s="1420"/>
      <c r="C6" s="941"/>
      <c r="D6" s="942"/>
      <c r="E6" s="942"/>
      <c r="F6" s="942"/>
      <c r="G6" s="942"/>
      <c r="H6" s="100"/>
      <c r="I6" s="943"/>
      <c r="J6" s="944" t="s">
        <v>383</v>
      </c>
      <c r="K6" s="1416" t="s">
        <v>293</v>
      </c>
      <c r="L6" s="1242"/>
      <c r="M6" s="1242"/>
      <c r="N6" s="1417"/>
      <c r="O6" s="1413" t="s">
        <v>384</v>
      </c>
      <c r="P6" s="1414"/>
      <c r="Q6" s="946" t="s">
        <v>385</v>
      </c>
    </row>
    <row r="7" spans="1:26" ht="12.75" customHeight="1">
      <c r="A7" s="1421"/>
      <c r="B7" s="1421"/>
      <c r="C7" s="941">
        <v>1</v>
      </c>
      <c r="D7" s="942">
        <v>2</v>
      </c>
      <c r="E7" s="942">
        <v>3</v>
      </c>
      <c r="F7" s="942">
        <v>4</v>
      </c>
      <c r="G7" s="942">
        <v>5</v>
      </c>
      <c r="H7" s="100"/>
      <c r="I7" s="1427" t="s">
        <v>284</v>
      </c>
      <c r="J7" s="1428" t="s">
        <v>386</v>
      </c>
      <c r="K7" s="1428" t="s">
        <v>387</v>
      </c>
      <c r="L7" s="1429" t="s">
        <v>388</v>
      </c>
      <c r="M7" s="1429" t="s">
        <v>389</v>
      </c>
      <c r="N7" s="1428" t="s">
        <v>390</v>
      </c>
      <c r="O7" s="1423" t="s">
        <v>391</v>
      </c>
      <c r="P7" s="947" t="s">
        <v>392</v>
      </c>
      <c r="Q7" s="1425" t="s">
        <v>393</v>
      </c>
    </row>
    <row r="8" spans="1:26" ht="21.75" customHeight="1">
      <c r="A8" s="948" t="s">
        <v>22</v>
      </c>
      <c r="B8" s="949"/>
      <c r="C8" s="949"/>
      <c r="D8" s="949"/>
      <c r="E8" s="949"/>
      <c r="F8" s="949"/>
      <c r="G8" s="951"/>
      <c r="H8" s="954"/>
      <c r="I8" s="1336"/>
      <c r="J8" s="1339"/>
      <c r="K8" s="1339"/>
      <c r="L8" s="1339"/>
      <c r="M8" s="1339"/>
      <c r="N8" s="1339"/>
      <c r="O8" s="1424"/>
      <c r="P8" s="618" t="s">
        <v>396</v>
      </c>
      <c r="Q8" s="1426"/>
    </row>
    <row r="9" spans="1:26" ht="12" customHeight="1">
      <c r="A9" s="955" t="s">
        <v>397</v>
      </c>
      <c r="B9" s="957"/>
      <c r="C9" s="957"/>
      <c r="D9" s="957"/>
      <c r="E9" s="957"/>
      <c r="F9" s="957"/>
      <c r="G9" s="959"/>
      <c r="H9" s="961"/>
      <c r="I9" s="963">
        <v>0</v>
      </c>
      <c r="J9" s="964">
        <v>0</v>
      </c>
      <c r="K9" s="964">
        <f>B31</f>
        <v>13394000</v>
      </c>
      <c r="L9" s="964"/>
      <c r="M9" s="964"/>
      <c r="N9" s="964"/>
      <c r="O9" s="964"/>
      <c r="P9" s="965"/>
      <c r="Q9" s="734">
        <f t="shared" ref="Q9:Q13" si="0">J9-K9-L9-M9-N9+O9</f>
        <v>-13394000</v>
      </c>
    </row>
    <row r="10" spans="1:26" ht="12" customHeight="1">
      <c r="A10" s="968" t="s">
        <v>322</v>
      </c>
      <c r="B10" s="957">
        <f>'Balance Inicial'!C34</f>
        <v>5000000</v>
      </c>
      <c r="C10" s="957"/>
      <c r="D10" s="957"/>
      <c r="E10" s="957"/>
      <c r="F10" s="957"/>
      <c r="G10" s="959"/>
      <c r="H10" s="954"/>
      <c r="I10" s="963">
        <v>1</v>
      </c>
      <c r="J10" s="964">
        <f>C12</f>
        <v>450000000</v>
      </c>
      <c r="K10" s="972">
        <f>C22</f>
        <v>439379050</v>
      </c>
      <c r="L10" s="964">
        <f>C26</f>
        <v>0</v>
      </c>
      <c r="M10" s="964">
        <f>C25</f>
        <v>1505310.710850202</v>
      </c>
      <c r="N10" s="964">
        <f>C27+C28</f>
        <v>0</v>
      </c>
      <c r="O10" s="964">
        <f>C35</f>
        <v>1678800</v>
      </c>
      <c r="P10" s="964"/>
      <c r="Q10" s="734">
        <f t="shared" si="0"/>
        <v>10794439.289149798</v>
      </c>
      <c r="R10" s="974"/>
    </row>
    <row r="11" spans="1:26" ht="12" customHeight="1">
      <c r="A11" s="968" t="s">
        <v>400</v>
      </c>
      <c r="B11" s="957">
        <f>'Balance Inicial'!C29</f>
        <v>8394000</v>
      </c>
      <c r="C11" s="957"/>
      <c r="D11" s="957"/>
      <c r="E11" s="957"/>
      <c r="F11" s="957"/>
      <c r="G11" s="959"/>
      <c r="H11" s="954"/>
      <c r="I11" s="963">
        <v>2</v>
      </c>
      <c r="J11" s="964">
        <f>D12</f>
        <v>544320000.00000012</v>
      </c>
      <c r="K11" s="972">
        <f>D22</f>
        <v>531121022.4000001</v>
      </c>
      <c r="L11" s="964">
        <f>D26</f>
        <v>0</v>
      </c>
      <c r="M11" s="964">
        <f>D25</f>
        <v>581724.24187922815</v>
      </c>
      <c r="N11" s="964">
        <f>D27+D28</f>
        <v>0</v>
      </c>
      <c r="O11" s="964">
        <f>D35</f>
        <v>1678800</v>
      </c>
      <c r="P11" s="964"/>
      <c r="Q11" s="734">
        <f t="shared" si="0"/>
        <v>14296053.358120795</v>
      </c>
    </row>
    <row r="12" spans="1:26" ht="12" customHeight="1">
      <c r="A12" s="968" t="s">
        <v>401</v>
      </c>
      <c r="B12" s="957"/>
      <c r="C12" s="957">
        <f>'Estado de Resultados Proyectado'!B5</f>
        <v>450000000</v>
      </c>
      <c r="D12" s="957">
        <f>'Estado de Resultados Proyectado'!C5</f>
        <v>544320000.00000012</v>
      </c>
      <c r="E12" s="957">
        <f>'Estado de Resultados Proyectado'!D5</f>
        <v>705438720.00000024</v>
      </c>
      <c r="F12" s="957">
        <f>'Estado de Resultados Proyectado'!E5</f>
        <v>822823723.00800025</v>
      </c>
      <c r="G12" s="959">
        <f>'Estado de Resultados Proyectado'!F5</f>
        <v>915309109.47409964</v>
      </c>
      <c r="H12" s="954"/>
      <c r="I12" s="963">
        <v>3</v>
      </c>
      <c r="J12" s="964">
        <f>E12</f>
        <v>705438720.00000024</v>
      </c>
      <c r="K12" s="972">
        <f>E22</f>
        <v>687835920.23040009</v>
      </c>
      <c r="L12" s="964">
        <f>E26</f>
        <v>0</v>
      </c>
      <c r="M12" s="964">
        <f>E25</f>
        <v>-570232.97581220418</v>
      </c>
      <c r="N12" s="964">
        <f>E27+E28</f>
        <v>0</v>
      </c>
      <c r="O12" s="964">
        <f>E35</f>
        <v>1678800</v>
      </c>
      <c r="P12" s="964"/>
      <c r="Q12" s="734">
        <f t="shared" si="0"/>
        <v>19851832.745412357</v>
      </c>
    </row>
    <row r="13" spans="1:26" ht="15.75" customHeight="1">
      <c r="A13" s="982" t="s">
        <v>273</v>
      </c>
      <c r="B13" s="984">
        <f>B10+B11+B12</f>
        <v>13394000</v>
      </c>
      <c r="C13" s="984">
        <f t="shared" ref="C13:G13" si="1">SUM(C8:C12)</f>
        <v>450000000</v>
      </c>
      <c r="D13" s="984">
        <f t="shared" si="1"/>
        <v>544320000.00000012</v>
      </c>
      <c r="E13" s="984">
        <f t="shared" si="1"/>
        <v>705438720.00000024</v>
      </c>
      <c r="F13" s="984">
        <f t="shared" si="1"/>
        <v>822823723.00800025</v>
      </c>
      <c r="G13" s="987">
        <f t="shared" si="1"/>
        <v>915309109.47409964</v>
      </c>
      <c r="H13" s="954"/>
      <c r="I13" s="963">
        <v>4</v>
      </c>
      <c r="J13" s="964">
        <f>F12</f>
        <v>822823723.00800025</v>
      </c>
      <c r="K13" s="972">
        <f>F22</f>
        <v>802012465.03673887</v>
      </c>
      <c r="L13" s="964">
        <f>F26</f>
        <v>0</v>
      </c>
      <c r="M13" s="964">
        <f>F25</f>
        <v>-2007029.0701398822</v>
      </c>
      <c r="N13" s="964">
        <f>F27+F28</f>
        <v>0</v>
      </c>
      <c r="O13" s="964">
        <f>F35</f>
        <v>1678800</v>
      </c>
      <c r="P13" s="964"/>
      <c r="Q13" s="734">
        <f t="shared" si="0"/>
        <v>24497087.041401263</v>
      </c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thickBot="1">
      <c r="A14" s="968"/>
      <c r="B14" s="957"/>
      <c r="C14" s="957"/>
      <c r="D14" s="957"/>
      <c r="E14" s="957"/>
      <c r="F14" s="957"/>
      <c r="G14" s="959"/>
      <c r="H14" s="961"/>
      <c r="I14" s="996">
        <v>5</v>
      </c>
      <c r="J14" s="998">
        <f>G12</f>
        <v>915309109.47409964</v>
      </c>
      <c r="K14" s="1000">
        <f>G22</f>
        <v>891969968.98686838</v>
      </c>
      <c r="L14" s="998">
        <f>G26</f>
        <v>0</v>
      </c>
      <c r="M14" s="998">
        <f>G25</f>
        <v>-3799094.7692570542</v>
      </c>
      <c r="N14" s="998">
        <f>G27+G28</f>
        <v>0</v>
      </c>
      <c r="O14" s="998">
        <f>G34+G35</f>
        <v>1678800</v>
      </c>
      <c r="P14" s="998">
        <f>G36</f>
        <v>5000000</v>
      </c>
      <c r="Q14" s="1003">
        <f>J14-K14-L14-M14-N14+O14+P14</f>
        <v>33817035.256488308</v>
      </c>
    </row>
    <row r="15" spans="1:26" ht="12" customHeight="1">
      <c r="A15" s="955" t="s">
        <v>274</v>
      </c>
      <c r="B15" s="957"/>
      <c r="C15" s="957"/>
      <c r="D15" s="957"/>
      <c r="E15" s="957"/>
      <c r="F15" s="957"/>
      <c r="G15" s="959"/>
      <c r="H15" s="961"/>
      <c r="I15" s="345"/>
      <c r="J15" s="345"/>
      <c r="K15" s="345"/>
      <c r="L15" s="345"/>
      <c r="M15" s="345"/>
      <c r="N15" s="345"/>
      <c r="O15" s="345"/>
      <c r="P15" s="345"/>
      <c r="Q15" s="687"/>
    </row>
    <row r="16" spans="1:26" ht="24" customHeight="1">
      <c r="A16" s="968" t="s">
        <v>379</v>
      </c>
      <c r="B16" s="957">
        <f>'Balance Inicial'!C16</f>
        <v>13394000</v>
      </c>
      <c r="C16" s="957"/>
      <c r="D16" s="957"/>
      <c r="E16" s="957"/>
      <c r="F16" s="957"/>
      <c r="G16" s="959"/>
      <c r="H16" s="954"/>
      <c r="I16" s="345"/>
      <c r="J16" s="345"/>
      <c r="K16" s="345"/>
      <c r="L16" s="345"/>
      <c r="M16" s="721"/>
      <c r="P16" s="345"/>
      <c r="Q16" s="1007"/>
    </row>
    <row r="17" spans="1:18" ht="12" customHeight="1">
      <c r="A17" s="968" t="s">
        <v>209</v>
      </c>
      <c r="B17" s="957">
        <f>'Balance Inicial'!B7</f>
        <v>0</v>
      </c>
      <c r="C17" s="957">
        <f>'Flujo Efectivo mensual 5 Años'!O16</f>
        <v>112011129.99999999</v>
      </c>
      <c r="D17" s="957">
        <f>'Flujo Efectivo mensual 5 Años'!O44</f>
        <v>135488662.84800002</v>
      </c>
      <c r="E17" s="957">
        <f>'Flujo Efectivo mensual 5 Años'!O73</f>
        <v>175593307.05100805</v>
      </c>
      <c r="F17" s="957">
        <f>'Flujo Efectivo mensual 5 Años'!O102</f>
        <v>204812033.34429583</v>
      </c>
      <c r="G17" s="959">
        <f>'Flujo Efectivo mensual 5 Años'!O130</f>
        <v>227832905.89219469</v>
      </c>
      <c r="H17" s="954"/>
      <c r="I17" s="345"/>
      <c r="J17" s="345"/>
      <c r="K17" s="345"/>
      <c r="L17" s="345"/>
      <c r="M17" s="345"/>
      <c r="P17" s="345"/>
      <c r="Q17" s="687"/>
      <c r="R17" s="565"/>
    </row>
    <row r="18" spans="1:18" ht="13.5" thickBot="1">
      <c r="A18" s="968"/>
      <c r="B18" s="957"/>
      <c r="C18" s="957"/>
      <c r="D18" s="957"/>
      <c r="E18" s="957"/>
      <c r="F18" s="957"/>
      <c r="G18" s="959"/>
      <c r="H18" s="954"/>
      <c r="M18" s="1010"/>
      <c r="P18" s="345"/>
      <c r="Q18" s="1007"/>
    </row>
    <row r="19" spans="1:18" ht="18.75" thickBot="1">
      <c r="A19" s="968"/>
      <c r="B19" s="957"/>
      <c r="C19" s="957"/>
      <c r="D19" s="957"/>
      <c r="E19" s="957"/>
      <c r="F19" s="957"/>
      <c r="G19" s="959"/>
      <c r="H19" s="954"/>
      <c r="J19" s="1430" t="s">
        <v>417</v>
      </c>
      <c r="K19" s="1242"/>
      <c r="L19" s="1242"/>
      <c r="M19" s="1242"/>
      <c r="N19" s="1243"/>
      <c r="P19" s="345"/>
      <c r="Q19" s="1007"/>
    </row>
    <row r="20" spans="1:18" ht="12" customHeight="1">
      <c r="A20" s="968" t="s">
        <v>418</v>
      </c>
      <c r="B20" s="957"/>
      <c r="C20" s="957">
        <f>'Estado de Resultados Proyectado'!B9</f>
        <v>325689120</v>
      </c>
      <c r="D20" s="957">
        <f>'Estado de Resultados Proyectado'!C9</f>
        <v>393953559.55200011</v>
      </c>
      <c r="E20" s="957">
        <f>'Estado de Resultados Proyectado'!D9</f>
        <v>510563813.1793921</v>
      </c>
      <c r="F20" s="957">
        <f>'Estado de Resultados Proyectado'!E9</f>
        <v>595521631.69244301</v>
      </c>
      <c r="G20" s="959">
        <f>'Estado de Resultados Proyectado'!F9</f>
        <v>662458263.09467363</v>
      </c>
      <c r="H20" s="954"/>
      <c r="J20" s="199"/>
      <c r="K20" s="5"/>
      <c r="L20" s="5"/>
      <c r="M20" s="345"/>
      <c r="N20" s="262"/>
      <c r="P20" s="345"/>
      <c r="Q20" s="1007"/>
    </row>
    <row r="21" spans="1:18" ht="12" customHeight="1" thickBot="1">
      <c r="A21" s="968" t="s">
        <v>419</v>
      </c>
      <c r="B21" s="957"/>
      <c r="C21" s="957">
        <f>' Depreciación 5 años'!C20</f>
        <v>1678800</v>
      </c>
      <c r="D21" s="957">
        <f>' Depreciación 5 años'!D20</f>
        <v>1678800</v>
      </c>
      <c r="E21" s="957">
        <f>' Depreciación 5 años'!E20</f>
        <v>1678800</v>
      </c>
      <c r="F21" s="957">
        <f>' Depreciación 5 años'!F20</f>
        <v>1678800</v>
      </c>
      <c r="G21" s="959">
        <f>' Depreciación 5 años'!G20</f>
        <v>1678800</v>
      </c>
      <c r="H21" s="954"/>
      <c r="J21" s="199"/>
      <c r="K21" s="5"/>
      <c r="L21" s="5"/>
      <c r="M21" s="345"/>
      <c r="N21" s="262"/>
      <c r="P21" s="345"/>
      <c r="Q21" s="1007"/>
    </row>
    <row r="22" spans="1:18" ht="12" customHeight="1">
      <c r="A22" s="1018" t="s">
        <v>420</v>
      </c>
      <c r="B22" s="1020">
        <f t="shared" ref="B22:G22" si="2">SUM(B16:B21)</f>
        <v>13394000</v>
      </c>
      <c r="C22" s="1020">
        <f t="shared" si="2"/>
        <v>439379050</v>
      </c>
      <c r="D22" s="1020">
        <f t="shared" si="2"/>
        <v>531121022.4000001</v>
      </c>
      <c r="E22" s="1020">
        <f t="shared" si="2"/>
        <v>687835920.23040009</v>
      </c>
      <c r="F22" s="1020">
        <f t="shared" si="2"/>
        <v>802012465.03673887</v>
      </c>
      <c r="G22" s="1022">
        <f t="shared" si="2"/>
        <v>891969968.98686838</v>
      </c>
      <c r="H22" s="954"/>
      <c r="J22" s="1431" t="s">
        <v>421</v>
      </c>
      <c r="K22" s="1333"/>
      <c r="L22" s="1432"/>
      <c r="M22" s="1027">
        <f>NPV(G46,B47:B51)+B38</f>
        <v>63204221.362827435</v>
      </c>
      <c r="N22" s="1029" t="str">
        <f>IF(M22&gt;1,"SE ACEPTA","SE RECHAZA")</f>
        <v>SE ACEPTA</v>
      </c>
      <c r="O22" s="345"/>
      <c r="P22" s="345"/>
      <c r="Q22" s="345"/>
    </row>
    <row r="23" spans="1:18" ht="12" customHeight="1">
      <c r="A23" s="1031" t="s">
        <v>422</v>
      </c>
      <c r="B23" s="957">
        <f>'Balance Inicial'!B6</f>
        <v>0</v>
      </c>
      <c r="C23" s="957"/>
      <c r="D23" s="957"/>
      <c r="E23" s="957"/>
      <c r="F23" s="957"/>
      <c r="G23" s="959"/>
      <c r="J23" s="428"/>
      <c r="K23" s="345"/>
      <c r="L23" s="345"/>
      <c r="M23" s="345"/>
      <c r="N23" s="688"/>
      <c r="O23" s="345"/>
      <c r="P23" s="345"/>
      <c r="Q23" s="345"/>
    </row>
    <row r="24" spans="1:18" ht="12" customHeight="1">
      <c r="A24" s="968" t="s">
        <v>423</v>
      </c>
      <c r="B24" s="957">
        <f>'Inversión Inicial'!D66</f>
        <v>0</v>
      </c>
      <c r="C24" s="957"/>
      <c r="D24" s="957"/>
      <c r="E24" s="957"/>
      <c r="F24" s="957"/>
      <c r="G24" s="959"/>
      <c r="H24" s="954"/>
      <c r="J24" s="428"/>
      <c r="K24" s="345"/>
      <c r="L24" s="345"/>
      <c r="M24" s="345"/>
      <c r="N24" s="1037"/>
      <c r="O24" s="345"/>
      <c r="P24" s="345"/>
      <c r="Q24" s="345"/>
    </row>
    <row r="25" spans="1:18" ht="12" customHeight="1">
      <c r="A25" s="968" t="s">
        <v>424</v>
      </c>
      <c r="B25" s="957"/>
      <c r="C25" s="957">
        <f>Financiamiento!J25</f>
        <v>1505310.710850202</v>
      </c>
      <c r="D25" s="957">
        <f>Financiamiento!J37</f>
        <v>581724.24187922815</v>
      </c>
      <c r="E25" s="957">
        <f>Financiamiento!J49</f>
        <v>-570232.97581220418</v>
      </c>
      <c r="F25" s="957">
        <f>Financiamiento!J61</f>
        <v>-2007029.0701398822</v>
      </c>
      <c r="G25" s="959">
        <f>Financiamiento!J73</f>
        <v>-3799094.7692570542</v>
      </c>
      <c r="H25" s="954"/>
      <c r="J25" s="1447" t="s">
        <v>425</v>
      </c>
      <c r="K25" s="1314"/>
      <c r="L25" s="1259"/>
      <c r="M25" s="1042">
        <f>SUM(C38:G38)/-B38</f>
        <v>7.7091569128395223</v>
      </c>
      <c r="N25" s="616" t="str">
        <f>IF(M25&gt;1,"SE ACEPTA","SE RECHAZA")</f>
        <v>SE ACEPTA</v>
      </c>
      <c r="O25" s="345"/>
      <c r="P25" s="345"/>
      <c r="Q25" s="345"/>
    </row>
    <row r="26" spans="1:18" ht="12" hidden="1" customHeight="1">
      <c r="A26" s="968"/>
      <c r="B26" s="957"/>
      <c r="C26" s="957"/>
      <c r="D26" s="957"/>
      <c r="E26" s="957"/>
      <c r="F26" s="957"/>
      <c r="G26" s="959"/>
      <c r="H26" s="954"/>
      <c r="J26" s="428"/>
      <c r="K26" s="345"/>
      <c r="L26" s="345"/>
      <c r="M26" s="345"/>
      <c r="N26" s="688"/>
      <c r="O26" s="345"/>
      <c r="P26" s="345"/>
      <c r="Q26" s="345"/>
    </row>
    <row r="27" spans="1:18" ht="12" customHeight="1">
      <c r="A27" s="968" t="s">
        <v>430</v>
      </c>
      <c r="B27" s="957"/>
      <c r="C27" s="957">
        <f>'Estado de Resultados Proyectado'!B14</f>
        <v>0</v>
      </c>
      <c r="D27" s="957">
        <f>'Estado de Resultados Proyectado'!C14</f>
        <v>0</v>
      </c>
      <c r="E27" s="957">
        <f>'Estado de Resultados Proyectado'!D14</f>
        <v>0</v>
      </c>
      <c r="F27" s="957">
        <f>'Estado de Resultados Proyectado'!E14</f>
        <v>0</v>
      </c>
      <c r="G27" s="959">
        <f>'Estado de Resultados Proyectado'!F14</f>
        <v>0</v>
      </c>
      <c r="H27" s="954"/>
      <c r="J27" s="428"/>
      <c r="K27" s="345"/>
      <c r="L27" s="345"/>
      <c r="M27" s="345"/>
      <c r="N27" s="688"/>
      <c r="O27" s="345"/>
      <c r="P27" s="345"/>
      <c r="Q27" s="345"/>
    </row>
    <row r="28" spans="1:18" ht="20.25" customHeight="1" thickBot="1">
      <c r="A28" s="968" t="s">
        <v>432</v>
      </c>
      <c r="B28" s="957"/>
      <c r="C28" s="957">
        <f>'Estado de Resultados Proyectado'!B15</f>
        <v>0</v>
      </c>
      <c r="D28" s="957">
        <f>'Estado de Resultados Proyectado'!C15</f>
        <v>0</v>
      </c>
      <c r="E28" s="957">
        <f>'Estado de Resultados Proyectado'!D15</f>
        <v>0</v>
      </c>
      <c r="F28" s="957">
        <f>'Estado de Resultados Proyectado'!E15</f>
        <v>0</v>
      </c>
      <c r="G28" s="959">
        <f>'Estado de Resultados Proyectado'!F15</f>
        <v>0</v>
      </c>
      <c r="H28" s="954"/>
      <c r="J28" s="1448" t="s">
        <v>438</v>
      </c>
      <c r="K28" s="1314"/>
      <c r="L28" s="1259"/>
      <c r="M28" s="1048">
        <f>IRR(B38:G38)</f>
        <v>1.0429425900522795</v>
      </c>
      <c r="N28" s="616" t="str">
        <f>IF(M28&gt;G46,"SE ACEPTA","SE RECHAZA")</f>
        <v>SE ACEPTA</v>
      </c>
      <c r="O28" s="345"/>
      <c r="P28" s="345"/>
      <c r="Q28" s="345"/>
    </row>
    <row r="29" spans="1:18" ht="12.75" hidden="1">
      <c r="A29" s="968"/>
      <c r="B29" s="957"/>
      <c r="C29" s="957"/>
      <c r="D29" s="957"/>
      <c r="E29" s="957"/>
      <c r="F29" s="957"/>
      <c r="G29" s="959"/>
      <c r="H29" s="954"/>
      <c r="J29" s="428"/>
      <c r="K29" s="345"/>
      <c r="L29" s="345"/>
      <c r="M29" s="345"/>
      <c r="N29" s="688"/>
      <c r="O29" s="345"/>
      <c r="P29" s="345"/>
      <c r="Q29" s="345"/>
    </row>
    <row r="30" spans="1:18" ht="12.75">
      <c r="A30" s="1051" t="s">
        <v>420</v>
      </c>
      <c r="B30" s="1053"/>
      <c r="C30" s="1053">
        <f t="shared" ref="C30:G30" si="3">SUM(C24:C28)</f>
        <v>1505310.710850202</v>
      </c>
      <c r="D30" s="1053">
        <f t="shared" si="3"/>
        <v>581724.24187922815</v>
      </c>
      <c r="E30" s="1053">
        <f t="shared" si="3"/>
        <v>-570232.97581220418</v>
      </c>
      <c r="F30" s="1053">
        <f t="shared" si="3"/>
        <v>-2007029.0701398822</v>
      </c>
      <c r="G30" s="1056">
        <f t="shared" si="3"/>
        <v>-3799094.7692570542</v>
      </c>
      <c r="H30" s="954"/>
      <c r="J30" s="1445" t="s">
        <v>441</v>
      </c>
      <c r="K30" s="1248"/>
      <c r="L30" s="1059" t="s">
        <v>442</v>
      </c>
      <c r="M30" s="1061" t="s">
        <v>7</v>
      </c>
      <c r="N30" s="1061" t="s">
        <v>444</v>
      </c>
      <c r="O30" s="345"/>
      <c r="P30" s="345"/>
      <c r="Q30" s="345"/>
    </row>
    <row r="31" spans="1:18" ht="13.5" thickBot="1">
      <c r="A31" s="982" t="s">
        <v>301</v>
      </c>
      <c r="B31" s="984">
        <f>SUM(B22:B30)</f>
        <v>13394000</v>
      </c>
      <c r="C31" s="984">
        <f t="shared" ref="C31:G31" si="4">SUM(C22+C30)</f>
        <v>440884360.71085018</v>
      </c>
      <c r="D31" s="984">
        <f t="shared" si="4"/>
        <v>531702746.64187932</v>
      </c>
      <c r="E31" s="984">
        <f t="shared" si="4"/>
        <v>687265687.25458789</v>
      </c>
      <c r="F31" s="984">
        <f t="shared" si="4"/>
        <v>800005435.96659899</v>
      </c>
      <c r="G31" s="987">
        <f t="shared" si="4"/>
        <v>888170874.21761131</v>
      </c>
      <c r="H31" s="1064"/>
      <c r="I31" s="345"/>
      <c r="J31" s="1388"/>
      <c r="K31" s="1446"/>
      <c r="L31" s="1066">
        <f>N36/N37</f>
        <v>1.3524982269968278</v>
      </c>
      <c r="M31" s="1068">
        <f>L31-INT(L31)</f>
        <v>0.35249822699682776</v>
      </c>
      <c r="N31" s="1069">
        <f>M32-INT(M32)</f>
        <v>0.22997872396193308</v>
      </c>
      <c r="O31" s="345"/>
      <c r="P31" s="345"/>
      <c r="Q31" s="345"/>
    </row>
    <row r="32" spans="1:18" ht="18.75" thickBot="1">
      <c r="A32" s="1071"/>
      <c r="B32" s="1074"/>
      <c r="C32" s="1074"/>
      <c r="D32" s="1074"/>
      <c r="E32" s="1074"/>
      <c r="F32" s="1074"/>
      <c r="G32" s="1075"/>
      <c r="H32" s="1064"/>
      <c r="I32" s="345"/>
      <c r="J32" s="1249"/>
      <c r="K32" s="1251"/>
      <c r="L32" s="1077">
        <f>L31-0/N37</f>
        <v>1.3524982269968278</v>
      </c>
      <c r="M32" s="1079">
        <f>(M31*12)</f>
        <v>4.2299787239619331</v>
      </c>
      <c r="N32" s="1081">
        <f>N31*30</f>
        <v>6.8993617188579925</v>
      </c>
      <c r="O32" s="345"/>
      <c r="P32" s="345"/>
      <c r="Q32" s="345"/>
    </row>
    <row r="33" spans="1:18" ht="12" customHeight="1">
      <c r="A33" s="982" t="s">
        <v>447</v>
      </c>
      <c r="B33" s="1083">
        <f>-B31</f>
        <v>-13394000</v>
      </c>
      <c r="C33" s="984">
        <f t="shared" ref="C33:G33" si="5">C13-C31</f>
        <v>9115639.2891498208</v>
      </c>
      <c r="D33" s="984">
        <f t="shared" si="5"/>
        <v>12617253.358120799</v>
      </c>
      <c r="E33" s="984">
        <f t="shared" si="5"/>
        <v>18173032.74541235</v>
      </c>
      <c r="F33" s="984">
        <f t="shared" si="5"/>
        <v>22818287.041401267</v>
      </c>
      <c r="G33" s="987">
        <f t="shared" si="5"/>
        <v>27138235.256488323</v>
      </c>
      <c r="H33" s="1064"/>
      <c r="I33" s="345"/>
      <c r="J33" s="345"/>
      <c r="K33" s="345"/>
      <c r="L33" s="1086"/>
      <c r="M33" s="1086"/>
      <c r="N33" s="345"/>
      <c r="O33" s="345"/>
      <c r="P33" s="345"/>
      <c r="Q33" s="345"/>
    </row>
    <row r="34" spans="1:18" ht="12" customHeight="1">
      <c r="A34" s="1087" t="s">
        <v>384</v>
      </c>
      <c r="B34" s="574"/>
      <c r="C34" s="597"/>
      <c r="D34" s="597"/>
      <c r="E34" s="597"/>
      <c r="F34" s="574"/>
      <c r="G34" s="623"/>
      <c r="H34" s="345"/>
      <c r="N34" s="1086"/>
      <c r="O34" s="345"/>
      <c r="P34" s="345"/>
      <c r="Q34" s="345"/>
    </row>
    <row r="35" spans="1:18" ht="12" customHeight="1">
      <c r="A35" s="1091" t="s">
        <v>450</v>
      </c>
      <c r="B35" s="957"/>
      <c r="C35" s="957">
        <f t="shared" ref="C35:G35" si="6">C21</f>
        <v>1678800</v>
      </c>
      <c r="D35" s="957">
        <f t="shared" si="6"/>
        <v>1678800</v>
      </c>
      <c r="E35" s="957">
        <f t="shared" si="6"/>
        <v>1678800</v>
      </c>
      <c r="F35" s="957">
        <f t="shared" si="6"/>
        <v>1678800</v>
      </c>
      <c r="G35" s="959">
        <f t="shared" si="6"/>
        <v>1678800</v>
      </c>
      <c r="H35" s="345"/>
      <c r="N35" s="345"/>
      <c r="O35" s="345"/>
      <c r="P35" s="345"/>
      <c r="Q35" s="345"/>
    </row>
    <row r="36" spans="1:18" ht="12" customHeight="1">
      <c r="A36" s="1091" t="s">
        <v>453</v>
      </c>
      <c r="B36" s="957"/>
      <c r="C36" s="957"/>
      <c r="D36" s="957"/>
      <c r="E36" s="957"/>
      <c r="F36" s="957"/>
      <c r="G36" s="959">
        <f>' Depreciación 5 años'!G42</f>
        <v>5000000</v>
      </c>
      <c r="H36" s="345"/>
      <c r="J36" s="345" t="s">
        <v>454</v>
      </c>
      <c r="K36" s="345"/>
      <c r="L36" s="1444" t="s">
        <v>455</v>
      </c>
      <c r="M36" s="1250"/>
      <c r="N36" s="687">
        <f>D46*-1</f>
        <v>13394000</v>
      </c>
      <c r="O36" s="345"/>
      <c r="P36" s="345"/>
      <c r="Q36" s="345"/>
    </row>
    <row r="37" spans="1:18" ht="12" customHeight="1">
      <c r="A37" s="1093"/>
      <c r="B37" s="957"/>
      <c r="C37" s="957"/>
      <c r="D37" s="957"/>
      <c r="E37" s="957"/>
      <c r="F37" s="957"/>
      <c r="G37" s="957"/>
      <c r="H37" s="345"/>
      <c r="J37" s="345"/>
      <c r="K37" s="105"/>
      <c r="L37" s="1443" t="s">
        <v>457</v>
      </c>
      <c r="M37" s="1294"/>
      <c r="N37" s="687">
        <f>D47</f>
        <v>9903155.3111466039</v>
      </c>
      <c r="O37" s="345"/>
      <c r="P37" s="345"/>
      <c r="Q37" s="345"/>
    </row>
    <row r="38" spans="1:18" ht="19.5" customHeight="1">
      <c r="A38" s="552" t="s">
        <v>459</v>
      </c>
      <c r="B38" s="1094">
        <f t="shared" ref="B38:G38" si="7">SUM(B33:B37)</f>
        <v>-13394000</v>
      </c>
      <c r="C38" s="1094">
        <f t="shared" si="7"/>
        <v>10794439.289149821</v>
      </c>
      <c r="D38" s="1094">
        <f t="shared" si="7"/>
        <v>14296053.358120799</v>
      </c>
      <c r="E38" s="1094">
        <f t="shared" si="7"/>
        <v>19851832.74541235</v>
      </c>
      <c r="F38" s="1094">
        <f t="shared" si="7"/>
        <v>24497087.041401267</v>
      </c>
      <c r="G38" s="1095">
        <f t="shared" si="7"/>
        <v>33817035.256488323</v>
      </c>
      <c r="H38" s="345"/>
      <c r="N38" s="345"/>
      <c r="O38" s="345"/>
      <c r="P38" s="345"/>
      <c r="Q38" s="345"/>
    </row>
    <row r="39" spans="1:18" ht="12" customHeight="1">
      <c r="A39" s="1097" t="s">
        <v>460</v>
      </c>
      <c r="B39" s="1099"/>
      <c r="C39" s="1099">
        <f t="shared" ref="C39:G39" si="8">+C38-$B$39</f>
        <v>10794439.289149821</v>
      </c>
      <c r="D39" s="1099">
        <f t="shared" si="8"/>
        <v>14296053.358120799</v>
      </c>
      <c r="E39" s="1099">
        <f t="shared" si="8"/>
        <v>19851832.74541235</v>
      </c>
      <c r="F39" s="1099">
        <f t="shared" si="8"/>
        <v>24497087.041401267</v>
      </c>
      <c r="G39" s="1099">
        <f t="shared" si="8"/>
        <v>33817035.256488323</v>
      </c>
      <c r="H39" s="345"/>
      <c r="N39" s="345"/>
      <c r="O39" s="345"/>
      <c r="P39" s="345"/>
      <c r="Q39" s="345"/>
    </row>
    <row r="40" spans="1:18" ht="12" customHeight="1">
      <c r="A40" s="1097" t="s">
        <v>461</v>
      </c>
      <c r="B40" s="1099"/>
      <c r="C40" s="1099">
        <f t="shared" ref="C40:G40" si="9">+C39/12</f>
        <v>899536.60742915177</v>
      </c>
      <c r="D40" s="1099">
        <f t="shared" si="9"/>
        <v>1191337.7798434</v>
      </c>
      <c r="E40" s="1099">
        <f t="shared" si="9"/>
        <v>1654319.3954510291</v>
      </c>
      <c r="F40" s="1099">
        <f t="shared" si="9"/>
        <v>2041423.9201167722</v>
      </c>
      <c r="G40" s="1099">
        <f t="shared" si="9"/>
        <v>2818086.2713740268</v>
      </c>
      <c r="H40" s="345"/>
      <c r="N40" s="345"/>
      <c r="O40" s="345"/>
      <c r="P40" s="345"/>
      <c r="Q40" s="345"/>
      <c r="R40" s="1101"/>
    </row>
    <row r="41" spans="1:18" ht="12" customHeight="1">
      <c r="A41" s="1439" t="s">
        <v>463</v>
      </c>
      <c r="B41" s="1247"/>
      <c r="C41" s="1247"/>
      <c r="D41" s="1248"/>
      <c r="E41" s="1103"/>
      <c r="F41" s="1103"/>
      <c r="G41" s="1103"/>
      <c r="H41" s="345"/>
      <c r="N41" s="345"/>
      <c r="O41" s="345"/>
      <c r="P41" s="345"/>
      <c r="Q41" s="345"/>
    </row>
    <row r="42" spans="1:18" ht="12" customHeight="1">
      <c r="A42" s="1408"/>
      <c r="B42" s="1440"/>
      <c r="C42" s="1440"/>
      <c r="D42" s="1441"/>
      <c r="E42" s="1103"/>
      <c r="F42" s="1438" t="s">
        <v>464</v>
      </c>
      <c r="G42" s="1253"/>
      <c r="H42" s="345"/>
      <c r="Q42" s="345"/>
    </row>
    <row r="43" spans="1:18" ht="14.25" customHeight="1">
      <c r="A43" s="1437" t="s">
        <v>284</v>
      </c>
      <c r="B43" s="1433" t="s">
        <v>393</v>
      </c>
      <c r="C43" s="1436" t="s">
        <v>466</v>
      </c>
      <c r="D43" s="1442" t="s">
        <v>467</v>
      </c>
      <c r="E43" s="1103"/>
      <c r="F43" s="1107" t="s">
        <v>468</v>
      </c>
      <c r="G43" s="1108">
        <v>0.09</v>
      </c>
      <c r="H43" s="345"/>
      <c r="Q43" s="345"/>
    </row>
    <row r="44" spans="1:18" ht="12" customHeight="1">
      <c r="A44" s="1434"/>
      <c r="B44" s="1434"/>
      <c r="C44" s="1434"/>
      <c r="D44" s="1434"/>
      <c r="E44" s="1103"/>
      <c r="F44" s="1110" t="s">
        <v>470</v>
      </c>
      <c r="G44" s="1112"/>
      <c r="H44" s="345"/>
      <c r="N44" s="5"/>
      <c r="O44" s="105"/>
      <c r="P44" s="345"/>
      <c r="Q44" s="345"/>
    </row>
    <row r="45" spans="1:18" ht="12" customHeight="1">
      <c r="A45" s="1339"/>
      <c r="B45" s="1339"/>
      <c r="C45" s="1339"/>
      <c r="D45" s="1339"/>
      <c r="E45" s="1103"/>
      <c r="F45" s="1114"/>
      <c r="G45" s="1115"/>
      <c r="H45" s="345"/>
      <c r="I45" s="345"/>
      <c r="J45" s="345"/>
      <c r="K45" s="345"/>
      <c r="L45" s="345"/>
      <c r="M45" s="345"/>
      <c r="N45" s="105"/>
      <c r="O45" s="105"/>
      <c r="P45" s="345"/>
      <c r="Q45" s="345"/>
    </row>
    <row r="46" spans="1:18" ht="12" customHeight="1">
      <c r="A46" s="1116">
        <v>0</v>
      </c>
      <c r="B46" s="1118">
        <f>B38</f>
        <v>-13394000</v>
      </c>
      <c r="C46" s="1120"/>
      <c r="D46" s="1122">
        <f>B46</f>
        <v>-13394000</v>
      </c>
      <c r="E46" s="1103"/>
      <c r="F46" s="1124" t="s">
        <v>471</v>
      </c>
      <c r="G46" s="1125">
        <f>G43+G44+G45</f>
        <v>0.09</v>
      </c>
      <c r="H46" s="345"/>
      <c r="I46" s="345"/>
      <c r="J46" s="345"/>
      <c r="K46" s="345"/>
      <c r="L46" s="345"/>
      <c r="M46" s="345"/>
      <c r="N46" s="5"/>
      <c r="O46" s="5"/>
      <c r="P46" s="5"/>
      <c r="Q46" s="345"/>
    </row>
    <row r="47" spans="1:18" ht="12" customHeight="1">
      <c r="A47" s="1127">
        <v>1</v>
      </c>
      <c r="B47" s="503">
        <f t="shared" ref="B47:B51" si="10">Q10</f>
        <v>10794439.289149798</v>
      </c>
      <c r="C47" s="1130">
        <f>(1+$G$46)^1</f>
        <v>1.0900000000000001</v>
      </c>
      <c r="D47" s="560">
        <f t="shared" ref="D47:D51" si="11">B47/C47</f>
        <v>9903155.3111466039</v>
      </c>
      <c r="E47" s="1103"/>
      <c r="F47" s="1103"/>
      <c r="G47" s="1103"/>
      <c r="H47" s="345"/>
      <c r="N47" s="5"/>
      <c r="O47" s="5"/>
      <c r="P47" s="5"/>
      <c r="Q47" s="345"/>
    </row>
    <row r="48" spans="1:18" ht="12" customHeight="1">
      <c r="A48" s="1127">
        <v>2</v>
      </c>
      <c r="B48" s="503">
        <f t="shared" si="10"/>
        <v>14296053.358120795</v>
      </c>
      <c r="C48" s="1130">
        <f>(1+$G$46)^2</f>
        <v>1.1881000000000002</v>
      </c>
      <c r="D48" s="560">
        <f t="shared" si="11"/>
        <v>12032702.094201492</v>
      </c>
      <c r="E48" s="1103"/>
      <c r="F48" s="1103"/>
      <c r="G48" s="1103"/>
      <c r="H48" s="345"/>
    </row>
    <row r="49" spans="1:17" ht="12" customHeight="1">
      <c r="A49" s="1127">
        <v>3</v>
      </c>
      <c r="B49" s="503">
        <f t="shared" si="10"/>
        <v>19851832.745412357</v>
      </c>
      <c r="C49" s="1130">
        <f>(1+$G$46)^3</f>
        <v>1.2950290000000002</v>
      </c>
      <c r="D49" s="560">
        <f t="shared" si="11"/>
        <v>15329257.294942703</v>
      </c>
      <c r="E49" s="1103"/>
      <c r="F49" s="1103"/>
      <c r="G49" s="1103"/>
      <c r="H49" s="345"/>
      <c r="I49" s="345"/>
      <c r="J49" s="345"/>
      <c r="K49" s="345"/>
      <c r="L49" s="345"/>
      <c r="M49" s="345"/>
      <c r="N49" s="345"/>
      <c r="O49" s="345"/>
      <c r="P49" s="345"/>
      <c r="Q49" s="345"/>
    </row>
    <row r="50" spans="1:17" ht="12" customHeight="1">
      <c r="A50" s="1127">
        <v>4</v>
      </c>
      <c r="B50" s="503">
        <f t="shared" si="10"/>
        <v>24497087.041401263</v>
      </c>
      <c r="C50" s="1130">
        <f>(1+$G$46)^4</f>
        <v>1.4115816100000003</v>
      </c>
      <c r="D50" s="560">
        <f t="shared" si="11"/>
        <v>17354354.05778718</v>
      </c>
    </row>
    <row r="51" spans="1:17" ht="12" customHeight="1">
      <c r="A51" s="1138">
        <v>5</v>
      </c>
      <c r="B51" s="1139">
        <f t="shared" si="10"/>
        <v>33817035.256488308</v>
      </c>
      <c r="C51" s="1130">
        <f>(1+$G$46)^5</f>
        <v>1.5386239549000005</v>
      </c>
      <c r="D51" s="1141">
        <f t="shared" si="11"/>
        <v>21978752.604749463</v>
      </c>
    </row>
    <row r="52" spans="1:17" ht="12" customHeight="1">
      <c r="A52" s="1142"/>
      <c r="B52" s="1144">
        <f>SUM(B46:B51)</f>
        <v>89862447.69057253</v>
      </c>
      <c r="C52" s="1145"/>
      <c r="D52" s="1147"/>
    </row>
    <row r="53" spans="1:17" ht="12" customHeight="1">
      <c r="A53" s="1435" t="s">
        <v>421</v>
      </c>
      <c r="B53" s="1366"/>
      <c r="C53" s="1264"/>
      <c r="D53" s="1150">
        <f>SUM(D46:D51)</f>
        <v>63204221.362827443</v>
      </c>
    </row>
    <row r="54" spans="1:17" ht="12" customHeight="1">
      <c r="M54" s="903"/>
    </row>
    <row r="55" spans="1:17" ht="12" customHeight="1"/>
    <row r="56" spans="1:17" ht="12" customHeight="1"/>
    <row r="57" spans="1:17" ht="12" customHeight="1"/>
    <row r="58" spans="1:17" ht="12" customHeight="1"/>
    <row r="59" spans="1:17" ht="12" customHeight="1"/>
    <row r="60" spans="1:17" ht="12" customHeight="1"/>
    <row r="61" spans="1:17" ht="12" customHeight="1"/>
    <row r="62" spans="1:17" ht="12" customHeight="1"/>
    <row r="63" spans="1:17" ht="12" customHeight="1"/>
    <row r="64" spans="1:17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J19:N19"/>
    <mergeCell ref="J22:L22"/>
    <mergeCell ref="B43:B45"/>
    <mergeCell ref="A53:C53"/>
    <mergeCell ref="C43:C45"/>
    <mergeCell ref="A43:A45"/>
    <mergeCell ref="F42:G42"/>
    <mergeCell ref="A41:D42"/>
    <mergeCell ref="D43:D45"/>
    <mergeCell ref="L37:M37"/>
    <mergeCell ref="L36:M36"/>
    <mergeCell ref="J30:K32"/>
    <mergeCell ref="J25:L25"/>
    <mergeCell ref="J28:L28"/>
    <mergeCell ref="O6:P6"/>
    <mergeCell ref="I5:Q5"/>
    <mergeCell ref="K6:N6"/>
    <mergeCell ref="A2:G2"/>
    <mergeCell ref="A3:G3"/>
    <mergeCell ref="B5:B7"/>
    <mergeCell ref="A5:A7"/>
    <mergeCell ref="O7:O8"/>
    <mergeCell ref="Q7:Q8"/>
    <mergeCell ref="I7:I8"/>
    <mergeCell ref="N7:N8"/>
    <mergeCell ref="M7:M8"/>
    <mergeCell ref="J7:J8"/>
    <mergeCell ref="K7:K8"/>
    <mergeCell ref="L7:L8"/>
  </mergeCells>
  <pageMargins left="0.75" right="0.75" top="1" bottom="1" header="0" footer="0"/>
  <pageSetup paperSize="9" scale="4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A10" sqref="A10"/>
    </sheetView>
  </sheetViews>
  <sheetFormatPr baseColWidth="10" defaultColWidth="14.375" defaultRowHeight="15" customHeight="1"/>
  <cols>
    <col min="1" max="1" width="15.625" customWidth="1"/>
    <col min="2" max="2" width="11" hidden="1" customWidth="1"/>
    <col min="3" max="3" width="27.375" customWidth="1"/>
    <col min="4" max="4" width="16.625" customWidth="1"/>
    <col min="5" max="5" width="23.875" customWidth="1"/>
    <col min="6" max="6" width="22.875" customWidth="1"/>
    <col min="7" max="7" width="16.625" customWidth="1"/>
    <col min="8" max="8" width="14.875" customWidth="1"/>
    <col min="9" max="11" width="11" customWidth="1"/>
    <col min="12" max="12" width="4.375" customWidth="1"/>
    <col min="13" max="13" width="11" customWidth="1"/>
  </cols>
  <sheetData>
    <row r="1" spans="1:8" ht="12" customHeight="1"/>
    <row r="2" spans="1:8" ht="23.25" customHeight="1">
      <c r="A2" s="1165" t="s">
        <v>477</v>
      </c>
      <c r="B2" s="1167"/>
      <c r="C2" s="1167" t="s">
        <v>478</v>
      </c>
      <c r="D2" s="1169" t="s">
        <v>479</v>
      </c>
    </row>
    <row r="3" spans="1:8" ht="12" customHeight="1">
      <c r="A3" s="139" t="s">
        <v>480</v>
      </c>
      <c r="B3" s="853"/>
      <c r="C3" s="1170">
        <f t="shared" ref="C3:C10" si="0">NPV(D3,$D$14:$H$14)+$C$14</f>
        <v>89862447.69057256</v>
      </c>
      <c r="D3" s="1171">
        <f>'VAN, TIR, PR'!K16</f>
        <v>0</v>
      </c>
    </row>
    <row r="4" spans="1:8" ht="12" customHeight="1">
      <c r="A4" s="646" t="s">
        <v>481</v>
      </c>
      <c r="B4" s="1172"/>
      <c r="C4" s="1170">
        <f t="shared" si="0"/>
        <v>63204221.36282748</v>
      </c>
      <c r="D4" s="1173">
        <f t="shared" ref="D4:D8" si="1">D3+$E$4</f>
        <v>0.09</v>
      </c>
      <c r="E4" s="1174">
        <f>'VAN, TIR, PR'!G46</f>
        <v>0.09</v>
      </c>
      <c r="F4" s="5"/>
      <c r="G4" s="5"/>
      <c r="H4" s="5"/>
    </row>
    <row r="5" spans="1:8" ht="12" customHeight="1">
      <c r="A5" s="139"/>
      <c r="B5" s="906"/>
      <c r="C5" s="1170">
        <f t="shared" si="0"/>
        <v>45520533.868810616</v>
      </c>
      <c r="D5" s="1173">
        <f t="shared" si="1"/>
        <v>0.18</v>
      </c>
      <c r="E5" s="5"/>
      <c r="F5" s="5"/>
      <c r="G5" s="5"/>
      <c r="H5" s="5"/>
    </row>
    <row r="6" spans="1:8" ht="12" customHeight="1">
      <c r="A6" s="139"/>
      <c r="B6" s="906"/>
      <c r="C6" s="1170">
        <f t="shared" si="0"/>
        <v>33312997.835080177</v>
      </c>
      <c r="D6" s="1173">
        <f t="shared" si="1"/>
        <v>0.27</v>
      </c>
      <c r="E6" s="5"/>
      <c r="F6" s="5"/>
      <c r="G6" s="5"/>
      <c r="H6" s="5"/>
    </row>
    <row r="7" spans="1:8" ht="12" customHeight="1">
      <c r="A7" s="139"/>
      <c r="B7" s="906"/>
      <c r="C7" s="1170">
        <f t="shared" si="0"/>
        <v>24593488.516650252</v>
      </c>
      <c r="D7" s="1173">
        <f t="shared" si="1"/>
        <v>0.36</v>
      </c>
      <c r="E7" s="5"/>
      <c r="F7" s="5"/>
      <c r="G7" s="5"/>
      <c r="H7" s="5"/>
    </row>
    <row r="8" spans="1:8" ht="12" customHeight="1">
      <c r="A8" s="139"/>
      <c r="B8" s="906"/>
      <c r="C8" s="1170">
        <f t="shared" si="0"/>
        <v>18179303.954930343</v>
      </c>
      <c r="D8" s="1173">
        <f t="shared" si="1"/>
        <v>0.44999999999999996</v>
      </c>
      <c r="E8" s="5"/>
      <c r="F8" s="5"/>
      <c r="G8" s="5"/>
      <c r="H8" s="5"/>
    </row>
    <row r="9" spans="1:8" ht="12" customHeight="1">
      <c r="A9" s="139" t="s">
        <v>482</v>
      </c>
      <c r="B9" s="906"/>
      <c r="C9" s="1175">
        <f t="shared" si="0"/>
        <v>0</v>
      </c>
      <c r="D9" s="1173">
        <f>'VAN, TIR, PR'!M28</f>
        <v>1.0429425900522795</v>
      </c>
      <c r="E9" s="5"/>
      <c r="F9" s="5"/>
      <c r="G9" s="5"/>
      <c r="H9" s="5"/>
    </row>
    <row r="10" spans="1:8" ht="12" customHeight="1">
      <c r="A10" s="139" t="s">
        <v>483</v>
      </c>
      <c r="B10" s="906"/>
      <c r="C10" s="1176">
        <f t="shared" si="0"/>
        <v>13338517.506863337</v>
      </c>
      <c r="D10" s="799">
        <f>D8+E4</f>
        <v>0.53999999999999992</v>
      </c>
      <c r="E10" s="929" t="s">
        <v>484</v>
      </c>
    </row>
    <row r="11" spans="1:8" ht="12" customHeight="1">
      <c r="A11" s="139"/>
      <c r="B11" s="903"/>
      <c r="C11" s="1176"/>
      <c r="D11" s="799"/>
    </row>
    <row r="12" spans="1:8" ht="12" customHeight="1">
      <c r="B12" s="1177"/>
      <c r="C12" s="1178">
        <v>0</v>
      </c>
      <c r="D12" s="1179">
        <v>1</v>
      </c>
      <c r="E12" s="1179">
        <v>2</v>
      </c>
      <c r="F12" s="1179">
        <v>3</v>
      </c>
      <c r="G12" s="1179">
        <v>4</v>
      </c>
      <c r="H12" s="1180">
        <v>5</v>
      </c>
    </row>
    <row r="13" spans="1:8" ht="12" customHeight="1">
      <c r="B13" s="199"/>
      <c r="C13" s="199"/>
      <c r="D13" s="5"/>
      <c r="E13" s="5"/>
      <c r="F13" s="5"/>
      <c r="G13" s="5"/>
      <c r="H13" s="262"/>
    </row>
    <row r="14" spans="1:8" ht="12" customHeight="1">
      <c r="B14" s="1181" t="e">
        <f>'[1]VAN TIR'!A33</f>
        <v>#REF!</v>
      </c>
      <c r="C14" s="1182">
        <f>'VAN, TIR, PR'!B38</f>
        <v>-13394000</v>
      </c>
      <c r="D14" s="1183">
        <f>'VAN, TIR, PR'!C38</f>
        <v>10794439.289149821</v>
      </c>
      <c r="E14" s="1183">
        <f>'VAN, TIR, PR'!D38</f>
        <v>14296053.358120799</v>
      </c>
      <c r="F14" s="1183">
        <f>'VAN, TIR, PR'!E38</f>
        <v>19851832.74541235</v>
      </c>
      <c r="G14" s="1183">
        <f>'VAN, TIR, PR'!F38</f>
        <v>24497087.041401267</v>
      </c>
      <c r="H14" s="1184">
        <f>'VAN, TIR, PR'!G38</f>
        <v>33817035.256488323</v>
      </c>
    </row>
    <row r="15" spans="1:8" ht="12" customHeight="1"/>
    <row r="16" spans="1:8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spans="1:13" ht="12" customHeight="1"/>
    <row r="34" spans="1:13" ht="12" customHeight="1"/>
    <row r="35" spans="1:13" ht="12" customHeight="1">
      <c r="J35" s="1449"/>
      <c r="K35" s="1314"/>
      <c r="L35" s="1259"/>
      <c r="M35" s="1048"/>
    </row>
    <row r="36" spans="1:13" ht="12" customHeight="1"/>
    <row r="37" spans="1:13" ht="12" customHeight="1"/>
    <row r="38" spans="1:13" ht="12" customHeight="1"/>
    <row r="39" spans="1:13" ht="12" customHeight="1"/>
    <row r="40" spans="1:13" ht="12" customHeight="1"/>
    <row r="41" spans="1:13" ht="12" customHeight="1"/>
    <row r="42" spans="1:13" ht="12" customHeight="1"/>
    <row r="43" spans="1:13" ht="12" customHeight="1">
      <c r="A43" s="5"/>
      <c r="B43" s="5"/>
      <c r="C43" s="5"/>
      <c r="D43" s="5"/>
      <c r="E43" s="5"/>
      <c r="F43" s="5"/>
    </row>
    <row r="44" spans="1:13" ht="12" customHeight="1">
      <c r="A44" s="5"/>
      <c r="B44" s="5"/>
      <c r="C44" s="5"/>
      <c r="D44" s="5"/>
      <c r="E44" s="5"/>
      <c r="F44" s="5"/>
    </row>
    <row r="45" spans="1:13" ht="12" customHeight="1">
      <c r="A45" s="5"/>
      <c r="B45" s="5"/>
      <c r="C45" s="5"/>
      <c r="D45" s="5"/>
      <c r="E45" s="5"/>
      <c r="F45" s="5"/>
    </row>
    <row r="46" spans="1:13" ht="12" customHeight="1">
      <c r="A46" s="5"/>
      <c r="B46" s="5"/>
      <c r="C46" s="5"/>
      <c r="D46" s="5"/>
      <c r="E46" s="5"/>
      <c r="F46" s="5"/>
    </row>
    <row r="47" spans="1:13" ht="12" customHeight="1">
      <c r="A47" s="5"/>
      <c r="B47" s="5"/>
      <c r="C47" s="5"/>
      <c r="D47" s="5"/>
      <c r="E47" s="5"/>
      <c r="F47" s="5"/>
    </row>
    <row r="48" spans="1:13" ht="12" customHeight="1">
      <c r="A48" s="371"/>
      <c r="B48" s="5"/>
      <c r="C48" s="5"/>
      <c r="D48" s="5"/>
      <c r="E48" s="5"/>
      <c r="F48" s="5"/>
    </row>
    <row r="49" spans="1:6" ht="12" customHeight="1">
      <c r="A49" s="371"/>
      <c r="B49" s="5"/>
      <c r="C49" s="5"/>
      <c r="D49" s="5"/>
      <c r="E49" s="348"/>
      <c r="F49" s="5"/>
    </row>
    <row r="50" spans="1:6" ht="12" customHeight="1">
      <c r="A50" s="371"/>
      <c r="B50" s="5"/>
      <c r="C50" s="5"/>
      <c r="D50" s="918"/>
      <c r="E50" s="5"/>
      <c r="F50" s="5"/>
    </row>
    <row r="51" spans="1:6" ht="12" customHeight="1">
      <c r="A51" s="371"/>
      <c r="B51" s="5"/>
      <c r="C51" s="5"/>
      <c r="D51" s="5"/>
      <c r="E51" s="5"/>
      <c r="F51" s="5"/>
    </row>
    <row r="52" spans="1:6" ht="12" customHeight="1">
      <c r="A52" s="371"/>
      <c r="B52" s="5"/>
      <c r="C52" s="5"/>
      <c r="D52" s="5"/>
      <c r="E52" s="348"/>
      <c r="F52" s="5"/>
    </row>
    <row r="53" spans="1:6" ht="12" customHeight="1">
      <c r="A53" s="371"/>
      <c r="B53" s="5"/>
      <c r="C53" s="5"/>
      <c r="D53" s="918"/>
      <c r="E53" s="5"/>
      <c r="F53" s="5"/>
    </row>
    <row r="54" spans="1:6" ht="12" customHeight="1">
      <c r="A54" s="371"/>
      <c r="B54" s="5"/>
      <c r="C54" s="5"/>
      <c r="D54" s="5"/>
      <c r="E54" s="5"/>
      <c r="F54" s="5"/>
    </row>
    <row r="55" spans="1:6" ht="12" customHeight="1">
      <c r="A55" s="371"/>
      <c r="B55" s="5"/>
      <c r="C55" s="5"/>
      <c r="D55" s="5"/>
      <c r="E55" s="348"/>
      <c r="F55" s="5"/>
    </row>
    <row r="56" spans="1:6" ht="12" customHeight="1">
      <c r="A56" s="371"/>
      <c r="B56" s="5"/>
      <c r="C56" s="5"/>
      <c r="D56" s="918"/>
      <c r="E56" s="5"/>
      <c r="F56" s="5"/>
    </row>
    <row r="57" spans="1:6" ht="12" customHeight="1">
      <c r="A57" s="371"/>
      <c r="B57" s="5"/>
      <c r="C57" s="5"/>
      <c r="D57" s="5"/>
      <c r="E57" s="5"/>
      <c r="F57" s="5"/>
    </row>
    <row r="58" spans="1:6" ht="12" customHeight="1">
      <c r="A58" s="371"/>
      <c r="B58" s="5"/>
      <c r="C58" s="5"/>
      <c r="D58" s="5"/>
      <c r="E58" s="348"/>
      <c r="F58" s="5"/>
    </row>
    <row r="59" spans="1:6" ht="12" customHeight="1">
      <c r="A59" s="5"/>
      <c r="B59" s="5"/>
      <c r="C59" s="5"/>
      <c r="D59" s="918"/>
      <c r="E59" s="5"/>
      <c r="F59" s="5"/>
    </row>
    <row r="60" spans="1:6" ht="12" customHeight="1">
      <c r="A60" s="5"/>
      <c r="B60" s="5"/>
      <c r="C60" s="5"/>
      <c r="D60" s="5"/>
      <c r="E60" s="5"/>
      <c r="F60" s="5"/>
    </row>
    <row r="61" spans="1:6" ht="12" customHeight="1">
      <c r="A61" s="5"/>
      <c r="B61" s="5"/>
      <c r="C61" s="5"/>
      <c r="D61" s="5"/>
      <c r="E61" s="5"/>
      <c r="F61" s="5"/>
    </row>
    <row r="62" spans="1:6" ht="12" customHeight="1">
      <c r="A62" s="5"/>
      <c r="B62" s="5"/>
      <c r="C62" s="5"/>
      <c r="D62" s="5"/>
      <c r="E62" s="5"/>
      <c r="F62" s="5"/>
    </row>
    <row r="63" spans="1:6" ht="12" customHeight="1">
      <c r="A63" s="5"/>
      <c r="B63" s="5"/>
      <c r="C63" s="5"/>
      <c r="D63" s="5"/>
      <c r="E63" s="5"/>
      <c r="F63" s="5"/>
    </row>
    <row r="64" spans="1:6" ht="12" customHeight="1">
      <c r="A64" s="5"/>
      <c r="B64" s="5"/>
      <c r="C64" s="5"/>
      <c r="D64" s="5"/>
      <c r="E64" s="5"/>
      <c r="F64" s="5"/>
    </row>
    <row r="65" spans="1:6" ht="12" customHeight="1">
      <c r="A65" s="371"/>
      <c r="B65" s="5"/>
      <c r="C65" s="5"/>
      <c r="D65" s="5"/>
      <c r="E65" s="5"/>
      <c r="F65" s="5"/>
    </row>
    <row r="66" spans="1:6" ht="12" customHeight="1">
      <c r="A66" s="371"/>
      <c r="B66" s="5"/>
      <c r="C66" s="5"/>
      <c r="D66" s="5"/>
      <c r="E66" s="348"/>
      <c r="F66" s="5"/>
    </row>
    <row r="67" spans="1:6" ht="12" customHeight="1">
      <c r="A67" s="371"/>
      <c r="B67" s="5"/>
      <c r="C67" s="5"/>
      <c r="D67" s="431"/>
      <c r="E67" s="5"/>
      <c r="F67" s="5"/>
    </row>
    <row r="68" spans="1:6" ht="12" customHeight="1">
      <c r="A68" s="371"/>
      <c r="B68" s="5"/>
      <c r="C68" s="5"/>
      <c r="D68" s="5"/>
      <c r="E68" s="5"/>
      <c r="F68" s="5"/>
    </row>
    <row r="69" spans="1:6" ht="12" customHeight="1">
      <c r="A69" s="371"/>
      <c r="B69" s="5"/>
      <c r="C69" s="5"/>
      <c r="D69" s="5"/>
      <c r="E69" s="348"/>
      <c r="F69" s="5"/>
    </row>
    <row r="70" spans="1:6" ht="12" customHeight="1">
      <c r="A70" s="371"/>
      <c r="B70" s="5"/>
      <c r="C70" s="5"/>
      <c r="D70" s="5"/>
      <c r="E70" s="5"/>
      <c r="F70" s="5"/>
    </row>
    <row r="71" spans="1:6" ht="12" customHeight="1">
      <c r="A71" s="371"/>
      <c r="B71" s="5"/>
      <c r="C71" s="5"/>
      <c r="D71" s="5"/>
      <c r="E71" s="5"/>
      <c r="F71" s="5"/>
    </row>
    <row r="72" spans="1:6" ht="12" customHeight="1">
      <c r="A72" s="371"/>
      <c r="B72" s="5"/>
      <c r="C72" s="5"/>
      <c r="D72" s="5"/>
      <c r="E72" s="348"/>
      <c r="F72" s="5"/>
    </row>
    <row r="73" spans="1:6" ht="12" customHeight="1">
      <c r="A73" s="371"/>
      <c r="B73" s="5"/>
      <c r="C73" s="5"/>
      <c r="D73" s="5"/>
      <c r="E73" s="5"/>
      <c r="F73" s="5"/>
    </row>
    <row r="74" spans="1:6" ht="12" customHeight="1">
      <c r="A74" s="371"/>
      <c r="B74" s="5"/>
      <c r="C74" s="5"/>
      <c r="D74" s="5"/>
      <c r="E74" s="5"/>
      <c r="F74" s="5"/>
    </row>
    <row r="75" spans="1:6" ht="12" customHeight="1">
      <c r="A75" s="371"/>
      <c r="B75" s="5"/>
      <c r="C75" s="5"/>
      <c r="D75" s="5"/>
      <c r="E75" s="348"/>
      <c r="F75" s="5"/>
    </row>
    <row r="76" spans="1:6" ht="12" customHeight="1">
      <c r="A76" s="5"/>
      <c r="B76" s="5"/>
      <c r="C76" s="5"/>
      <c r="D76" s="5"/>
      <c r="E76" s="5"/>
      <c r="F76" s="5"/>
    </row>
    <row r="77" spans="1:6" ht="12" customHeight="1">
      <c r="A77" s="5"/>
      <c r="B77" s="5"/>
      <c r="C77" s="5"/>
      <c r="D77" s="5"/>
      <c r="E77" s="5"/>
      <c r="F77" s="5"/>
    </row>
    <row r="78" spans="1:6" ht="12" customHeight="1">
      <c r="A78" s="5"/>
      <c r="B78" s="5"/>
      <c r="C78" s="5"/>
      <c r="D78" s="5"/>
      <c r="E78" s="5"/>
      <c r="F78" s="5"/>
    </row>
    <row r="79" spans="1:6" ht="12" customHeight="1">
      <c r="A79" s="5"/>
      <c r="B79" s="5"/>
      <c r="C79" s="5"/>
      <c r="D79" s="5"/>
      <c r="E79" s="5"/>
      <c r="F79" s="5"/>
    </row>
    <row r="80" spans="1:6" ht="12" customHeight="1">
      <c r="A80" s="5"/>
      <c r="B80" s="5"/>
      <c r="C80" s="5"/>
      <c r="D80" s="5"/>
      <c r="E80" s="5"/>
      <c r="F80" s="5"/>
    </row>
    <row r="81" spans="1:6" ht="12" customHeight="1">
      <c r="A81" s="371"/>
      <c r="B81" s="5"/>
      <c r="C81" s="5"/>
      <c r="D81" s="5"/>
      <c r="E81" s="5"/>
      <c r="F81" s="5"/>
    </row>
    <row r="82" spans="1:6" ht="12" customHeight="1">
      <c r="A82" s="371"/>
      <c r="B82" s="5"/>
      <c r="C82" s="5"/>
      <c r="D82" s="5"/>
      <c r="E82" s="348"/>
      <c r="F82" s="5"/>
    </row>
    <row r="83" spans="1:6" ht="12" customHeight="1">
      <c r="A83" s="371"/>
      <c r="B83" s="5"/>
      <c r="C83" s="5"/>
      <c r="D83" s="431"/>
      <c r="E83" s="5"/>
      <c r="F83" s="5"/>
    </row>
    <row r="84" spans="1:6" ht="12" customHeight="1">
      <c r="A84" s="371"/>
      <c r="B84" s="5"/>
      <c r="C84" s="5"/>
      <c r="D84" s="5"/>
      <c r="E84" s="5"/>
      <c r="F84" s="5"/>
    </row>
    <row r="85" spans="1:6" ht="12" customHeight="1">
      <c r="A85" s="371"/>
      <c r="B85" s="5"/>
      <c r="C85" s="5"/>
      <c r="D85" s="5"/>
      <c r="E85" s="348"/>
      <c r="F85" s="5"/>
    </row>
    <row r="86" spans="1:6" ht="12" customHeight="1">
      <c r="A86" s="371"/>
      <c r="B86" s="5"/>
      <c r="C86" s="5"/>
      <c r="D86" s="5"/>
      <c r="E86" s="5"/>
      <c r="F86" s="5"/>
    </row>
    <row r="87" spans="1:6" ht="12" customHeight="1">
      <c r="A87" s="371"/>
      <c r="B87" s="5"/>
      <c r="C87" s="5"/>
      <c r="D87" s="5"/>
      <c r="E87" s="5"/>
      <c r="F87" s="5"/>
    </row>
    <row r="88" spans="1:6" ht="12" customHeight="1">
      <c r="A88" s="371"/>
      <c r="B88" s="5"/>
      <c r="C88" s="5"/>
      <c r="D88" s="5"/>
      <c r="E88" s="348"/>
      <c r="F88" s="5"/>
    </row>
    <row r="89" spans="1:6" ht="12" customHeight="1">
      <c r="A89" s="371"/>
      <c r="B89" s="5"/>
      <c r="C89" s="5"/>
      <c r="D89" s="5"/>
      <c r="E89" s="5"/>
      <c r="F89" s="5"/>
    </row>
    <row r="90" spans="1:6" ht="12" customHeight="1">
      <c r="A90" s="371"/>
      <c r="B90" s="5"/>
      <c r="C90" s="5"/>
      <c r="D90" s="5"/>
      <c r="E90" s="5"/>
      <c r="F90" s="5"/>
    </row>
    <row r="91" spans="1:6" ht="12" customHeight="1">
      <c r="A91" s="371"/>
      <c r="B91" s="5"/>
      <c r="C91" s="5"/>
      <c r="D91" s="5"/>
      <c r="E91" s="348"/>
      <c r="F91" s="5"/>
    </row>
    <row r="92" spans="1:6" ht="12" customHeight="1">
      <c r="A92" s="5"/>
      <c r="B92" s="5"/>
      <c r="C92" s="5"/>
      <c r="D92" s="5"/>
      <c r="E92" s="5"/>
      <c r="F92" s="5"/>
    </row>
    <row r="93" spans="1:6" ht="12" customHeight="1">
      <c r="A93" s="5"/>
      <c r="B93" s="5"/>
      <c r="C93" s="5"/>
      <c r="D93" s="5"/>
      <c r="E93" s="5"/>
      <c r="F93" s="5"/>
    </row>
    <row r="94" spans="1:6" ht="12" customHeight="1">
      <c r="A94" s="5"/>
      <c r="B94" s="5"/>
      <c r="C94" s="5"/>
      <c r="D94" s="5"/>
      <c r="E94" s="5"/>
      <c r="F94" s="5"/>
    </row>
    <row r="95" spans="1:6" ht="12" customHeight="1">
      <c r="A95" s="5"/>
      <c r="B95" s="5"/>
      <c r="C95" s="5"/>
      <c r="D95" s="5"/>
      <c r="E95" s="5"/>
      <c r="F95" s="5"/>
    </row>
    <row r="96" spans="1:6" ht="12" customHeight="1">
      <c r="A96" s="5"/>
      <c r="B96" s="5"/>
      <c r="C96" s="5"/>
      <c r="D96" s="5"/>
      <c r="E96" s="5"/>
      <c r="F96" s="5"/>
    </row>
    <row r="97" spans="1:6" ht="12" customHeight="1">
      <c r="A97" s="5"/>
      <c r="B97" s="5"/>
      <c r="C97" s="5"/>
      <c r="D97" s="5"/>
      <c r="E97" s="5"/>
      <c r="F97" s="5"/>
    </row>
    <row r="98" spans="1:6" ht="12" customHeight="1">
      <c r="A98" s="5"/>
      <c r="B98" s="5"/>
      <c r="C98" s="5"/>
      <c r="D98" s="5"/>
      <c r="E98" s="5"/>
      <c r="F98" s="5"/>
    </row>
    <row r="99" spans="1:6" ht="12" customHeight="1">
      <c r="A99" s="5"/>
      <c r="B99" s="5"/>
      <c r="C99" s="5"/>
      <c r="D99" s="5"/>
      <c r="E99" s="5"/>
      <c r="F99" s="5"/>
    </row>
    <row r="100" spans="1:6" ht="12" customHeight="1">
      <c r="A100" s="5"/>
      <c r="B100" s="5"/>
      <c r="C100" s="5"/>
      <c r="D100" s="5"/>
      <c r="E100" s="5"/>
      <c r="F100" s="5"/>
    </row>
    <row r="101" spans="1:6" ht="12" customHeight="1">
      <c r="A101" s="5"/>
      <c r="B101" s="5"/>
      <c r="C101" s="5"/>
      <c r="D101" s="5"/>
      <c r="E101" s="5"/>
      <c r="F101" s="5"/>
    </row>
    <row r="102" spans="1:6" ht="12" customHeight="1">
      <c r="A102" s="5"/>
      <c r="B102" s="5"/>
      <c r="C102" s="5"/>
      <c r="D102" s="5"/>
      <c r="E102" s="5"/>
      <c r="F102" s="5"/>
    </row>
    <row r="103" spans="1:6" ht="12" customHeight="1">
      <c r="A103" s="5"/>
      <c r="B103" s="5"/>
      <c r="C103" s="5"/>
      <c r="D103" s="5"/>
      <c r="E103" s="5"/>
      <c r="F103" s="5"/>
    </row>
    <row r="104" spans="1:6" ht="12" customHeight="1">
      <c r="A104" s="371"/>
      <c r="B104" s="5"/>
      <c r="C104" s="5"/>
      <c r="D104" s="5"/>
      <c r="E104" s="5"/>
      <c r="F104" s="5"/>
    </row>
    <row r="105" spans="1:6" ht="12" customHeight="1">
      <c r="A105" s="371"/>
      <c r="B105" s="5"/>
      <c r="C105" s="5"/>
      <c r="D105" s="5"/>
      <c r="E105" s="348"/>
      <c r="F105" s="5"/>
    </row>
    <row r="106" spans="1:6" ht="12" customHeight="1">
      <c r="A106" s="371"/>
      <c r="B106" s="5"/>
      <c r="C106" s="5"/>
      <c r="D106" s="918"/>
      <c r="E106" s="5"/>
      <c r="F106" s="5"/>
    </row>
    <row r="107" spans="1:6" ht="12" customHeight="1">
      <c r="A107" s="371"/>
      <c r="B107" s="5"/>
      <c r="C107" s="5"/>
      <c r="D107" s="5"/>
      <c r="E107" s="5"/>
      <c r="F107" s="5"/>
    </row>
    <row r="108" spans="1:6" ht="12" customHeight="1">
      <c r="A108" s="371"/>
      <c r="B108" s="5"/>
      <c r="C108" s="5"/>
      <c r="D108" s="5"/>
      <c r="E108" s="348"/>
      <c r="F108" s="5"/>
    </row>
    <row r="109" spans="1:6" ht="12" customHeight="1">
      <c r="A109" s="371"/>
      <c r="B109" s="5"/>
      <c r="C109" s="5"/>
      <c r="D109" s="918"/>
      <c r="E109" s="5"/>
      <c r="F109" s="5"/>
    </row>
    <row r="110" spans="1:6" ht="12" customHeight="1">
      <c r="A110" s="371"/>
      <c r="B110" s="5"/>
      <c r="C110" s="5"/>
      <c r="D110" s="5"/>
      <c r="E110" s="5"/>
      <c r="F110" s="5"/>
    </row>
    <row r="111" spans="1:6" ht="12" customHeight="1">
      <c r="A111" s="371"/>
      <c r="B111" s="5"/>
      <c r="C111" s="5"/>
      <c r="D111" s="5"/>
      <c r="E111" s="348"/>
      <c r="F111" s="5"/>
    </row>
    <row r="112" spans="1:6" ht="12" customHeight="1">
      <c r="A112" s="371"/>
      <c r="B112" s="5"/>
      <c r="C112" s="5"/>
      <c r="D112" s="918"/>
      <c r="E112" s="5"/>
      <c r="F112" s="5"/>
    </row>
    <row r="113" spans="1:6" ht="12" customHeight="1">
      <c r="A113" s="371"/>
      <c r="B113" s="5"/>
      <c r="C113" s="5"/>
      <c r="D113" s="5"/>
      <c r="E113" s="5"/>
      <c r="F113" s="5"/>
    </row>
    <row r="114" spans="1:6" ht="12" customHeight="1">
      <c r="A114" s="371"/>
      <c r="B114" s="5"/>
      <c r="C114" s="5"/>
      <c r="D114" s="5"/>
      <c r="E114" s="348"/>
      <c r="F114" s="5"/>
    </row>
    <row r="115" spans="1:6" ht="12" customHeight="1">
      <c r="A115" s="5"/>
      <c r="B115" s="5"/>
      <c r="C115" s="5"/>
      <c r="D115" s="918"/>
      <c r="E115" s="5"/>
      <c r="F115" s="5"/>
    </row>
    <row r="116" spans="1:6" ht="12" customHeight="1">
      <c r="A116" s="5"/>
      <c r="B116" s="5"/>
      <c r="C116" s="5"/>
      <c r="D116" s="5"/>
      <c r="E116" s="5"/>
      <c r="F116" s="5"/>
    </row>
    <row r="117" spans="1:6" ht="12" customHeight="1">
      <c r="A117" s="5"/>
      <c r="B117" s="5"/>
      <c r="C117" s="5"/>
      <c r="D117" s="5"/>
      <c r="E117" s="5"/>
      <c r="F117" s="5"/>
    </row>
    <row r="118" spans="1:6" ht="12" customHeight="1"/>
    <row r="119" spans="1:6" ht="12" customHeight="1"/>
    <row r="120" spans="1:6" ht="12" customHeight="1"/>
    <row r="121" spans="1:6" ht="12" customHeight="1"/>
    <row r="122" spans="1:6" ht="12" customHeight="1"/>
    <row r="123" spans="1:6" ht="12" customHeight="1"/>
    <row r="124" spans="1:6" ht="12" customHeight="1"/>
    <row r="125" spans="1:6" ht="12" customHeight="1"/>
    <row r="126" spans="1:6" ht="12" customHeight="1"/>
    <row r="127" spans="1:6" ht="12" customHeight="1"/>
    <row r="128" spans="1:6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J35:L35"/>
  </mergeCell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6" workbookViewId="0">
      <selection activeCell="C27" sqref="C27"/>
    </sheetView>
  </sheetViews>
  <sheetFormatPr baseColWidth="10" defaultColWidth="14.375" defaultRowHeight="15" customHeight="1"/>
  <cols>
    <col min="1" max="1" width="39" customWidth="1"/>
    <col min="2" max="4" width="17.5" bestFit="1" customWidth="1"/>
    <col min="5" max="6" width="14" customWidth="1"/>
    <col min="7" max="7" width="11" customWidth="1"/>
  </cols>
  <sheetData>
    <row r="1" spans="1:7" ht="30" customHeight="1">
      <c r="A1" s="1256" t="s">
        <v>0</v>
      </c>
      <c r="B1" s="1242"/>
      <c r="C1" s="1242"/>
      <c r="D1" s="1243"/>
    </row>
    <row r="2" spans="1:7" ht="28.5" customHeight="1">
      <c r="A2" s="1257" t="str">
        <f>'Inversión Inicial'!A6</f>
        <v>GLOW POWER SAS</v>
      </c>
      <c r="B2" s="1242"/>
      <c r="C2" s="1242"/>
      <c r="D2" s="1243"/>
    </row>
    <row r="3" spans="1:7" ht="25.5" customHeight="1">
      <c r="F3" s="1192"/>
      <c r="G3" s="1193"/>
    </row>
    <row r="4" spans="1:7" ht="15.75">
      <c r="A4" s="6" t="s">
        <v>3</v>
      </c>
      <c r="B4" s="7"/>
      <c r="C4" s="7"/>
      <c r="D4" s="9"/>
    </row>
    <row r="5" spans="1:7" ht="15.75">
      <c r="A5" s="11" t="s">
        <v>6</v>
      </c>
      <c r="B5" s="13"/>
      <c r="C5" s="13"/>
      <c r="D5" s="15"/>
    </row>
    <row r="6" spans="1:7">
      <c r="A6" s="16" t="s">
        <v>8</v>
      </c>
      <c r="B6" s="19">
        <f>'Inversión Inicial'!D58</f>
        <v>0</v>
      </c>
      <c r="C6" s="20"/>
      <c r="D6" s="15"/>
    </row>
    <row r="7" spans="1:7">
      <c r="A7" s="16" t="s">
        <v>10</v>
      </c>
      <c r="B7" s="23">
        <f>'Inversión Inicial'!D59+'Inversión Inicial'!D60</f>
        <v>0</v>
      </c>
      <c r="C7" s="20"/>
      <c r="D7" s="15"/>
    </row>
    <row r="8" spans="1:7" ht="15.75">
      <c r="A8" s="24" t="s">
        <v>13</v>
      </c>
      <c r="B8" s="26"/>
      <c r="C8" s="29">
        <f>SUM(B6:B7)</f>
        <v>0</v>
      </c>
      <c r="D8" s="30"/>
    </row>
    <row r="9" spans="1:7">
      <c r="A9" s="32" t="s">
        <v>14</v>
      </c>
      <c r="B9" s="13"/>
      <c r="C9" s="13"/>
      <c r="D9" s="15"/>
    </row>
    <row r="10" spans="1:7" ht="15.75">
      <c r="A10" s="11" t="s">
        <v>15</v>
      </c>
      <c r="B10" s="13"/>
      <c r="C10" s="13"/>
      <c r="D10" s="15"/>
    </row>
    <row r="11" spans="1:7">
      <c r="A11" s="16" t="s">
        <v>18</v>
      </c>
      <c r="B11" s="36">
        <f>'Inversión Inicial'!E29</f>
        <v>10000000</v>
      </c>
      <c r="C11" s="20"/>
      <c r="D11" s="15"/>
      <c r="F11" s="38"/>
    </row>
    <row r="12" spans="1:7">
      <c r="A12" s="40" t="s">
        <v>20</v>
      </c>
      <c r="B12" s="36">
        <f>'Inversión Inicial'!E38</f>
        <v>2000000</v>
      </c>
      <c r="C12" s="20"/>
      <c r="D12" s="15"/>
    </row>
    <row r="13" spans="1:7">
      <c r="A13" s="40" t="s">
        <v>23</v>
      </c>
      <c r="B13" s="36">
        <f>'Inversión Inicial'!E49</f>
        <v>1394000</v>
      </c>
      <c r="C13" s="20"/>
      <c r="D13" s="15"/>
    </row>
    <row r="14" spans="1:7">
      <c r="A14" s="1227" t="s">
        <v>24</v>
      </c>
      <c r="B14" s="1228">
        <f>'Inversión Inicial'!E33</f>
        <v>0</v>
      </c>
      <c r="C14" s="20"/>
      <c r="D14" s="15"/>
    </row>
    <row r="15" spans="1:7">
      <c r="A15" s="32" t="s">
        <v>25</v>
      </c>
      <c r="B15" s="43">
        <f>'Inversión Inicial'!E54</f>
        <v>0</v>
      </c>
      <c r="C15" s="20"/>
      <c r="D15" s="15"/>
    </row>
    <row r="16" spans="1:7" ht="15.75">
      <c r="A16" s="24" t="s">
        <v>26</v>
      </c>
      <c r="B16" s="26"/>
      <c r="C16" s="45">
        <f>SUM(B11:B15)</f>
        <v>13394000</v>
      </c>
      <c r="D16" s="30"/>
    </row>
    <row r="17" spans="1:4" ht="15.75">
      <c r="A17" s="47"/>
      <c r="B17" s="48"/>
      <c r="C17" s="50"/>
      <c r="D17" s="30"/>
    </row>
    <row r="18" spans="1:4" ht="15.75">
      <c r="A18" s="11" t="s">
        <v>27</v>
      </c>
      <c r="B18" s="13"/>
      <c r="C18" s="52"/>
      <c r="D18" s="30"/>
    </row>
    <row r="19" spans="1:4">
      <c r="A19" s="16" t="str">
        <f>'Inversión Inicial'!A63</f>
        <v>Propiedad intelectual</v>
      </c>
      <c r="B19" s="19">
        <f>'Inversión Inicial'!D63</f>
        <v>0</v>
      </c>
      <c r="C19" s="19"/>
      <c r="D19" s="30"/>
    </row>
    <row r="20" spans="1:4">
      <c r="A20" s="16" t="str">
        <f>'Inversión Inicial'!A64</f>
        <v>gastos legales</v>
      </c>
      <c r="B20" s="19">
        <f>'Inversión Inicial'!D64</f>
        <v>0</v>
      </c>
      <c r="C20" s="19"/>
      <c r="D20" s="30"/>
    </row>
    <row r="21" spans="1:4">
      <c r="A21" s="16" t="str">
        <f>'Inversión Inicial'!A65</f>
        <v>Otros</v>
      </c>
      <c r="B21" s="23">
        <f>'Inversión Inicial'!D65</f>
        <v>0</v>
      </c>
      <c r="C21" s="19"/>
      <c r="D21" s="30"/>
    </row>
    <row r="22" spans="1:4" ht="15.75">
      <c r="A22" s="24" t="s">
        <v>29</v>
      </c>
      <c r="B22" s="59"/>
      <c r="C22" s="29">
        <f>SUM(B19:B22)</f>
        <v>0</v>
      </c>
      <c r="D22" s="30"/>
    </row>
    <row r="23" spans="1:4" ht="12" customHeight="1">
      <c r="A23" s="62"/>
      <c r="B23" s="64"/>
      <c r="C23" s="66"/>
      <c r="D23" s="30"/>
    </row>
    <row r="24" spans="1:4" ht="21" customHeight="1">
      <c r="A24" s="67" t="s">
        <v>31</v>
      </c>
      <c r="B24" s="68"/>
      <c r="C24" s="68"/>
      <c r="D24" s="71">
        <f>C8+C16+C22</f>
        <v>13394000</v>
      </c>
    </row>
    <row r="25" spans="1:4" ht="12" customHeight="1">
      <c r="A25" s="73"/>
      <c r="B25" s="66"/>
      <c r="C25" s="64"/>
      <c r="D25" s="30"/>
    </row>
    <row r="26" spans="1:4" ht="15.75">
      <c r="A26" s="76" t="s">
        <v>32</v>
      </c>
      <c r="B26" s="13"/>
      <c r="C26" s="13"/>
      <c r="D26" s="78"/>
    </row>
    <row r="27" spans="1:4" ht="15.75">
      <c r="A27" s="11" t="s">
        <v>33</v>
      </c>
      <c r="B27" s="13"/>
      <c r="C27" s="13"/>
      <c r="D27" s="15"/>
    </row>
    <row r="28" spans="1:4">
      <c r="A28" s="16" t="s">
        <v>35</v>
      </c>
      <c r="B28" s="23">
        <f>'Inversión Inicial'!$B$73</f>
        <v>8394000</v>
      </c>
      <c r="C28" s="20"/>
      <c r="D28" s="15"/>
    </row>
    <row r="29" spans="1:4" ht="15.75">
      <c r="A29" s="81" t="s">
        <v>36</v>
      </c>
      <c r="B29" s="83"/>
      <c r="C29" s="29">
        <f>SUM(B28)</f>
        <v>8394000</v>
      </c>
      <c r="D29" s="15"/>
    </row>
    <row r="30" spans="1:4" ht="12" customHeight="1">
      <c r="A30" s="86"/>
      <c r="B30" s="13"/>
      <c r="C30" s="94"/>
      <c r="D30" s="15"/>
    </row>
    <row r="31" spans="1:4" ht="15.75">
      <c r="A31" s="95" t="s">
        <v>47</v>
      </c>
      <c r="B31" s="13"/>
      <c r="C31" s="13"/>
      <c r="D31" s="15"/>
    </row>
    <row r="32" spans="1:4" ht="12" customHeight="1">
      <c r="A32" s="97"/>
      <c r="B32" s="52"/>
      <c r="C32" s="13"/>
      <c r="D32" s="15"/>
    </row>
    <row r="33" spans="1:6">
      <c r="A33" s="40" t="s">
        <v>49</v>
      </c>
      <c r="B33" s="23">
        <f>'Inversión Inicial'!$B$74</f>
        <v>5000000</v>
      </c>
      <c r="C33" s="20"/>
      <c r="D33" s="15"/>
    </row>
    <row r="34" spans="1:6" ht="15.75">
      <c r="A34" s="81" t="s">
        <v>53</v>
      </c>
      <c r="B34" s="83"/>
      <c r="C34" s="29">
        <f>SUM(B33)</f>
        <v>5000000</v>
      </c>
      <c r="D34" s="15"/>
      <c r="F34" s="104"/>
    </row>
    <row r="35" spans="1:6" ht="12.75">
      <c r="A35" s="73"/>
      <c r="B35" s="64"/>
      <c r="C35" s="64"/>
      <c r="D35" s="30"/>
    </row>
    <row r="36" spans="1:6" ht="15.75">
      <c r="A36" s="67" t="s">
        <v>55</v>
      </c>
      <c r="B36" s="107"/>
      <c r="C36" s="107"/>
      <c r="D36" s="71">
        <f>SUM(C29+C34)</f>
        <v>13394000</v>
      </c>
    </row>
    <row r="37" spans="1:6" ht="12" customHeight="1">
      <c r="D37" s="1194" t="str">
        <f>IF(D36=D24,"","REVISAR")</f>
        <v/>
      </c>
    </row>
    <row r="38" spans="1:6" ht="12" customHeight="1"/>
    <row r="39" spans="1:6" ht="12" customHeight="1"/>
    <row r="40" spans="1:6" ht="12" customHeight="1"/>
    <row r="41" spans="1:6" ht="12" customHeight="1"/>
    <row r="42" spans="1:6" ht="12" customHeight="1"/>
    <row r="43" spans="1:6" ht="12" customHeight="1"/>
    <row r="44" spans="1:6" ht="12" customHeight="1"/>
    <row r="45" spans="1:6" ht="12" customHeight="1"/>
    <row r="46" spans="1:6" ht="12" customHeight="1"/>
    <row r="47" spans="1:6" ht="12" customHeight="1"/>
    <row r="48" spans="1:6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2:D2"/>
  </mergeCells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000"/>
  <sheetViews>
    <sheetView workbookViewId="0">
      <pane xSplit="1" ySplit="13" topLeftCell="B68" activePane="bottomRight" state="frozen"/>
      <selection pane="topRight" activeCell="B1" sqref="B1"/>
      <selection pane="bottomLeft" activeCell="A14" sqref="A14"/>
      <selection pane="bottomRight" activeCell="A80" sqref="A80"/>
    </sheetView>
  </sheetViews>
  <sheetFormatPr baseColWidth="10" defaultColWidth="14.375" defaultRowHeight="15" customHeight="1"/>
  <cols>
    <col min="1" max="1" width="4.625" customWidth="1"/>
    <col min="2" max="2" width="8.375" customWidth="1"/>
    <col min="3" max="3" width="11.125" customWidth="1"/>
    <col min="4" max="4" width="7.125" customWidth="1"/>
    <col min="5" max="5" width="12.25" bestFit="1" customWidth="1"/>
    <col min="6" max="8" width="17.125" bestFit="1" customWidth="1"/>
    <col min="9" max="9" width="14.625" customWidth="1"/>
    <col min="10" max="11" width="17.125" bestFit="1" customWidth="1"/>
  </cols>
  <sheetData>
    <row r="1" spans="1:12" ht="30" customHeight="1">
      <c r="A1" s="1"/>
      <c r="B1" s="1256" t="s">
        <v>1</v>
      </c>
      <c r="C1" s="1242"/>
      <c r="D1" s="1242"/>
      <c r="E1" s="1242"/>
      <c r="F1" s="1242"/>
      <c r="G1" s="1242"/>
      <c r="H1" s="1243"/>
    </row>
    <row r="2" spans="1:12" ht="24.75" customHeight="1">
      <c r="B2" s="1257" t="str">
        <f>'Inversión Inicial'!A6</f>
        <v>GLOW POWER SAS</v>
      </c>
      <c r="C2" s="1242"/>
      <c r="D2" s="1242"/>
      <c r="E2" s="1242"/>
      <c r="F2" s="1242"/>
      <c r="G2" s="1242"/>
      <c r="H2" s="1243"/>
      <c r="I2" s="2"/>
      <c r="J2" s="2"/>
      <c r="K2" s="3"/>
    </row>
    <row r="3" spans="1:12" ht="12" customHeight="1">
      <c r="C3" s="5"/>
      <c r="D3" s="5"/>
      <c r="E3" s="5"/>
      <c r="F3" s="5"/>
      <c r="G3" s="5"/>
      <c r="H3" s="5"/>
      <c r="I3" s="2"/>
      <c r="J3" s="2"/>
      <c r="K3" s="3"/>
    </row>
    <row r="4" spans="1:12" ht="12" customHeight="1">
      <c r="B4" s="2"/>
      <c r="C4" s="2"/>
      <c r="D4" s="8" t="s">
        <v>4</v>
      </c>
      <c r="E4" s="10" t="s">
        <v>5</v>
      </c>
      <c r="F4" s="12" t="s">
        <v>7</v>
      </c>
      <c r="G4" s="14">
        <v>24</v>
      </c>
      <c r="H4" s="2"/>
      <c r="I4" s="2"/>
      <c r="J4" s="2"/>
      <c r="K4" s="3"/>
      <c r="L4" s="1222"/>
    </row>
    <row r="5" spans="1:12" ht="12" customHeight="1">
      <c r="B5" s="17"/>
      <c r="C5" s="2"/>
      <c r="D5" s="18"/>
      <c r="E5" s="1258" t="s">
        <v>9</v>
      </c>
      <c r="F5" s="1259"/>
      <c r="G5" s="21">
        <v>0.223</v>
      </c>
      <c r="H5" s="2"/>
      <c r="I5" s="2"/>
      <c r="J5" s="2"/>
      <c r="K5" s="17"/>
    </row>
    <row r="6" spans="1:12" ht="12" customHeight="1">
      <c r="B6" s="17"/>
      <c r="C6" s="17"/>
      <c r="D6" s="22" t="s">
        <v>11</v>
      </c>
      <c r="E6" s="1258" t="s">
        <v>12</v>
      </c>
      <c r="F6" s="1259"/>
      <c r="G6" s="25">
        <f>G5/12</f>
        <v>1.8583333333333334E-2</v>
      </c>
      <c r="H6" s="27"/>
      <c r="I6" s="28"/>
      <c r="J6" s="31"/>
      <c r="K6" s="33"/>
    </row>
    <row r="7" spans="1:12" ht="12" customHeight="1">
      <c r="B7" s="17"/>
      <c r="C7" s="17"/>
      <c r="D7" s="22" t="s">
        <v>16</v>
      </c>
      <c r="E7" s="1258" t="s">
        <v>17</v>
      </c>
      <c r="F7" s="1259"/>
      <c r="G7" s="37">
        <f>'Inversión Inicial'!B73</f>
        <v>8394000</v>
      </c>
      <c r="H7" s="28"/>
      <c r="I7" s="28"/>
      <c r="J7" s="39"/>
      <c r="K7" s="17"/>
    </row>
    <row r="8" spans="1:12" ht="12" customHeight="1">
      <c r="B8" s="17"/>
      <c r="C8" s="17"/>
      <c r="D8" s="22" t="s">
        <v>21</v>
      </c>
      <c r="E8" s="1258" t="s">
        <v>22</v>
      </c>
      <c r="F8" s="1259"/>
      <c r="G8" s="37">
        <f>G7</f>
        <v>8394000</v>
      </c>
      <c r="H8" s="28"/>
      <c r="I8" s="28"/>
      <c r="J8" s="28"/>
      <c r="K8" s="17"/>
    </row>
    <row r="9" spans="1:12" ht="12" customHeight="1">
      <c r="B9" s="17"/>
      <c r="C9" s="17"/>
      <c r="D9" s="41" t="s">
        <v>486</v>
      </c>
      <c r="E9" s="1263" t="s">
        <v>485</v>
      </c>
      <c r="F9" s="1264"/>
      <c r="G9" s="44">
        <f>-PMT(G6,G4,G7)</f>
        <v>436709.78969705943</v>
      </c>
      <c r="H9" s="28"/>
      <c r="I9" s="28"/>
      <c r="J9" s="28"/>
      <c r="K9" s="17"/>
    </row>
    <row r="10" spans="1:12" ht="12" customHeight="1">
      <c r="A10" s="49"/>
      <c r="B10" s="17"/>
      <c r="C10" s="17"/>
      <c r="D10" s="33"/>
      <c r="E10" s="54"/>
      <c r="F10" s="54"/>
      <c r="G10" s="57"/>
      <c r="H10" s="28"/>
      <c r="I10" s="28"/>
      <c r="J10" s="28"/>
      <c r="K10" s="17"/>
    </row>
    <row r="11" spans="1:12" ht="12" customHeight="1">
      <c r="A11" s="49"/>
      <c r="B11" s="17"/>
      <c r="C11" s="17"/>
      <c r="D11" s="17"/>
      <c r="E11" s="54"/>
      <c r="F11" s="54"/>
      <c r="G11" s="60"/>
      <c r="H11" s="28"/>
      <c r="I11" s="28"/>
      <c r="J11" s="28"/>
      <c r="K11" s="17"/>
    </row>
    <row r="12" spans="1:12" ht="12" customHeight="1">
      <c r="A12" s="49"/>
      <c r="B12" s="64"/>
      <c r="C12" s="64"/>
      <c r="D12" s="70"/>
      <c r="E12" s="70"/>
      <c r="F12" s="70"/>
      <c r="G12" s="72"/>
      <c r="H12" s="74"/>
      <c r="I12" s="79"/>
      <c r="J12" s="80"/>
      <c r="K12" s="64"/>
    </row>
    <row r="13" spans="1:12" ht="12" customHeight="1">
      <c r="B13" s="82"/>
      <c r="C13" s="84" t="s">
        <v>37</v>
      </c>
      <c r="D13" s="70" t="s">
        <v>38</v>
      </c>
      <c r="E13" s="70" t="s">
        <v>39</v>
      </c>
      <c r="F13" s="70" t="s">
        <v>40</v>
      </c>
      <c r="G13" s="70" t="s">
        <v>41</v>
      </c>
      <c r="H13" s="88" t="s">
        <v>485</v>
      </c>
      <c r="I13" s="70" t="s">
        <v>42</v>
      </c>
      <c r="J13" s="90" t="s">
        <v>43</v>
      </c>
      <c r="K13" s="92" t="s">
        <v>44</v>
      </c>
    </row>
    <row r="14" spans="1:12" ht="12" customHeight="1" thickBot="1">
      <c r="B14" s="1260" t="s">
        <v>45</v>
      </c>
      <c r="C14" s="96" t="s">
        <v>48</v>
      </c>
      <c r="D14" s="99">
        <v>1</v>
      </c>
      <c r="E14" s="102">
        <f>G7</f>
        <v>8394000</v>
      </c>
      <c r="F14" s="103">
        <f t="shared" ref="F14:F73" si="0">(E14*$G$6)</f>
        <v>155988.5</v>
      </c>
      <c r="G14" s="106">
        <f>H14-F14</f>
        <v>280721.28969705943</v>
      </c>
      <c r="H14" s="108">
        <f>$G$9</f>
        <v>436709.78969705943</v>
      </c>
      <c r="I14" s="103">
        <f t="shared" ref="I14:I73" si="1">(E14-G14)</f>
        <v>8113278.7103029406</v>
      </c>
      <c r="J14" s="110"/>
      <c r="K14" s="112"/>
    </row>
    <row r="15" spans="1:12" ht="12" customHeight="1" thickBot="1">
      <c r="B15" s="1261"/>
      <c r="C15" s="96" t="s">
        <v>57</v>
      </c>
      <c r="D15" s="114">
        <v>2</v>
      </c>
      <c r="E15" s="116">
        <f>I14</f>
        <v>8113278.7103029406</v>
      </c>
      <c r="F15" s="103">
        <f t="shared" si="0"/>
        <v>150771.76269979632</v>
      </c>
      <c r="G15" s="106">
        <f t="shared" ref="G15:G73" si="2">H15-F15</f>
        <v>285938.02699726308</v>
      </c>
      <c r="H15" s="108">
        <f t="shared" ref="H15:H29" si="3">$G$9</f>
        <v>436709.78969705943</v>
      </c>
      <c r="I15" s="103">
        <f t="shared" si="1"/>
        <v>7827340.683305677</v>
      </c>
      <c r="J15" s="119"/>
      <c r="K15" s="120"/>
    </row>
    <row r="16" spans="1:12" ht="12" customHeight="1" thickBot="1">
      <c r="B16" s="1261"/>
      <c r="C16" s="96" t="s">
        <v>58</v>
      </c>
      <c r="D16" s="114">
        <v>3</v>
      </c>
      <c r="E16" s="116">
        <f t="shared" ref="E16:E73" si="4">I15</f>
        <v>7827340.683305677</v>
      </c>
      <c r="F16" s="103">
        <f t="shared" si="0"/>
        <v>145458.08103143051</v>
      </c>
      <c r="G16" s="106">
        <f t="shared" si="2"/>
        <v>291251.70866562892</v>
      </c>
      <c r="H16" s="108">
        <f t="shared" si="3"/>
        <v>436709.78969705943</v>
      </c>
      <c r="I16" s="103">
        <f t="shared" si="1"/>
        <v>7536088.9746400481</v>
      </c>
      <c r="J16" s="119"/>
      <c r="K16" s="120"/>
    </row>
    <row r="17" spans="2:11" ht="12" customHeight="1" thickBot="1">
      <c r="B17" s="1261"/>
      <c r="C17" s="96" t="s">
        <v>59</v>
      </c>
      <c r="D17" s="114">
        <v>4</v>
      </c>
      <c r="E17" s="116">
        <f t="shared" si="4"/>
        <v>7536088.9746400481</v>
      </c>
      <c r="F17" s="103">
        <f t="shared" si="0"/>
        <v>140045.65344539424</v>
      </c>
      <c r="G17" s="106">
        <f t="shared" si="2"/>
        <v>296664.13625166519</v>
      </c>
      <c r="H17" s="108">
        <f t="shared" si="3"/>
        <v>436709.78969705943</v>
      </c>
      <c r="I17" s="103">
        <f t="shared" si="1"/>
        <v>7239424.8383883834</v>
      </c>
      <c r="J17" s="119"/>
      <c r="K17" s="120"/>
    </row>
    <row r="18" spans="2:11" ht="12" customHeight="1" thickBot="1">
      <c r="B18" s="1261"/>
      <c r="C18" s="96" t="s">
        <v>60</v>
      </c>
      <c r="D18" s="114">
        <v>5</v>
      </c>
      <c r="E18" s="116">
        <f t="shared" si="4"/>
        <v>7239424.8383883834</v>
      </c>
      <c r="F18" s="103">
        <f t="shared" si="0"/>
        <v>134532.64491338414</v>
      </c>
      <c r="G18" s="106">
        <f t="shared" si="2"/>
        <v>302177.14478367532</v>
      </c>
      <c r="H18" s="108">
        <f t="shared" si="3"/>
        <v>436709.78969705943</v>
      </c>
      <c r="I18" s="103">
        <f t="shared" si="1"/>
        <v>6937247.6936047077</v>
      </c>
      <c r="J18" s="119"/>
      <c r="K18" s="120"/>
    </row>
    <row r="19" spans="2:11" ht="12" customHeight="1" thickBot="1">
      <c r="B19" s="1261"/>
      <c r="C19" s="96" t="s">
        <v>61</v>
      </c>
      <c r="D19" s="114">
        <v>6</v>
      </c>
      <c r="E19" s="116">
        <f t="shared" si="4"/>
        <v>6937247.6936047077</v>
      </c>
      <c r="F19" s="103">
        <f t="shared" si="0"/>
        <v>128917.18630615415</v>
      </c>
      <c r="G19" s="106">
        <f t="shared" si="2"/>
        <v>307792.60339090531</v>
      </c>
      <c r="H19" s="108">
        <f t="shared" si="3"/>
        <v>436709.78969705943</v>
      </c>
      <c r="I19" s="103">
        <f t="shared" si="1"/>
        <v>6629455.0902138026</v>
      </c>
      <c r="J19" s="119"/>
      <c r="K19" s="120"/>
    </row>
    <row r="20" spans="2:11" ht="12" customHeight="1" thickBot="1">
      <c r="B20" s="1261"/>
      <c r="C20" s="96" t="s">
        <v>62</v>
      </c>
      <c r="D20" s="114">
        <v>7</v>
      </c>
      <c r="E20" s="116">
        <f t="shared" si="4"/>
        <v>6629455.0902138026</v>
      </c>
      <c r="F20" s="103">
        <f t="shared" si="0"/>
        <v>123197.37375980651</v>
      </c>
      <c r="G20" s="106">
        <f t="shared" si="2"/>
        <v>313512.41593725292</v>
      </c>
      <c r="H20" s="108">
        <f t="shared" si="3"/>
        <v>436709.78969705943</v>
      </c>
      <c r="I20" s="103">
        <f t="shared" si="1"/>
        <v>6315942.6742765494</v>
      </c>
      <c r="J20" s="119"/>
      <c r="K20" s="120"/>
    </row>
    <row r="21" spans="2:11" ht="12" customHeight="1" thickBot="1">
      <c r="B21" s="1261"/>
      <c r="C21" s="96" t="s">
        <v>63</v>
      </c>
      <c r="D21" s="114">
        <v>8</v>
      </c>
      <c r="E21" s="116">
        <f t="shared" si="4"/>
        <v>6315942.6742765494</v>
      </c>
      <c r="F21" s="103">
        <f t="shared" si="0"/>
        <v>117371.26803030587</v>
      </c>
      <c r="G21" s="106">
        <f t="shared" si="2"/>
        <v>319338.52166675357</v>
      </c>
      <c r="H21" s="108">
        <f t="shared" si="3"/>
        <v>436709.78969705943</v>
      </c>
      <c r="I21" s="103">
        <f t="shared" si="1"/>
        <v>5996604.1526097953</v>
      </c>
      <c r="J21" s="119"/>
      <c r="K21" s="120"/>
    </row>
    <row r="22" spans="2:11" ht="12" customHeight="1" thickBot="1">
      <c r="B22" s="1261"/>
      <c r="C22" s="96" t="s">
        <v>64</v>
      </c>
      <c r="D22" s="114">
        <v>9</v>
      </c>
      <c r="E22" s="116">
        <f t="shared" si="4"/>
        <v>5996604.1526097953</v>
      </c>
      <c r="F22" s="103">
        <f t="shared" si="0"/>
        <v>111436.89383599869</v>
      </c>
      <c r="G22" s="106">
        <f t="shared" si="2"/>
        <v>325272.89586106071</v>
      </c>
      <c r="H22" s="108">
        <f t="shared" si="3"/>
        <v>436709.78969705943</v>
      </c>
      <c r="I22" s="103">
        <f t="shared" si="1"/>
        <v>5671331.256748735</v>
      </c>
      <c r="J22" s="119"/>
      <c r="K22" s="120"/>
    </row>
    <row r="23" spans="2:11" ht="12" customHeight="1" thickBot="1">
      <c r="B23" s="1261"/>
      <c r="C23" s="96" t="s">
        <v>66</v>
      </c>
      <c r="D23" s="114">
        <v>10</v>
      </c>
      <c r="E23" s="116">
        <f t="shared" si="4"/>
        <v>5671331.256748735</v>
      </c>
      <c r="F23" s="103">
        <f t="shared" si="0"/>
        <v>105392.23918791399</v>
      </c>
      <c r="G23" s="106">
        <f t="shared" si="2"/>
        <v>331317.55050914543</v>
      </c>
      <c r="H23" s="108">
        <f t="shared" si="3"/>
        <v>436709.78969705943</v>
      </c>
      <c r="I23" s="103">
        <f t="shared" si="1"/>
        <v>5340013.7062395895</v>
      </c>
      <c r="J23" s="119"/>
      <c r="K23" s="120"/>
    </row>
    <row r="24" spans="2:11" ht="12" customHeight="1" thickBot="1">
      <c r="B24" s="1261"/>
      <c r="C24" s="96" t="s">
        <v>67</v>
      </c>
      <c r="D24" s="114">
        <v>11</v>
      </c>
      <c r="E24" s="116">
        <f t="shared" si="4"/>
        <v>5340013.7062395895</v>
      </c>
      <c r="F24" s="103">
        <f t="shared" si="0"/>
        <v>99235.254707619039</v>
      </c>
      <c r="G24" s="106">
        <f t="shared" si="2"/>
        <v>337474.53498944041</v>
      </c>
      <c r="H24" s="108">
        <f t="shared" si="3"/>
        <v>436709.78969705943</v>
      </c>
      <c r="I24" s="103">
        <f t="shared" si="1"/>
        <v>5002539.1712501487</v>
      </c>
      <c r="J24" s="119"/>
      <c r="K24" s="120"/>
    </row>
    <row r="25" spans="2:11" ht="12" customHeight="1" thickBot="1">
      <c r="B25" s="1262"/>
      <c r="C25" s="128" t="s">
        <v>68</v>
      </c>
      <c r="D25" s="130">
        <v>12</v>
      </c>
      <c r="E25" s="116">
        <f t="shared" si="4"/>
        <v>5002539.1712501487</v>
      </c>
      <c r="F25" s="103">
        <f t="shared" si="0"/>
        <v>92963.8529323986</v>
      </c>
      <c r="G25" s="106">
        <f t="shared" si="2"/>
        <v>343745.93676466082</v>
      </c>
      <c r="H25" s="108">
        <f t="shared" si="3"/>
        <v>436709.78969705943</v>
      </c>
      <c r="I25" s="103">
        <f t="shared" si="1"/>
        <v>4658793.2344854875</v>
      </c>
      <c r="J25" s="131">
        <f t="shared" ref="J25:K25" si="5">SUM(F14:F25)</f>
        <v>1505310.710850202</v>
      </c>
      <c r="K25" s="131">
        <f t="shared" si="5"/>
        <v>3735206.7655145111</v>
      </c>
    </row>
    <row r="26" spans="2:11" ht="12" customHeight="1" thickBot="1">
      <c r="B26" s="1260" t="s">
        <v>70</v>
      </c>
      <c r="C26" s="133" t="s">
        <v>48</v>
      </c>
      <c r="D26" s="134">
        <v>13</v>
      </c>
      <c r="E26" s="116">
        <f t="shared" si="4"/>
        <v>4658793.2344854875</v>
      </c>
      <c r="F26" s="103">
        <f t="shared" si="0"/>
        <v>86575.907607521978</v>
      </c>
      <c r="G26" s="106">
        <f t="shared" si="2"/>
        <v>350133.88208953745</v>
      </c>
      <c r="H26" s="108">
        <f t="shared" si="3"/>
        <v>436709.78969705943</v>
      </c>
      <c r="I26" s="103">
        <f t="shared" si="1"/>
        <v>4308659.3523959499</v>
      </c>
      <c r="J26" s="136"/>
      <c r="K26" s="138"/>
    </row>
    <row r="27" spans="2:11" ht="12" customHeight="1" thickBot="1">
      <c r="B27" s="1261"/>
      <c r="C27" s="96" t="s">
        <v>57</v>
      </c>
      <c r="D27" s="114">
        <v>14</v>
      </c>
      <c r="E27" s="116">
        <f t="shared" si="4"/>
        <v>4308659.3523959499</v>
      </c>
      <c r="F27" s="103">
        <f t="shared" si="0"/>
        <v>80069.252965358071</v>
      </c>
      <c r="G27" s="106">
        <f t="shared" si="2"/>
        <v>356640.53673170134</v>
      </c>
      <c r="H27" s="108">
        <f t="shared" si="3"/>
        <v>436709.78969705943</v>
      </c>
      <c r="I27" s="103">
        <f t="shared" si="1"/>
        <v>3952018.8156642485</v>
      </c>
      <c r="J27" s="141"/>
      <c r="K27" s="143"/>
    </row>
    <row r="28" spans="2:11" ht="12" customHeight="1" thickBot="1">
      <c r="B28" s="1261"/>
      <c r="C28" s="96" t="s">
        <v>58</v>
      </c>
      <c r="D28" s="114">
        <v>15</v>
      </c>
      <c r="E28" s="116">
        <f t="shared" si="4"/>
        <v>3952018.8156642485</v>
      </c>
      <c r="F28" s="103">
        <f t="shared" si="0"/>
        <v>73441.682991093956</v>
      </c>
      <c r="G28" s="106">
        <f t="shared" si="2"/>
        <v>363268.10670596547</v>
      </c>
      <c r="H28" s="108">
        <f t="shared" si="3"/>
        <v>436709.78969705943</v>
      </c>
      <c r="I28" s="103">
        <f t="shared" si="1"/>
        <v>3588750.7089582831</v>
      </c>
      <c r="J28" s="141"/>
      <c r="K28" s="143"/>
    </row>
    <row r="29" spans="2:11" ht="12" customHeight="1" thickBot="1">
      <c r="B29" s="1261"/>
      <c r="C29" s="96" t="s">
        <v>59</v>
      </c>
      <c r="D29" s="114">
        <v>16</v>
      </c>
      <c r="E29" s="116">
        <f t="shared" si="4"/>
        <v>3588750.7089582831</v>
      </c>
      <c r="F29" s="103">
        <f t="shared" si="0"/>
        <v>66690.950674808089</v>
      </c>
      <c r="G29" s="106">
        <f t="shared" si="2"/>
        <v>370018.83902225131</v>
      </c>
      <c r="H29" s="108">
        <f t="shared" si="3"/>
        <v>436709.78969705943</v>
      </c>
      <c r="I29" s="103">
        <f t="shared" si="1"/>
        <v>3218731.8699360318</v>
      </c>
      <c r="J29" s="141"/>
      <c r="K29" s="143"/>
    </row>
    <row r="30" spans="2:11" ht="12" customHeight="1" thickBot="1">
      <c r="B30" s="1261"/>
      <c r="C30" s="96" t="s">
        <v>60</v>
      </c>
      <c r="D30" s="114">
        <v>17</v>
      </c>
      <c r="E30" s="116">
        <f t="shared" si="4"/>
        <v>3218731.8699360318</v>
      </c>
      <c r="F30" s="103">
        <f t="shared" si="0"/>
        <v>59814.767249644588</v>
      </c>
      <c r="G30" s="106">
        <f t="shared" si="2"/>
        <v>376895.02244741481</v>
      </c>
      <c r="H30" s="108">
        <f t="shared" ref="H30:H73" si="6">$G$9</f>
        <v>436709.78969705943</v>
      </c>
      <c r="I30" s="103">
        <f t="shared" si="1"/>
        <v>2841836.8474886171</v>
      </c>
      <c r="J30" s="141"/>
      <c r="K30" s="143"/>
    </row>
    <row r="31" spans="2:11" ht="12" customHeight="1" thickBot="1">
      <c r="B31" s="1261"/>
      <c r="C31" s="96" t="s">
        <v>61</v>
      </c>
      <c r="D31" s="114">
        <v>18</v>
      </c>
      <c r="E31" s="116">
        <f t="shared" si="4"/>
        <v>2841836.8474886171</v>
      </c>
      <c r="F31" s="103">
        <f t="shared" si="0"/>
        <v>52810.801415830138</v>
      </c>
      <c r="G31" s="106">
        <f t="shared" si="2"/>
        <v>383898.98828122928</v>
      </c>
      <c r="H31" s="108">
        <f t="shared" si="6"/>
        <v>436709.78969705943</v>
      </c>
      <c r="I31" s="103">
        <f t="shared" si="1"/>
        <v>2457937.859207388</v>
      </c>
      <c r="J31" s="141"/>
      <c r="K31" s="143"/>
    </row>
    <row r="32" spans="2:11" ht="12" customHeight="1" thickBot="1">
      <c r="B32" s="1261"/>
      <c r="C32" s="96" t="s">
        <v>62</v>
      </c>
      <c r="D32" s="114">
        <v>19</v>
      </c>
      <c r="E32" s="116">
        <f t="shared" si="4"/>
        <v>2457937.859207388</v>
      </c>
      <c r="F32" s="103">
        <f t="shared" si="0"/>
        <v>45676.678550270626</v>
      </c>
      <c r="G32" s="106">
        <f t="shared" si="2"/>
        <v>391033.11114678881</v>
      </c>
      <c r="H32" s="108">
        <f t="shared" si="6"/>
        <v>436709.78969705943</v>
      </c>
      <c r="I32" s="103">
        <f t="shared" si="1"/>
        <v>2066904.7480605992</v>
      </c>
      <c r="J32" s="141"/>
      <c r="K32" s="143"/>
    </row>
    <row r="33" spans="2:11" ht="12" customHeight="1" thickBot="1">
      <c r="B33" s="1261"/>
      <c r="C33" s="96" t="s">
        <v>63</v>
      </c>
      <c r="D33" s="114">
        <v>20</v>
      </c>
      <c r="E33" s="116">
        <f t="shared" si="4"/>
        <v>2066904.7480605992</v>
      </c>
      <c r="F33" s="103">
        <f t="shared" si="0"/>
        <v>38409.979901459468</v>
      </c>
      <c r="G33" s="106">
        <f t="shared" si="2"/>
        <v>398299.80979559995</v>
      </c>
      <c r="H33" s="108">
        <f t="shared" si="6"/>
        <v>436709.78969705943</v>
      </c>
      <c r="I33" s="103">
        <f t="shared" si="1"/>
        <v>1668604.9382649993</v>
      </c>
      <c r="J33" s="141"/>
      <c r="K33" s="143"/>
    </row>
    <row r="34" spans="2:11" ht="12" customHeight="1" thickBot="1">
      <c r="B34" s="1261"/>
      <c r="C34" s="96" t="s">
        <v>64</v>
      </c>
      <c r="D34" s="114">
        <v>21</v>
      </c>
      <c r="E34" s="116">
        <f t="shared" si="4"/>
        <v>1668604.9382649993</v>
      </c>
      <c r="F34" s="103">
        <f t="shared" si="0"/>
        <v>31008.241769424571</v>
      </c>
      <c r="G34" s="106">
        <f t="shared" si="2"/>
        <v>405701.54792763485</v>
      </c>
      <c r="H34" s="108">
        <f t="shared" si="6"/>
        <v>436709.78969705943</v>
      </c>
      <c r="I34" s="103">
        <f t="shared" si="1"/>
        <v>1262903.3903373645</v>
      </c>
      <c r="J34" s="141"/>
      <c r="K34" s="143"/>
    </row>
    <row r="35" spans="2:11" ht="12" customHeight="1" thickBot="1">
      <c r="B35" s="1261"/>
      <c r="C35" s="96" t="s">
        <v>66</v>
      </c>
      <c r="D35" s="114">
        <v>22</v>
      </c>
      <c r="E35" s="116">
        <f t="shared" si="4"/>
        <v>1262903.3903373645</v>
      </c>
      <c r="F35" s="103">
        <f t="shared" si="0"/>
        <v>23468.954670436025</v>
      </c>
      <c r="G35" s="106">
        <f t="shared" si="2"/>
        <v>413240.83502662339</v>
      </c>
      <c r="H35" s="108">
        <f t="shared" si="6"/>
        <v>436709.78969705943</v>
      </c>
      <c r="I35" s="103">
        <f t="shared" si="1"/>
        <v>849662.55531074107</v>
      </c>
      <c r="J35" s="141"/>
      <c r="K35" s="143"/>
    </row>
    <row r="36" spans="2:11" ht="12" customHeight="1" thickBot="1">
      <c r="B36" s="1261"/>
      <c r="C36" s="96" t="s">
        <v>67</v>
      </c>
      <c r="D36" s="114">
        <v>23</v>
      </c>
      <c r="E36" s="116">
        <f t="shared" si="4"/>
        <v>849662.55531074107</v>
      </c>
      <c r="F36" s="103">
        <f t="shared" si="0"/>
        <v>15789.562486191271</v>
      </c>
      <c r="G36" s="106">
        <f t="shared" si="2"/>
        <v>420920.22721086815</v>
      </c>
      <c r="H36" s="108">
        <f t="shared" si="6"/>
        <v>436709.78969705943</v>
      </c>
      <c r="I36" s="103">
        <f t="shared" si="1"/>
        <v>428742.32809987292</v>
      </c>
      <c r="J36" s="141"/>
      <c r="K36" s="143"/>
    </row>
    <row r="37" spans="2:11" ht="12" customHeight="1" thickBot="1">
      <c r="B37" s="1262"/>
      <c r="C37" s="96" t="s">
        <v>68</v>
      </c>
      <c r="D37" s="130">
        <v>24</v>
      </c>
      <c r="E37" s="116">
        <f t="shared" si="4"/>
        <v>428742.32809987292</v>
      </c>
      <c r="F37" s="103">
        <f t="shared" si="0"/>
        <v>7967.4615971893054</v>
      </c>
      <c r="G37" s="106">
        <f t="shared" si="2"/>
        <v>428742.32809987012</v>
      </c>
      <c r="H37" s="108">
        <f t="shared" si="6"/>
        <v>436709.78969705943</v>
      </c>
      <c r="I37" s="103">
        <f t="shared" si="1"/>
        <v>2.7939677238464355E-9</v>
      </c>
      <c r="J37" s="131">
        <f t="shared" ref="J37" si="7">SUM(F26:F37)</f>
        <v>581724.24187922815</v>
      </c>
      <c r="K37" s="131">
        <f t="shared" ref="K37" si="8">SUM(G26:G37)</f>
        <v>4658793.2344854847</v>
      </c>
    </row>
    <row r="38" spans="2:11" ht="12" customHeight="1" thickBot="1">
      <c r="B38" s="1260" t="s">
        <v>78</v>
      </c>
      <c r="C38" s="133" t="s">
        <v>48</v>
      </c>
      <c r="D38" s="167">
        <v>25</v>
      </c>
      <c r="E38" s="116">
        <f t="shared" si="4"/>
        <v>2.7939677238464355E-9</v>
      </c>
      <c r="F38" s="103">
        <f t="shared" si="0"/>
        <v>5.1921233534812928E-11</v>
      </c>
      <c r="G38" s="106">
        <f t="shared" si="2"/>
        <v>436709.78969705937</v>
      </c>
      <c r="H38" s="108">
        <f t="shared" si="6"/>
        <v>436709.78969705943</v>
      </c>
      <c r="I38" s="103">
        <f t="shared" si="1"/>
        <v>-436709.78969705658</v>
      </c>
      <c r="J38" s="169"/>
      <c r="K38" s="171"/>
    </row>
    <row r="39" spans="2:11" ht="12" customHeight="1" thickBot="1">
      <c r="B39" s="1261"/>
      <c r="C39" s="96" t="s">
        <v>57</v>
      </c>
      <c r="D39" s="172">
        <v>26</v>
      </c>
      <c r="E39" s="116">
        <f t="shared" si="4"/>
        <v>-436709.78969705658</v>
      </c>
      <c r="F39" s="103">
        <f t="shared" si="0"/>
        <v>-8115.523591870302</v>
      </c>
      <c r="G39" s="106">
        <f t="shared" si="2"/>
        <v>444825.31328892976</v>
      </c>
      <c r="H39" s="108">
        <f t="shared" si="6"/>
        <v>436709.78969705943</v>
      </c>
      <c r="I39" s="103">
        <f t="shared" si="1"/>
        <v>-881535.10298598628</v>
      </c>
      <c r="J39" s="174"/>
      <c r="K39" s="176"/>
    </row>
    <row r="40" spans="2:11" ht="12" customHeight="1" thickBot="1">
      <c r="B40" s="1261"/>
      <c r="C40" s="96" t="s">
        <v>58</v>
      </c>
      <c r="D40" s="178">
        <v>27</v>
      </c>
      <c r="E40" s="116">
        <f t="shared" si="4"/>
        <v>-881535.10298598628</v>
      </c>
      <c r="F40" s="103">
        <f t="shared" si="0"/>
        <v>-16381.860663822912</v>
      </c>
      <c r="G40" s="106">
        <f t="shared" si="2"/>
        <v>453091.65036088234</v>
      </c>
      <c r="H40" s="108">
        <f t="shared" si="6"/>
        <v>436709.78969705943</v>
      </c>
      <c r="I40" s="103">
        <f t="shared" si="1"/>
        <v>-1334626.7533468686</v>
      </c>
      <c r="J40" s="174"/>
      <c r="K40" s="176"/>
    </row>
    <row r="41" spans="2:11" ht="12" customHeight="1" thickBot="1">
      <c r="B41" s="1261"/>
      <c r="C41" s="96" t="s">
        <v>59</v>
      </c>
      <c r="D41" s="172">
        <v>28</v>
      </c>
      <c r="E41" s="116">
        <f t="shared" si="4"/>
        <v>-1334626.7533468686</v>
      </c>
      <c r="F41" s="103">
        <f t="shared" si="0"/>
        <v>-24801.813833029308</v>
      </c>
      <c r="G41" s="106">
        <f t="shared" si="2"/>
        <v>461511.60353008873</v>
      </c>
      <c r="H41" s="108">
        <f t="shared" si="6"/>
        <v>436709.78969705943</v>
      </c>
      <c r="I41" s="103">
        <f t="shared" si="1"/>
        <v>-1796138.3568769572</v>
      </c>
      <c r="J41" s="174"/>
      <c r="K41" s="176"/>
    </row>
    <row r="42" spans="2:11" ht="12" customHeight="1" thickBot="1">
      <c r="B42" s="1261"/>
      <c r="C42" s="96" t="s">
        <v>60</v>
      </c>
      <c r="D42" s="178">
        <v>29</v>
      </c>
      <c r="E42" s="116">
        <f t="shared" si="4"/>
        <v>-1796138.3568769572</v>
      </c>
      <c r="F42" s="103">
        <f t="shared" si="0"/>
        <v>-33378.237798630122</v>
      </c>
      <c r="G42" s="106">
        <f t="shared" si="2"/>
        <v>470088.02749568957</v>
      </c>
      <c r="H42" s="108">
        <f t="shared" si="6"/>
        <v>436709.78969705943</v>
      </c>
      <c r="I42" s="103">
        <f t="shared" si="1"/>
        <v>-2266226.3843726469</v>
      </c>
      <c r="J42" s="174"/>
      <c r="K42" s="176"/>
    </row>
    <row r="43" spans="2:11" ht="12" customHeight="1" thickBot="1">
      <c r="B43" s="1261"/>
      <c r="C43" s="96" t="s">
        <v>61</v>
      </c>
      <c r="D43" s="172">
        <v>30</v>
      </c>
      <c r="E43" s="116">
        <f t="shared" si="4"/>
        <v>-2266226.3843726469</v>
      </c>
      <c r="F43" s="103">
        <f t="shared" si="0"/>
        <v>-42114.040309591692</v>
      </c>
      <c r="G43" s="106">
        <f t="shared" si="2"/>
        <v>478823.83000665111</v>
      </c>
      <c r="H43" s="108">
        <f t="shared" si="6"/>
        <v>436709.78969705943</v>
      </c>
      <c r="I43" s="103">
        <f t="shared" si="1"/>
        <v>-2745050.214379298</v>
      </c>
      <c r="J43" s="174"/>
      <c r="K43" s="176"/>
    </row>
    <row r="44" spans="2:11" ht="12" customHeight="1" thickBot="1">
      <c r="B44" s="1261"/>
      <c r="C44" s="96" t="s">
        <v>62</v>
      </c>
      <c r="D44" s="178">
        <v>31</v>
      </c>
      <c r="E44" s="116">
        <f t="shared" si="4"/>
        <v>-2745050.214379298</v>
      </c>
      <c r="F44" s="103">
        <f t="shared" si="0"/>
        <v>-51012.183150548626</v>
      </c>
      <c r="G44" s="106">
        <f t="shared" si="2"/>
        <v>487721.97284760803</v>
      </c>
      <c r="H44" s="108">
        <f t="shared" si="6"/>
        <v>436709.78969705943</v>
      </c>
      <c r="I44" s="103">
        <f t="shared" si="1"/>
        <v>-3232772.187226906</v>
      </c>
      <c r="J44" s="174"/>
      <c r="K44" s="176"/>
    </row>
    <row r="45" spans="2:11" ht="12" customHeight="1" thickBot="1">
      <c r="B45" s="1261"/>
      <c r="C45" s="96" t="s">
        <v>63</v>
      </c>
      <c r="D45" s="172">
        <v>32</v>
      </c>
      <c r="E45" s="116">
        <f t="shared" si="4"/>
        <v>-3232772.187226906</v>
      </c>
      <c r="F45" s="103">
        <f t="shared" si="0"/>
        <v>-60075.683145966672</v>
      </c>
      <c r="G45" s="106">
        <f t="shared" si="2"/>
        <v>496785.4728430261</v>
      </c>
      <c r="H45" s="108">
        <f t="shared" si="6"/>
        <v>436709.78969705943</v>
      </c>
      <c r="I45" s="103">
        <f t="shared" si="1"/>
        <v>-3729557.6600699322</v>
      </c>
      <c r="J45" s="174"/>
      <c r="K45" s="176"/>
    </row>
    <row r="46" spans="2:11" ht="12" customHeight="1" thickBot="1">
      <c r="B46" s="1261"/>
      <c r="C46" s="96" t="s">
        <v>64</v>
      </c>
      <c r="D46" s="178">
        <v>33</v>
      </c>
      <c r="E46" s="116">
        <f t="shared" si="4"/>
        <v>-3729557.6600699322</v>
      </c>
      <c r="F46" s="103">
        <f t="shared" si="0"/>
        <v>-69307.613182966248</v>
      </c>
      <c r="G46" s="106">
        <f t="shared" si="2"/>
        <v>506017.40288002568</v>
      </c>
      <c r="H46" s="108">
        <f t="shared" si="6"/>
        <v>436709.78969705943</v>
      </c>
      <c r="I46" s="103">
        <f t="shared" si="1"/>
        <v>-4235575.0629499583</v>
      </c>
      <c r="J46" s="174"/>
      <c r="K46" s="176"/>
    </row>
    <row r="47" spans="2:11" ht="12" customHeight="1" thickBot="1">
      <c r="B47" s="1261"/>
      <c r="C47" s="96" t="s">
        <v>66</v>
      </c>
      <c r="D47" s="172">
        <v>34</v>
      </c>
      <c r="E47" s="116">
        <f t="shared" si="4"/>
        <v>-4235575.0629499583</v>
      </c>
      <c r="F47" s="103">
        <f t="shared" si="0"/>
        <v>-78711.103253153386</v>
      </c>
      <c r="G47" s="106">
        <f t="shared" si="2"/>
        <v>515420.89295021282</v>
      </c>
      <c r="H47" s="108">
        <f t="shared" si="6"/>
        <v>436709.78969705943</v>
      </c>
      <c r="I47" s="103">
        <f t="shared" si="1"/>
        <v>-4750995.9559001708</v>
      </c>
      <c r="J47" s="174"/>
      <c r="K47" s="176"/>
    </row>
    <row r="48" spans="2:11" ht="12" customHeight="1" thickBot="1">
      <c r="B48" s="1261"/>
      <c r="C48" s="96" t="s">
        <v>67</v>
      </c>
      <c r="D48" s="178">
        <v>35</v>
      </c>
      <c r="E48" s="116">
        <f t="shared" si="4"/>
        <v>-4750995.9559001708</v>
      </c>
      <c r="F48" s="103">
        <f t="shared" si="0"/>
        <v>-88289.341513811509</v>
      </c>
      <c r="G48" s="106">
        <f t="shared" si="2"/>
        <v>524999.13121087092</v>
      </c>
      <c r="H48" s="108">
        <f t="shared" si="6"/>
        <v>436709.78969705943</v>
      </c>
      <c r="I48" s="103">
        <f t="shared" si="1"/>
        <v>-5275995.0871110419</v>
      </c>
      <c r="J48" s="174"/>
      <c r="K48" s="176"/>
    </row>
    <row r="49" spans="2:11" ht="12" customHeight="1" thickBot="1">
      <c r="B49" s="1262"/>
      <c r="C49" s="128" t="s">
        <v>68</v>
      </c>
      <c r="D49" s="172">
        <v>36</v>
      </c>
      <c r="E49" s="116">
        <f t="shared" si="4"/>
        <v>-5275995.0871110419</v>
      </c>
      <c r="F49" s="103">
        <f t="shared" si="0"/>
        <v>-98045.57536881353</v>
      </c>
      <c r="G49" s="106">
        <f t="shared" si="2"/>
        <v>534755.3650658729</v>
      </c>
      <c r="H49" s="108">
        <f t="shared" si="6"/>
        <v>436709.78969705943</v>
      </c>
      <c r="I49" s="103">
        <f t="shared" si="1"/>
        <v>-5810750.4521769146</v>
      </c>
      <c r="J49" s="131">
        <f t="shared" ref="J49" si="9">SUM(F38:F49)</f>
        <v>-570232.97581220418</v>
      </c>
      <c r="K49" s="131">
        <f t="shared" ref="K49" si="10">SUM(G38:G49)</f>
        <v>5810750.4521769173</v>
      </c>
    </row>
    <row r="50" spans="2:11" ht="12" customHeight="1" thickBot="1">
      <c r="B50" s="1260" t="s">
        <v>80</v>
      </c>
      <c r="C50" s="133" t="s">
        <v>48</v>
      </c>
      <c r="D50" s="178">
        <v>37</v>
      </c>
      <c r="E50" s="116">
        <f t="shared" si="4"/>
        <v>-5810750.4521769146</v>
      </c>
      <c r="F50" s="103">
        <f t="shared" si="0"/>
        <v>-107983.11256962099</v>
      </c>
      <c r="G50" s="106">
        <f t="shared" si="2"/>
        <v>544692.90226668038</v>
      </c>
      <c r="H50" s="108">
        <f t="shared" si="6"/>
        <v>436709.78969705943</v>
      </c>
      <c r="I50" s="103">
        <f t="shared" si="1"/>
        <v>-6355443.3544435948</v>
      </c>
      <c r="J50" s="196"/>
      <c r="K50" s="198"/>
    </row>
    <row r="51" spans="2:11" ht="12" customHeight="1" thickBot="1">
      <c r="B51" s="1261"/>
      <c r="C51" s="96" t="s">
        <v>57</v>
      </c>
      <c r="D51" s="172">
        <v>38</v>
      </c>
      <c r="E51" s="116">
        <f t="shared" si="4"/>
        <v>-6355443.3544435948</v>
      </c>
      <c r="F51" s="103">
        <f t="shared" si="0"/>
        <v>-118105.32233674347</v>
      </c>
      <c r="G51" s="106">
        <f t="shared" si="2"/>
        <v>554815.1120338029</v>
      </c>
      <c r="H51" s="108">
        <f t="shared" si="6"/>
        <v>436709.78969705943</v>
      </c>
      <c r="I51" s="103">
        <f t="shared" si="1"/>
        <v>-6910258.4664773978</v>
      </c>
      <c r="J51" s="196"/>
      <c r="K51" s="198"/>
    </row>
    <row r="52" spans="2:11" ht="12" customHeight="1" thickBot="1">
      <c r="B52" s="1261"/>
      <c r="C52" s="96" t="s">
        <v>58</v>
      </c>
      <c r="D52" s="178">
        <v>39</v>
      </c>
      <c r="E52" s="116">
        <f t="shared" si="4"/>
        <v>-6910258.4664773978</v>
      </c>
      <c r="F52" s="103">
        <f t="shared" si="0"/>
        <v>-128415.63650203831</v>
      </c>
      <c r="G52" s="106">
        <f t="shared" si="2"/>
        <v>565125.42619909777</v>
      </c>
      <c r="H52" s="108">
        <f t="shared" si="6"/>
        <v>436709.78969705943</v>
      </c>
      <c r="I52" s="103">
        <f t="shared" si="1"/>
        <v>-7475383.8926764959</v>
      </c>
      <c r="J52" s="196"/>
      <c r="K52" s="198"/>
    </row>
    <row r="53" spans="2:11" ht="12" customHeight="1" thickBot="1">
      <c r="B53" s="1261"/>
      <c r="C53" s="96" t="s">
        <v>59</v>
      </c>
      <c r="D53" s="172">
        <v>40</v>
      </c>
      <c r="E53" s="116">
        <f t="shared" si="4"/>
        <v>-7475383.8926764959</v>
      </c>
      <c r="F53" s="103">
        <f t="shared" si="0"/>
        <v>-138917.55067223823</v>
      </c>
      <c r="G53" s="106">
        <f t="shared" si="2"/>
        <v>575627.34036929766</v>
      </c>
      <c r="H53" s="108">
        <f t="shared" si="6"/>
        <v>436709.78969705943</v>
      </c>
      <c r="I53" s="103">
        <f t="shared" si="1"/>
        <v>-8051011.2330457941</v>
      </c>
      <c r="J53" s="196"/>
      <c r="K53" s="198"/>
    </row>
    <row r="54" spans="2:11" ht="12" customHeight="1" thickBot="1">
      <c r="B54" s="1261"/>
      <c r="C54" s="96" t="s">
        <v>60</v>
      </c>
      <c r="D54" s="178">
        <v>41</v>
      </c>
      <c r="E54" s="116">
        <f t="shared" si="4"/>
        <v>-8051011.2330457941</v>
      </c>
      <c r="F54" s="103">
        <f t="shared" si="0"/>
        <v>-149614.625414101</v>
      </c>
      <c r="G54" s="106">
        <f t="shared" si="2"/>
        <v>586324.41511116037</v>
      </c>
      <c r="H54" s="108">
        <f t="shared" si="6"/>
        <v>436709.78969705943</v>
      </c>
      <c r="I54" s="103">
        <f t="shared" si="1"/>
        <v>-8637335.648156954</v>
      </c>
      <c r="J54" s="196"/>
      <c r="K54" s="198"/>
    </row>
    <row r="55" spans="2:11" ht="12" customHeight="1" thickBot="1">
      <c r="B55" s="1261"/>
      <c r="C55" s="96" t="s">
        <v>61</v>
      </c>
      <c r="D55" s="172">
        <v>42</v>
      </c>
      <c r="E55" s="116">
        <f t="shared" si="4"/>
        <v>-8637335.648156954</v>
      </c>
      <c r="F55" s="103">
        <f t="shared" si="0"/>
        <v>-160510.4874615834</v>
      </c>
      <c r="G55" s="106">
        <f t="shared" si="2"/>
        <v>597220.27715864289</v>
      </c>
      <c r="H55" s="108">
        <f t="shared" si="6"/>
        <v>436709.78969705943</v>
      </c>
      <c r="I55" s="103">
        <f t="shared" si="1"/>
        <v>-9234555.9253155962</v>
      </c>
      <c r="J55" s="196"/>
      <c r="K55" s="198"/>
    </row>
    <row r="56" spans="2:11" ht="12" customHeight="1" thickBot="1">
      <c r="B56" s="1261"/>
      <c r="C56" s="96" t="s">
        <v>62</v>
      </c>
      <c r="D56" s="178">
        <v>43</v>
      </c>
      <c r="E56" s="116">
        <f t="shared" si="4"/>
        <v>-9234555.9253155962</v>
      </c>
      <c r="F56" s="103">
        <f t="shared" si="0"/>
        <v>-171608.83094544816</v>
      </c>
      <c r="G56" s="106">
        <f t="shared" si="2"/>
        <v>608318.62064250757</v>
      </c>
      <c r="H56" s="108">
        <f t="shared" si="6"/>
        <v>436709.78969705943</v>
      </c>
      <c r="I56" s="103">
        <f t="shared" si="1"/>
        <v>-9842874.5459581036</v>
      </c>
      <c r="J56" s="196"/>
      <c r="K56" s="198"/>
    </row>
    <row r="57" spans="2:11" ht="12" customHeight="1" thickBot="1">
      <c r="B57" s="1261"/>
      <c r="C57" s="96" t="s">
        <v>63</v>
      </c>
      <c r="D57" s="172">
        <v>44</v>
      </c>
      <c r="E57" s="116">
        <f t="shared" si="4"/>
        <v>-9842874.5459581036</v>
      </c>
      <c r="F57" s="103">
        <f t="shared" si="0"/>
        <v>-182913.41864572142</v>
      </c>
      <c r="G57" s="106">
        <f t="shared" si="2"/>
        <v>619623.20834278082</v>
      </c>
      <c r="H57" s="108">
        <f t="shared" si="6"/>
        <v>436709.78969705943</v>
      </c>
      <c r="I57" s="103">
        <f t="shared" si="1"/>
        <v>-10462497.754300885</v>
      </c>
      <c r="J57" s="196"/>
      <c r="K57" s="198"/>
    </row>
    <row r="58" spans="2:11" ht="12" customHeight="1" thickBot="1">
      <c r="B58" s="1261"/>
      <c r="C58" s="96" t="s">
        <v>64</v>
      </c>
      <c r="D58" s="178">
        <v>45</v>
      </c>
      <c r="E58" s="116">
        <f t="shared" si="4"/>
        <v>-10462497.754300885</v>
      </c>
      <c r="F58" s="103">
        <f t="shared" si="0"/>
        <v>-194428.08326742478</v>
      </c>
      <c r="G58" s="106">
        <f t="shared" si="2"/>
        <v>631137.87296448415</v>
      </c>
      <c r="H58" s="108">
        <f t="shared" si="6"/>
        <v>436709.78969705943</v>
      </c>
      <c r="I58" s="103">
        <f t="shared" si="1"/>
        <v>-11093635.62726537</v>
      </c>
      <c r="J58" s="196"/>
      <c r="K58" s="198"/>
    </row>
    <row r="59" spans="2:11" ht="12" customHeight="1" thickBot="1">
      <c r="B59" s="1261"/>
      <c r="C59" s="96" t="s">
        <v>66</v>
      </c>
      <c r="D59" s="172">
        <v>46</v>
      </c>
      <c r="E59" s="116">
        <f t="shared" si="4"/>
        <v>-11093635.62726537</v>
      </c>
      <c r="F59" s="103">
        <f t="shared" si="0"/>
        <v>-206156.72874001478</v>
      </c>
      <c r="G59" s="106">
        <f t="shared" si="2"/>
        <v>642866.51843707426</v>
      </c>
      <c r="H59" s="108">
        <f t="shared" si="6"/>
        <v>436709.78969705943</v>
      </c>
      <c r="I59" s="103">
        <f t="shared" si="1"/>
        <v>-11736502.145702444</v>
      </c>
      <c r="J59" s="196"/>
      <c r="K59" s="198"/>
    </row>
    <row r="60" spans="2:11" ht="12" customHeight="1" thickBot="1">
      <c r="B60" s="1261"/>
      <c r="C60" s="96" t="s">
        <v>67</v>
      </c>
      <c r="D60" s="178">
        <v>47</v>
      </c>
      <c r="E60" s="116">
        <f t="shared" si="4"/>
        <v>-11736502.145702444</v>
      </c>
      <c r="F60" s="103">
        <f t="shared" si="0"/>
        <v>-218103.33154097042</v>
      </c>
      <c r="G60" s="106">
        <f t="shared" si="2"/>
        <v>654813.12123802979</v>
      </c>
      <c r="H60" s="108">
        <f t="shared" si="6"/>
        <v>436709.78969705943</v>
      </c>
      <c r="I60" s="103">
        <f t="shared" si="1"/>
        <v>-12391315.266940475</v>
      </c>
      <c r="J60" s="196"/>
      <c r="K60" s="198"/>
    </row>
    <row r="61" spans="2:11" ht="12" customHeight="1" thickBot="1">
      <c r="B61" s="1262"/>
      <c r="C61" s="128" t="s">
        <v>68</v>
      </c>
      <c r="D61" s="172">
        <v>48</v>
      </c>
      <c r="E61" s="116">
        <f t="shared" si="4"/>
        <v>-12391315.266940475</v>
      </c>
      <c r="F61" s="103">
        <f t="shared" si="0"/>
        <v>-230271.94204397715</v>
      </c>
      <c r="G61" s="106">
        <f t="shared" si="2"/>
        <v>666981.73174103652</v>
      </c>
      <c r="H61" s="108">
        <f t="shared" si="6"/>
        <v>436709.78969705943</v>
      </c>
      <c r="I61" s="103">
        <f t="shared" si="1"/>
        <v>-13058296.998681512</v>
      </c>
      <c r="J61" s="131">
        <f t="shared" ref="J61" si="11">SUM(F50:F61)</f>
        <v>-2007029.0701398822</v>
      </c>
      <c r="K61" s="131">
        <f t="shared" ref="K61" si="12">SUM(G50:G61)</f>
        <v>7247546.5465045944</v>
      </c>
    </row>
    <row r="62" spans="2:11" ht="12.75" customHeight="1" thickBot="1">
      <c r="B62" s="1260" t="s">
        <v>96</v>
      </c>
      <c r="C62" s="73" t="s">
        <v>48</v>
      </c>
      <c r="D62" s="178">
        <v>49</v>
      </c>
      <c r="E62" s="116">
        <f t="shared" si="4"/>
        <v>-13058296.998681512</v>
      </c>
      <c r="F62" s="103">
        <f t="shared" si="0"/>
        <v>-242666.68589216477</v>
      </c>
      <c r="G62" s="106">
        <f t="shared" si="2"/>
        <v>679376.47558922414</v>
      </c>
      <c r="H62" s="108">
        <f t="shared" si="6"/>
        <v>436709.78969705943</v>
      </c>
      <c r="I62" s="103">
        <f t="shared" si="1"/>
        <v>-13737673.474270735</v>
      </c>
      <c r="J62" s="196"/>
      <c r="K62" s="198"/>
    </row>
    <row r="63" spans="2:11" ht="12" customHeight="1" thickBot="1">
      <c r="B63" s="1261"/>
      <c r="C63" s="73" t="s">
        <v>57</v>
      </c>
      <c r="D63" s="172">
        <v>50</v>
      </c>
      <c r="E63" s="116">
        <f t="shared" si="4"/>
        <v>-13737673.474270735</v>
      </c>
      <c r="F63" s="103">
        <f t="shared" si="0"/>
        <v>-255291.7653968645</v>
      </c>
      <c r="G63" s="106">
        <f t="shared" si="2"/>
        <v>692001.55509392393</v>
      </c>
      <c r="H63" s="108">
        <f t="shared" si="6"/>
        <v>436709.78969705943</v>
      </c>
      <c r="I63" s="103">
        <f t="shared" si="1"/>
        <v>-14429675.029364659</v>
      </c>
      <c r="J63" s="196"/>
      <c r="K63" s="198"/>
    </row>
    <row r="64" spans="2:11" ht="12" customHeight="1" thickBot="1">
      <c r="B64" s="1261"/>
      <c r="C64" s="73" t="s">
        <v>58</v>
      </c>
      <c r="D64" s="178">
        <v>51</v>
      </c>
      <c r="E64" s="116">
        <f t="shared" si="4"/>
        <v>-14429675.029364659</v>
      </c>
      <c r="F64" s="103">
        <f t="shared" si="0"/>
        <v>-268151.46096235991</v>
      </c>
      <c r="G64" s="106">
        <f t="shared" si="2"/>
        <v>704861.25065941934</v>
      </c>
      <c r="H64" s="108">
        <f t="shared" si="6"/>
        <v>436709.78969705943</v>
      </c>
      <c r="I64" s="103">
        <f t="shared" si="1"/>
        <v>-15134536.280024078</v>
      </c>
      <c r="J64" s="196"/>
      <c r="K64" s="198"/>
    </row>
    <row r="65" spans="2:11" ht="12" customHeight="1" thickBot="1">
      <c r="B65" s="1261"/>
      <c r="C65" s="73" t="s">
        <v>59</v>
      </c>
      <c r="D65" s="172">
        <v>52</v>
      </c>
      <c r="E65" s="116">
        <f t="shared" si="4"/>
        <v>-15134536.280024078</v>
      </c>
      <c r="F65" s="103">
        <f t="shared" si="0"/>
        <v>-281250.13253711414</v>
      </c>
      <c r="G65" s="106">
        <f t="shared" si="2"/>
        <v>717959.92223417363</v>
      </c>
      <c r="H65" s="108">
        <f t="shared" si="6"/>
        <v>436709.78969705943</v>
      </c>
      <c r="I65" s="103">
        <f t="shared" si="1"/>
        <v>-15852496.202258252</v>
      </c>
      <c r="J65" s="196"/>
      <c r="K65" s="198"/>
    </row>
    <row r="66" spans="2:11" ht="12" customHeight="1" thickBot="1">
      <c r="B66" s="1261"/>
      <c r="C66" s="73" t="s">
        <v>60</v>
      </c>
      <c r="D66" s="178">
        <v>53</v>
      </c>
      <c r="E66" s="116">
        <f t="shared" si="4"/>
        <v>-15852496.202258252</v>
      </c>
      <c r="F66" s="103">
        <f t="shared" si="0"/>
        <v>-294592.22109196585</v>
      </c>
      <c r="G66" s="106">
        <f t="shared" si="2"/>
        <v>731302.01078902534</v>
      </c>
      <c r="H66" s="108">
        <f t="shared" si="6"/>
        <v>436709.78969705943</v>
      </c>
      <c r="I66" s="103">
        <f t="shared" si="1"/>
        <v>-16583798.213047277</v>
      </c>
      <c r="J66" s="196"/>
      <c r="K66" s="198"/>
    </row>
    <row r="67" spans="2:11" ht="12" customHeight="1" thickBot="1">
      <c r="B67" s="1261"/>
      <c r="C67" s="73" t="s">
        <v>61</v>
      </c>
      <c r="D67" s="172">
        <v>54</v>
      </c>
      <c r="E67" s="116">
        <f t="shared" si="4"/>
        <v>-16583798.213047277</v>
      </c>
      <c r="F67" s="103">
        <f t="shared" si="0"/>
        <v>-308182.25012579525</v>
      </c>
      <c r="G67" s="106">
        <f t="shared" si="2"/>
        <v>744892.03982285468</v>
      </c>
      <c r="H67" s="108">
        <f t="shared" si="6"/>
        <v>436709.78969705943</v>
      </c>
      <c r="I67" s="103">
        <f t="shared" si="1"/>
        <v>-17328690.252870131</v>
      </c>
      <c r="J67" s="196"/>
      <c r="K67" s="198"/>
    </row>
    <row r="68" spans="2:11" ht="12" customHeight="1" thickBot="1">
      <c r="B68" s="1261"/>
      <c r="C68" s="73" t="s">
        <v>62</v>
      </c>
      <c r="D68" s="178">
        <v>55</v>
      </c>
      <c r="E68" s="116">
        <f t="shared" si="4"/>
        <v>-17328690.252870131</v>
      </c>
      <c r="F68" s="103">
        <f t="shared" si="0"/>
        <v>-322024.82719916996</v>
      </c>
      <c r="G68" s="106">
        <f t="shared" si="2"/>
        <v>758734.61689622933</v>
      </c>
      <c r="H68" s="108">
        <f t="shared" si="6"/>
        <v>436709.78969705943</v>
      </c>
      <c r="I68" s="103">
        <f t="shared" si="1"/>
        <v>-18087424.869766362</v>
      </c>
      <c r="J68" s="196"/>
      <c r="K68" s="198"/>
    </row>
    <row r="69" spans="2:11" ht="12" customHeight="1" thickBot="1">
      <c r="B69" s="1261"/>
      <c r="C69" s="73" t="s">
        <v>63</v>
      </c>
      <c r="D69" s="172">
        <v>56</v>
      </c>
      <c r="E69" s="116">
        <f t="shared" si="4"/>
        <v>-18087424.869766362</v>
      </c>
      <c r="F69" s="103">
        <f t="shared" si="0"/>
        <v>-336124.64549649158</v>
      </c>
      <c r="G69" s="106">
        <f t="shared" si="2"/>
        <v>772834.43519355101</v>
      </c>
      <c r="H69" s="108">
        <f t="shared" si="6"/>
        <v>436709.78969705943</v>
      </c>
      <c r="I69" s="103">
        <f t="shared" si="1"/>
        <v>-18860259.304959912</v>
      </c>
      <c r="J69" s="196"/>
      <c r="K69" s="198"/>
    </row>
    <row r="70" spans="2:11" ht="12" customHeight="1" thickBot="1">
      <c r="B70" s="1261"/>
      <c r="C70" s="73" t="s">
        <v>64</v>
      </c>
      <c r="D70" s="178">
        <v>57</v>
      </c>
      <c r="E70" s="116">
        <f t="shared" si="4"/>
        <v>-18860259.304959912</v>
      </c>
      <c r="F70" s="103">
        <f t="shared" si="0"/>
        <v>-350486.48541717167</v>
      </c>
      <c r="G70" s="106">
        <f t="shared" si="2"/>
        <v>787196.27511423104</v>
      </c>
      <c r="H70" s="108">
        <f t="shared" si="6"/>
        <v>436709.78969705943</v>
      </c>
      <c r="I70" s="103">
        <f t="shared" si="1"/>
        <v>-19647455.580074143</v>
      </c>
      <c r="J70" s="196"/>
      <c r="K70" s="198"/>
    </row>
    <row r="71" spans="2:11" ht="12" customHeight="1" thickBot="1">
      <c r="B71" s="1261"/>
      <c r="C71" s="73" t="s">
        <v>66</v>
      </c>
      <c r="D71" s="172">
        <v>58</v>
      </c>
      <c r="E71" s="116">
        <f t="shared" si="4"/>
        <v>-19647455.580074143</v>
      </c>
      <c r="F71" s="103">
        <f t="shared" si="0"/>
        <v>-365115.21619637782</v>
      </c>
      <c r="G71" s="106">
        <f t="shared" si="2"/>
        <v>801825.00589343719</v>
      </c>
      <c r="H71" s="108">
        <f t="shared" si="6"/>
        <v>436709.78969705943</v>
      </c>
      <c r="I71" s="103">
        <f t="shared" si="1"/>
        <v>-20449280.585967578</v>
      </c>
      <c r="J71" s="196"/>
      <c r="K71" s="198"/>
    </row>
    <row r="72" spans="2:11" ht="12" customHeight="1" thickBot="1">
      <c r="B72" s="1261"/>
      <c r="C72" s="73" t="s">
        <v>67</v>
      </c>
      <c r="D72" s="178">
        <v>59</v>
      </c>
      <c r="E72" s="116">
        <f t="shared" si="4"/>
        <v>-20449280.585967578</v>
      </c>
      <c r="F72" s="103">
        <f t="shared" si="0"/>
        <v>-380015.7975558975</v>
      </c>
      <c r="G72" s="106">
        <f t="shared" si="2"/>
        <v>816725.58725295693</v>
      </c>
      <c r="H72" s="108">
        <f t="shared" si="6"/>
        <v>436709.78969705943</v>
      </c>
      <c r="I72" s="103">
        <f t="shared" si="1"/>
        <v>-21266006.173220534</v>
      </c>
      <c r="J72" s="196"/>
      <c r="K72" s="198"/>
    </row>
    <row r="73" spans="2:11" ht="12" customHeight="1" thickBot="1">
      <c r="B73" s="1262"/>
      <c r="C73" s="226" t="s">
        <v>68</v>
      </c>
      <c r="D73" s="172">
        <v>60</v>
      </c>
      <c r="E73" s="116">
        <f t="shared" si="4"/>
        <v>-21266006.173220534</v>
      </c>
      <c r="F73" s="103">
        <f t="shared" si="0"/>
        <v>-395193.28138568159</v>
      </c>
      <c r="G73" s="106">
        <f t="shared" si="2"/>
        <v>831903.07108274102</v>
      </c>
      <c r="H73" s="108">
        <f t="shared" si="6"/>
        <v>436709.78969705943</v>
      </c>
      <c r="I73" s="103">
        <f t="shared" si="1"/>
        <v>-22097909.244303275</v>
      </c>
      <c r="J73" s="131">
        <f t="shared" ref="J73" si="13">SUM(F62:F73)</f>
        <v>-3799094.7692570542</v>
      </c>
      <c r="K73" s="131">
        <f t="shared" ref="K73" si="14">SUM(G62:G73)</f>
        <v>9039612.2456217669</v>
      </c>
    </row>
    <row r="74" spans="2:11" ht="12.75" thickBot="1">
      <c r="B74" s="49"/>
      <c r="C74" s="49"/>
      <c r="D74" s="49"/>
      <c r="E74" s="230" t="s">
        <v>52</v>
      </c>
      <c r="F74" s="232">
        <f t="shared" ref="F74:H74" si="15">SUM(F14:F73)</f>
        <v>-4289321.862479711</v>
      </c>
      <c r="G74" s="232">
        <f t="shared" si="15"/>
        <v>30491909.244303275</v>
      </c>
      <c r="H74" s="232">
        <f t="shared" si="15"/>
        <v>26202587.381823529</v>
      </c>
      <c r="I74" s="232"/>
      <c r="J74" s="232">
        <f t="shared" ref="J74:K74" si="16">SUM(J14:J73)</f>
        <v>-4289321.862479711</v>
      </c>
      <c r="K74" s="232">
        <f t="shared" si="16"/>
        <v>30491909.244303275</v>
      </c>
    </row>
    <row r="75" spans="2:11" ht="12" customHeight="1">
      <c r="B75" s="49"/>
      <c r="C75" s="49"/>
      <c r="D75" s="49"/>
    </row>
    <row r="76" spans="2:11" ht="12" customHeight="1"/>
    <row r="77" spans="2:11" ht="12" customHeight="1"/>
    <row r="78" spans="2:11" ht="12" customHeight="1"/>
    <row r="79" spans="2:11" ht="12" customHeight="1"/>
    <row r="80" spans="2:11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50:B61"/>
    <mergeCell ref="B38:B49"/>
    <mergeCell ref="B62:B73"/>
    <mergeCell ref="E9:F9"/>
    <mergeCell ref="B26:B37"/>
    <mergeCell ref="B14:B25"/>
    <mergeCell ref="B2:H2"/>
    <mergeCell ref="B1:H1"/>
    <mergeCell ref="E5:F5"/>
    <mergeCell ref="E8:F8"/>
    <mergeCell ref="E6:F6"/>
    <mergeCell ref="E7:F7"/>
  </mergeCells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1000"/>
  <sheetViews>
    <sheetView showGridLines="0" topLeftCell="A17" zoomScale="85" zoomScaleNormal="85" workbookViewId="0">
      <selection activeCell="E25" sqref="E25"/>
    </sheetView>
  </sheetViews>
  <sheetFormatPr baseColWidth="10" defaultColWidth="14.375" defaultRowHeight="15" customHeight="1"/>
  <cols>
    <col min="1" max="1" width="54.5" bestFit="1" customWidth="1"/>
    <col min="2" max="2" width="12.625" customWidth="1"/>
    <col min="3" max="6" width="26.75" bestFit="1" customWidth="1"/>
    <col min="7" max="7" width="21.625" customWidth="1"/>
    <col min="8" max="14" width="20" bestFit="1" customWidth="1"/>
    <col min="15" max="15" width="17.125" customWidth="1"/>
    <col min="16" max="16" width="18" customWidth="1"/>
    <col min="17" max="23" width="11" customWidth="1"/>
  </cols>
  <sheetData>
    <row r="1" spans="1:26" ht="45" customHeight="1">
      <c r="A1" s="1285" t="s">
        <v>65</v>
      </c>
      <c r="B1" s="1242"/>
      <c r="C1" s="1242"/>
      <c r="D1" s="1242"/>
      <c r="E1" s="1243"/>
      <c r="F1" s="126"/>
      <c r="G1" s="126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26" ht="39" customHeight="1">
      <c r="A2" s="1257" t="str">
        <f>'Inversión Inicial'!A6</f>
        <v>GLOW POWER SAS</v>
      </c>
      <c r="B2" s="1242"/>
      <c r="C2" s="1242"/>
      <c r="D2" s="1242"/>
      <c r="E2" s="1243"/>
      <c r="F2" s="127"/>
      <c r="G2" s="127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26" ht="14.25" customHeight="1">
      <c r="A3" s="127"/>
      <c r="B3" s="127"/>
      <c r="C3" s="127"/>
      <c r="D3" s="127"/>
      <c r="E3" s="127"/>
      <c r="F3" s="127"/>
      <c r="G3" s="127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26" ht="39" customHeight="1">
      <c r="A4" s="1275" t="s">
        <v>69</v>
      </c>
      <c r="B4" s="1242"/>
      <c r="C4" s="1242"/>
      <c r="D4" s="1242"/>
      <c r="E4" s="1243"/>
      <c r="F4" s="127"/>
      <c r="G4" s="127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1:26" ht="12" customHeight="1">
      <c r="D5" s="49"/>
      <c r="E5" s="49"/>
      <c r="F5" s="132" t="s">
        <v>71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26" ht="16.5" customHeight="1">
      <c r="D6" s="49"/>
      <c r="E6" s="49"/>
      <c r="F6" s="135"/>
      <c r="G6" s="137" t="s">
        <v>28</v>
      </c>
      <c r="H6" s="139"/>
      <c r="I6" s="139"/>
      <c r="J6" s="139"/>
      <c r="M6" s="49"/>
      <c r="N6" s="49"/>
      <c r="O6" s="49"/>
      <c r="P6" s="49"/>
      <c r="Q6" s="49"/>
    </row>
    <row r="7" spans="1:26" ht="18" customHeight="1">
      <c r="D7" s="49"/>
      <c r="E7" s="49"/>
      <c r="F7" s="140" t="s">
        <v>14</v>
      </c>
      <c r="G7" s="142" t="s">
        <v>30</v>
      </c>
      <c r="H7" s="139"/>
      <c r="I7" s="139"/>
      <c r="J7" s="139"/>
      <c r="M7" s="49"/>
      <c r="N7" s="49"/>
      <c r="O7" s="49"/>
      <c r="P7" s="49"/>
      <c r="Q7" s="49"/>
    </row>
    <row r="8" spans="1:26" ht="14.25" customHeight="1">
      <c r="D8" s="49"/>
      <c r="E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26" ht="70.5" customHeight="1">
      <c r="A9" s="144" t="s">
        <v>72</v>
      </c>
      <c r="B9" s="146" t="s">
        <v>73</v>
      </c>
      <c r="C9" s="149" t="s">
        <v>74</v>
      </c>
      <c r="D9" s="150" t="s">
        <v>75</v>
      </c>
      <c r="E9" s="152" t="s">
        <v>76</v>
      </c>
      <c r="F9" s="153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</row>
    <row r="10" spans="1:26">
      <c r="A10" s="1232" t="s">
        <v>522</v>
      </c>
      <c r="B10" s="158" t="s">
        <v>523</v>
      </c>
      <c r="C10" s="160">
        <v>450000</v>
      </c>
      <c r="D10" s="161">
        <f t="shared" ref="D10:D16" si="0">P25</f>
        <v>83.333333333333329</v>
      </c>
      <c r="E10" s="161">
        <f t="shared" ref="E10:E16" si="1">O25</f>
        <v>1000</v>
      </c>
      <c r="F10" s="153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</row>
    <row r="11" spans="1:26">
      <c r="A11" s="156"/>
      <c r="B11" s="158"/>
      <c r="C11" s="160"/>
      <c r="D11" s="161">
        <f t="shared" si="0"/>
        <v>0</v>
      </c>
      <c r="E11" s="161">
        <f t="shared" si="1"/>
        <v>0</v>
      </c>
      <c r="F11" s="153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  <row r="12" spans="1:26" ht="21.75" customHeight="1">
      <c r="A12" s="156"/>
      <c r="B12" s="158"/>
      <c r="C12" s="160"/>
      <c r="D12" s="161">
        <f t="shared" si="0"/>
        <v>0</v>
      </c>
      <c r="E12" s="161">
        <f t="shared" si="1"/>
        <v>0</v>
      </c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</row>
    <row r="13" spans="1:26" ht="20.25" customHeight="1">
      <c r="A13" s="156"/>
      <c r="B13" s="158"/>
      <c r="C13" s="160"/>
      <c r="D13" s="161">
        <f t="shared" si="0"/>
        <v>0</v>
      </c>
      <c r="E13" s="161">
        <f t="shared" si="1"/>
        <v>0</v>
      </c>
      <c r="F13" s="153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</row>
    <row r="14" spans="1:26" ht="16.5" customHeight="1">
      <c r="A14" s="156"/>
      <c r="B14" s="158"/>
      <c r="C14" s="160"/>
      <c r="D14" s="161">
        <f t="shared" si="0"/>
        <v>0</v>
      </c>
      <c r="E14" s="161">
        <f t="shared" si="1"/>
        <v>0</v>
      </c>
      <c r="F14" s="153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</row>
    <row r="15" spans="1:26" ht="16.5" customHeight="1">
      <c r="A15" s="156"/>
      <c r="B15" s="158"/>
      <c r="C15" s="160"/>
      <c r="D15" s="161">
        <f t="shared" si="0"/>
        <v>0</v>
      </c>
      <c r="E15" s="161">
        <f t="shared" si="1"/>
        <v>0</v>
      </c>
      <c r="F15" s="153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>
      <c r="A16" s="156"/>
      <c r="B16" s="158"/>
      <c r="C16" s="160"/>
      <c r="D16" s="161">
        <f t="shared" si="0"/>
        <v>0</v>
      </c>
      <c r="E16" s="161">
        <f t="shared" si="1"/>
        <v>0</v>
      </c>
      <c r="F16" s="153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</row>
    <row r="17" spans="1:26" ht="26.25" customHeight="1">
      <c r="A17" s="184" t="s">
        <v>52</v>
      </c>
      <c r="B17" s="185"/>
      <c r="C17" s="186"/>
      <c r="D17" s="190">
        <f t="shared" ref="D17:E17" si="2">SUM(D10:D16)</f>
        <v>83.333333333333329</v>
      </c>
      <c r="E17" s="190">
        <f t="shared" si="2"/>
        <v>1000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</row>
    <row r="18" spans="1:26" ht="12" customHeight="1"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</row>
    <row r="19" spans="1:26" ht="12" customHeight="1"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</row>
    <row r="20" spans="1:26" ht="2.25" customHeight="1"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</row>
    <row r="21" spans="1:26" ht="24.75" customHeight="1">
      <c r="A21" s="1276" t="s">
        <v>79</v>
      </c>
      <c r="B21" s="1242"/>
      <c r="C21" s="1242"/>
      <c r="D21" s="1242"/>
      <c r="E21" s="1242"/>
      <c r="F21" s="1242"/>
      <c r="G21" s="1242"/>
      <c r="H21" s="1242"/>
      <c r="I21" s="1242"/>
      <c r="J21" s="1242"/>
      <c r="K21" s="1242"/>
      <c r="L21" s="1242"/>
      <c r="M21" s="1242"/>
      <c r="N21" s="1242"/>
      <c r="O21" s="1242"/>
      <c r="P21" s="1243"/>
      <c r="Q21" s="49"/>
    </row>
    <row r="22" spans="1:26" ht="12" customHeight="1">
      <c r="A22" s="199"/>
      <c r="B22" s="5"/>
      <c r="C22" s="5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200"/>
      <c r="O22" s="49"/>
      <c r="P22" s="49"/>
      <c r="Q22" s="49"/>
    </row>
    <row r="23" spans="1:26" ht="18.75" customHeight="1">
      <c r="A23" s="1277" t="s">
        <v>81</v>
      </c>
      <c r="B23" s="1288" t="str">
        <f>B9</f>
        <v>UNIDAD DE MEDIDA</v>
      </c>
      <c r="C23" s="1291" t="s">
        <v>82</v>
      </c>
      <c r="D23" s="1281" t="s">
        <v>83</v>
      </c>
      <c r="E23" s="1281" t="s">
        <v>84</v>
      </c>
      <c r="F23" s="1281" t="s">
        <v>85</v>
      </c>
      <c r="G23" s="1281" t="s">
        <v>86</v>
      </c>
      <c r="H23" s="1281" t="s">
        <v>87</v>
      </c>
      <c r="I23" s="1281" t="s">
        <v>88</v>
      </c>
      <c r="J23" s="1281" t="s">
        <v>89</v>
      </c>
      <c r="K23" s="1281" t="s">
        <v>90</v>
      </c>
      <c r="L23" s="1281" t="s">
        <v>91</v>
      </c>
      <c r="M23" s="1281" t="s">
        <v>92</v>
      </c>
      <c r="N23" s="1283" t="s">
        <v>93</v>
      </c>
      <c r="O23" s="1279" t="s">
        <v>52</v>
      </c>
      <c r="P23" s="206" t="s">
        <v>94</v>
      </c>
      <c r="Q23" s="49"/>
    </row>
    <row r="24" spans="1:26" ht="36.75" customHeight="1">
      <c r="A24" s="1278"/>
      <c r="B24" s="1262"/>
      <c r="C24" s="1292"/>
      <c r="D24" s="1282"/>
      <c r="E24" s="1282"/>
      <c r="F24" s="1282"/>
      <c r="G24" s="1282"/>
      <c r="H24" s="1282"/>
      <c r="I24" s="1282"/>
      <c r="J24" s="1282"/>
      <c r="K24" s="1282"/>
      <c r="L24" s="1282"/>
      <c r="M24" s="1282"/>
      <c r="N24" s="1284"/>
      <c r="O24" s="1280"/>
      <c r="P24" s="207" t="s">
        <v>95</v>
      </c>
      <c r="Q24" s="49"/>
    </row>
    <row r="25" spans="1:26" ht="15.75" customHeight="1">
      <c r="A25" s="208" t="str">
        <f t="shared" ref="A25:B25" si="3">A10</f>
        <v>Pintura fotoluminiscente acrilica</v>
      </c>
      <c r="B25" s="209" t="str">
        <f t="shared" si="3"/>
        <v>1 galón</v>
      </c>
      <c r="C25" s="210">
        <v>120</v>
      </c>
      <c r="D25" s="210">
        <v>80</v>
      </c>
      <c r="E25" s="210">
        <v>60</v>
      </c>
      <c r="F25" s="210">
        <v>70</v>
      </c>
      <c r="G25" s="210">
        <v>40</v>
      </c>
      <c r="H25" s="210">
        <v>80</v>
      </c>
      <c r="I25" s="210">
        <v>110</v>
      </c>
      <c r="J25" s="210">
        <v>70</v>
      </c>
      <c r="K25" s="210">
        <v>70</v>
      </c>
      <c r="L25" s="210">
        <v>60</v>
      </c>
      <c r="M25" s="210">
        <v>100</v>
      </c>
      <c r="N25" s="210">
        <v>140</v>
      </c>
      <c r="O25" s="211">
        <f t="shared" ref="O25:O31" si="4">SUM(C25:N25)</f>
        <v>1000</v>
      </c>
      <c r="P25" s="212">
        <f t="shared" ref="P25:P31" si="5">O25/12</f>
        <v>83.333333333333329</v>
      </c>
      <c r="Q25" s="213"/>
    </row>
    <row r="26" spans="1:26" ht="15.75" customHeight="1">
      <c r="A26" s="208">
        <f t="shared" ref="A26" si="6">A11</f>
        <v>0</v>
      </c>
      <c r="B26" s="215">
        <f t="shared" ref="B26" si="7">B11</f>
        <v>0</v>
      </c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1">
        <f t="shared" si="4"/>
        <v>0</v>
      </c>
      <c r="P26" s="212">
        <f t="shared" si="5"/>
        <v>0</v>
      </c>
      <c r="Q26" s="213"/>
    </row>
    <row r="27" spans="1:26" ht="15.75" customHeight="1">
      <c r="A27" s="208">
        <f t="shared" ref="A27" si="8">A12</f>
        <v>0</v>
      </c>
      <c r="B27" s="215">
        <f t="shared" ref="B27" si="9">B12</f>
        <v>0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1">
        <f t="shared" si="4"/>
        <v>0</v>
      </c>
      <c r="P27" s="212">
        <f t="shared" si="5"/>
        <v>0</v>
      </c>
      <c r="Q27" s="213"/>
    </row>
    <row r="28" spans="1:26" ht="15.75" customHeight="1">
      <c r="A28" s="208">
        <f t="shared" ref="A28" si="10">A13</f>
        <v>0</v>
      </c>
      <c r="B28" s="215">
        <f t="shared" ref="B28" si="11">B13</f>
        <v>0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1">
        <f t="shared" si="4"/>
        <v>0</v>
      </c>
      <c r="P28" s="212">
        <f t="shared" si="5"/>
        <v>0</v>
      </c>
      <c r="Q28" s="213"/>
    </row>
    <row r="29" spans="1:26" ht="15.75" customHeight="1">
      <c r="A29" s="208">
        <f t="shared" ref="A29" si="12">A14</f>
        <v>0</v>
      </c>
      <c r="B29" s="215">
        <f t="shared" ref="B29:B31" si="13">B14</f>
        <v>0</v>
      </c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1">
        <f t="shared" si="4"/>
        <v>0</v>
      </c>
      <c r="P29" s="212">
        <f t="shared" si="5"/>
        <v>0</v>
      </c>
      <c r="Q29" s="213"/>
    </row>
    <row r="30" spans="1:26" ht="15.75" customHeight="1">
      <c r="A30" s="208">
        <f t="shared" ref="A30" si="14">A15</f>
        <v>0</v>
      </c>
      <c r="B30" s="215">
        <f t="shared" si="13"/>
        <v>0</v>
      </c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1">
        <f t="shared" si="4"/>
        <v>0</v>
      </c>
      <c r="P30" s="212">
        <f t="shared" si="5"/>
        <v>0</v>
      </c>
      <c r="Q30" s="213"/>
      <c r="R30" s="181"/>
      <c r="S30" s="181"/>
      <c r="T30" s="181"/>
      <c r="U30" s="181"/>
      <c r="V30" s="181"/>
      <c r="W30" s="181"/>
      <c r="X30" s="181"/>
      <c r="Y30" s="181"/>
      <c r="Z30" s="181"/>
    </row>
    <row r="31" spans="1:26" ht="15.75" customHeight="1">
      <c r="A31" s="208">
        <f t="shared" ref="A31" si="15">A16</f>
        <v>0</v>
      </c>
      <c r="B31" s="215">
        <f t="shared" si="13"/>
        <v>0</v>
      </c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>
        <f t="shared" si="4"/>
        <v>0</v>
      </c>
      <c r="P31" s="212">
        <f t="shared" si="5"/>
        <v>0</v>
      </c>
      <c r="Q31" s="213"/>
    </row>
    <row r="32" spans="1:26" ht="15.75" customHeight="1">
      <c r="A32" s="208"/>
      <c r="B32" s="237"/>
      <c r="C32" s="238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42"/>
      <c r="O32" s="244"/>
      <c r="P32" s="245"/>
      <c r="Q32" s="49"/>
    </row>
    <row r="33" spans="1:17" ht="24" customHeight="1">
      <c r="A33" s="246" t="s">
        <v>52</v>
      </c>
      <c r="B33" s="247"/>
      <c r="C33" s="249">
        <f t="shared" ref="C33:N33" si="16">SUM(C25:C32)</f>
        <v>120</v>
      </c>
      <c r="D33" s="250">
        <f t="shared" si="16"/>
        <v>80</v>
      </c>
      <c r="E33" s="250">
        <f t="shared" si="16"/>
        <v>60</v>
      </c>
      <c r="F33" s="250">
        <f t="shared" si="16"/>
        <v>70</v>
      </c>
      <c r="G33" s="250">
        <f t="shared" si="16"/>
        <v>40</v>
      </c>
      <c r="H33" s="250">
        <f t="shared" si="16"/>
        <v>80</v>
      </c>
      <c r="I33" s="250">
        <f t="shared" si="16"/>
        <v>110</v>
      </c>
      <c r="J33" s="250">
        <f t="shared" si="16"/>
        <v>70</v>
      </c>
      <c r="K33" s="250">
        <f t="shared" si="16"/>
        <v>70</v>
      </c>
      <c r="L33" s="250">
        <f t="shared" si="16"/>
        <v>60</v>
      </c>
      <c r="M33" s="250">
        <f t="shared" si="16"/>
        <v>100</v>
      </c>
      <c r="N33" s="250">
        <f t="shared" si="16"/>
        <v>140</v>
      </c>
      <c r="O33" s="253">
        <f>SUM(O25:O31)</f>
        <v>1000</v>
      </c>
      <c r="P33" s="255">
        <f>O33/12</f>
        <v>83.333333333333329</v>
      </c>
      <c r="Q33" s="49"/>
    </row>
    <row r="34" spans="1:17" ht="24" customHeight="1">
      <c r="A34" s="49"/>
      <c r="B34" s="49"/>
      <c r="C34" s="256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60"/>
      <c r="P34" s="49"/>
      <c r="Q34" s="49"/>
    </row>
    <row r="35" spans="1:17" ht="12" customHeight="1">
      <c r="A35" s="49"/>
      <c r="B35" s="49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60"/>
      <c r="P35" s="49"/>
      <c r="Q35" s="49"/>
    </row>
    <row r="36" spans="1:17" ht="12" customHeight="1">
      <c r="A36" s="49"/>
      <c r="B36" s="49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60"/>
      <c r="P36" s="49"/>
      <c r="Q36" s="49"/>
    </row>
    <row r="37" spans="1:17" ht="16.5" customHeight="1">
      <c r="A37" s="1286" t="s">
        <v>105</v>
      </c>
      <c r="B37" s="1242"/>
      <c r="C37" s="1242"/>
      <c r="D37" s="1242"/>
      <c r="E37" s="1242"/>
      <c r="F37" s="1242"/>
      <c r="G37" s="1242"/>
      <c r="H37" s="1242"/>
      <c r="I37" s="1242"/>
      <c r="J37" s="1242"/>
      <c r="K37" s="1242"/>
      <c r="L37" s="1242"/>
      <c r="M37" s="1242"/>
      <c r="N37" s="1242"/>
      <c r="O37" s="1242"/>
      <c r="P37" s="1243"/>
      <c r="Q37" s="49"/>
    </row>
    <row r="38" spans="1:17" ht="12">
      <c r="A38" s="277"/>
      <c r="B38" s="49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80"/>
      <c r="O38" s="282"/>
      <c r="P38" s="49"/>
      <c r="Q38" s="49"/>
    </row>
    <row r="39" spans="1:17" ht="22.5" customHeight="1">
      <c r="A39" s="1265" t="s">
        <v>112</v>
      </c>
      <c r="B39" s="1287" t="str">
        <f>B23</f>
        <v>UNIDAD DE MEDIDA</v>
      </c>
      <c r="C39" s="1289" t="s">
        <v>82</v>
      </c>
      <c r="D39" s="1281" t="s">
        <v>83</v>
      </c>
      <c r="E39" s="1281" t="s">
        <v>84</v>
      </c>
      <c r="F39" s="1281" t="s">
        <v>85</v>
      </c>
      <c r="G39" s="1281" t="s">
        <v>86</v>
      </c>
      <c r="H39" s="1281" t="s">
        <v>87</v>
      </c>
      <c r="I39" s="1281" t="s">
        <v>88</v>
      </c>
      <c r="J39" s="1281" t="s">
        <v>89</v>
      </c>
      <c r="K39" s="1281" t="s">
        <v>90</v>
      </c>
      <c r="L39" s="1281" t="s">
        <v>91</v>
      </c>
      <c r="M39" s="1281" t="s">
        <v>92</v>
      </c>
      <c r="N39" s="1283" t="s">
        <v>93</v>
      </c>
      <c r="O39" s="1279" t="s">
        <v>52</v>
      </c>
      <c r="P39" s="292" t="s">
        <v>113</v>
      </c>
      <c r="Q39" s="49"/>
    </row>
    <row r="40" spans="1:17" ht="19.5" customHeight="1">
      <c r="A40" s="1262"/>
      <c r="B40" s="1262"/>
      <c r="C40" s="1290"/>
      <c r="D40" s="1282"/>
      <c r="E40" s="1282"/>
      <c r="F40" s="1282"/>
      <c r="G40" s="1282"/>
      <c r="H40" s="1282"/>
      <c r="I40" s="1282"/>
      <c r="J40" s="1282"/>
      <c r="K40" s="1282"/>
      <c r="L40" s="1282"/>
      <c r="M40" s="1282"/>
      <c r="N40" s="1284"/>
      <c r="O40" s="1280"/>
      <c r="P40" s="298" t="s">
        <v>95</v>
      </c>
      <c r="Q40" s="49"/>
    </row>
    <row r="41" spans="1:17" ht="15.75" customHeight="1">
      <c r="A41" s="300" t="str">
        <f t="shared" ref="A41:A47" si="17">A10</f>
        <v>Pintura fotoluminiscente acrilica</v>
      </c>
      <c r="B41" s="302" t="str">
        <f t="shared" ref="B41:B47" si="18">B25</f>
        <v>1 galón</v>
      </c>
      <c r="C41" s="303">
        <f>C25*$C10</f>
        <v>54000000</v>
      </c>
      <c r="D41" s="303">
        <f t="shared" ref="D41:N41" si="19">D25*$C10</f>
        <v>36000000</v>
      </c>
      <c r="E41" s="303">
        <f t="shared" si="19"/>
        <v>27000000</v>
      </c>
      <c r="F41" s="303">
        <f t="shared" si="19"/>
        <v>31500000</v>
      </c>
      <c r="G41" s="303">
        <f t="shared" si="19"/>
        <v>18000000</v>
      </c>
      <c r="H41" s="303">
        <f t="shared" si="19"/>
        <v>36000000</v>
      </c>
      <c r="I41" s="303">
        <f t="shared" si="19"/>
        <v>49500000</v>
      </c>
      <c r="J41" s="303">
        <f t="shared" si="19"/>
        <v>31500000</v>
      </c>
      <c r="K41" s="303">
        <f t="shared" si="19"/>
        <v>31500000</v>
      </c>
      <c r="L41" s="303">
        <f t="shared" si="19"/>
        <v>27000000</v>
      </c>
      <c r="M41" s="303">
        <f t="shared" si="19"/>
        <v>45000000</v>
      </c>
      <c r="N41" s="303">
        <f t="shared" si="19"/>
        <v>63000000</v>
      </c>
      <c r="O41" s="324">
        <f>O25*C10</f>
        <v>450000000</v>
      </c>
      <c r="P41" s="326">
        <f t="shared" ref="P41:P48" si="20">O41/12</f>
        <v>37500000</v>
      </c>
      <c r="Q41" s="49"/>
    </row>
    <row r="42" spans="1:17" ht="15.75" customHeight="1">
      <c r="A42" s="300">
        <f t="shared" si="17"/>
        <v>0</v>
      </c>
      <c r="B42" s="302">
        <f t="shared" si="18"/>
        <v>0</v>
      </c>
      <c r="C42" s="303">
        <f t="shared" ref="C42:C47" si="21">C26*$C11</f>
        <v>0</v>
      </c>
      <c r="D42" s="303">
        <f t="shared" ref="D42:N47" si="22">D26*$C11</f>
        <v>0</v>
      </c>
      <c r="E42" s="303">
        <f t="shared" si="22"/>
        <v>0</v>
      </c>
      <c r="F42" s="303">
        <f t="shared" si="22"/>
        <v>0</v>
      </c>
      <c r="G42" s="303">
        <f t="shared" si="22"/>
        <v>0</v>
      </c>
      <c r="H42" s="303">
        <f t="shared" si="22"/>
        <v>0</v>
      </c>
      <c r="I42" s="303">
        <f t="shared" si="22"/>
        <v>0</v>
      </c>
      <c r="J42" s="303">
        <f t="shared" si="22"/>
        <v>0</v>
      </c>
      <c r="K42" s="303">
        <f t="shared" si="22"/>
        <v>0</v>
      </c>
      <c r="L42" s="303">
        <f t="shared" si="22"/>
        <v>0</v>
      </c>
      <c r="M42" s="303">
        <f t="shared" si="22"/>
        <v>0</v>
      </c>
      <c r="N42" s="303">
        <f t="shared" si="22"/>
        <v>0</v>
      </c>
      <c r="O42" s="324">
        <f t="shared" ref="O42:O47" si="23">O26*C11</f>
        <v>0</v>
      </c>
      <c r="P42" s="326">
        <f t="shared" si="20"/>
        <v>0</v>
      </c>
      <c r="Q42" s="49"/>
    </row>
    <row r="43" spans="1:17" ht="15.75" customHeight="1">
      <c r="A43" s="300">
        <f t="shared" si="17"/>
        <v>0</v>
      </c>
      <c r="B43" s="302">
        <f t="shared" si="18"/>
        <v>0</v>
      </c>
      <c r="C43" s="303">
        <f t="shared" si="21"/>
        <v>0</v>
      </c>
      <c r="D43" s="303">
        <f t="shared" si="22"/>
        <v>0</v>
      </c>
      <c r="E43" s="303">
        <f t="shared" si="22"/>
        <v>0</v>
      </c>
      <c r="F43" s="303">
        <f t="shared" si="22"/>
        <v>0</v>
      </c>
      <c r="G43" s="303">
        <f t="shared" si="22"/>
        <v>0</v>
      </c>
      <c r="H43" s="303">
        <f t="shared" si="22"/>
        <v>0</v>
      </c>
      <c r="I43" s="303">
        <f t="shared" si="22"/>
        <v>0</v>
      </c>
      <c r="J43" s="303">
        <f t="shared" si="22"/>
        <v>0</v>
      </c>
      <c r="K43" s="303">
        <f t="shared" si="22"/>
        <v>0</v>
      </c>
      <c r="L43" s="303">
        <f t="shared" si="22"/>
        <v>0</v>
      </c>
      <c r="M43" s="303">
        <f t="shared" si="22"/>
        <v>0</v>
      </c>
      <c r="N43" s="303">
        <f t="shared" si="22"/>
        <v>0</v>
      </c>
      <c r="O43" s="324">
        <f t="shared" si="23"/>
        <v>0</v>
      </c>
      <c r="P43" s="326">
        <f t="shared" si="20"/>
        <v>0</v>
      </c>
      <c r="Q43" s="49"/>
    </row>
    <row r="44" spans="1:17" ht="15.75" customHeight="1">
      <c r="A44" s="300">
        <f t="shared" si="17"/>
        <v>0</v>
      </c>
      <c r="B44" s="302">
        <f t="shared" si="18"/>
        <v>0</v>
      </c>
      <c r="C44" s="303">
        <f t="shared" si="21"/>
        <v>0</v>
      </c>
      <c r="D44" s="303">
        <f t="shared" si="22"/>
        <v>0</v>
      </c>
      <c r="E44" s="303">
        <f t="shared" si="22"/>
        <v>0</v>
      </c>
      <c r="F44" s="303">
        <f t="shared" si="22"/>
        <v>0</v>
      </c>
      <c r="G44" s="303">
        <f t="shared" si="22"/>
        <v>0</v>
      </c>
      <c r="H44" s="303">
        <f t="shared" si="22"/>
        <v>0</v>
      </c>
      <c r="I44" s="303">
        <f t="shared" si="22"/>
        <v>0</v>
      </c>
      <c r="J44" s="303">
        <f t="shared" si="22"/>
        <v>0</v>
      </c>
      <c r="K44" s="303">
        <f t="shared" si="22"/>
        <v>0</v>
      </c>
      <c r="L44" s="303">
        <f t="shared" si="22"/>
        <v>0</v>
      </c>
      <c r="M44" s="303">
        <f t="shared" si="22"/>
        <v>0</v>
      </c>
      <c r="N44" s="303">
        <f t="shared" si="22"/>
        <v>0</v>
      </c>
      <c r="O44" s="324">
        <f t="shared" si="23"/>
        <v>0</v>
      </c>
      <c r="P44" s="326">
        <f t="shared" si="20"/>
        <v>0</v>
      </c>
      <c r="Q44" s="49"/>
    </row>
    <row r="45" spans="1:17" ht="15.75" customHeight="1">
      <c r="A45" s="300">
        <f t="shared" si="17"/>
        <v>0</v>
      </c>
      <c r="B45" s="302">
        <f t="shared" si="18"/>
        <v>0</v>
      </c>
      <c r="C45" s="303">
        <f t="shared" si="21"/>
        <v>0</v>
      </c>
      <c r="D45" s="303">
        <f t="shared" si="22"/>
        <v>0</v>
      </c>
      <c r="E45" s="303">
        <f t="shared" si="22"/>
        <v>0</v>
      </c>
      <c r="F45" s="303">
        <f t="shared" si="22"/>
        <v>0</v>
      </c>
      <c r="G45" s="303">
        <f t="shared" si="22"/>
        <v>0</v>
      </c>
      <c r="H45" s="303">
        <f t="shared" si="22"/>
        <v>0</v>
      </c>
      <c r="I45" s="303">
        <f t="shared" si="22"/>
        <v>0</v>
      </c>
      <c r="J45" s="303">
        <f t="shared" si="22"/>
        <v>0</v>
      </c>
      <c r="K45" s="303">
        <f t="shared" si="22"/>
        <v>0</v>
      </c>
      <c r="L45" s="303">
        <f t="shared" si="22"/>
        <v>0</v>
      </c>
      <c r="M45" s="303">
        <f t="shared" si="22"/>
        <v>0</v>
      </c>
      <c r="N45" s="303">
        <f t="shared" si="22"/>
        <v>0</v>
      </c>
      <c r="O45" s="324">
        <f t="shared" si="23"/>
        <v>0</v>
      </c>
      <c r="P45" s="326">
        <f t="shared" si="20"/>
        <v>0</v>
      </c>
      <c r="Q45" s="49"/>
    </row>
    <row r="46" spans="1:17" ht="15.75" customHeight="1">
      <c r="A46" s="300">
        <f t="shared" si="17"/>
        <v>0</v>
      </c>
      <c r="B46" s="302">
        <f t="shared" si="18"/>
        <v>0</v>
      </c>
      <c r="C46" s="303">
        <f t="shared" si="21"/>
        <v>0</v>
      </c>
      <c r="D46" s="303">
        <f t="shared" si="22"/>
        <v>0</v>
      </c>
      <c r="E46" s="303">
        <f t="shared" si="22"/>
        <v>0</v>
      </c>
      <c r="F46" s="303">
        <f t="shared" si="22"/>
        <v>0</v>
      </c>
      <c r="G46" s="303">
        <f t="shared" si="22"/>
        <v>0</v>
      </c>
      <c r="H46" s="303">
        <f t="shared" si="22"/>
        <v>0</v>
      </c>
      <c r="I46" s="303">
        <f t="shared" si="22"/>
        <v>0</v>
      </c>
      <c r="J46" s="303">
        <f t="shared" si="22"/>
        <v>0</v>
      </c>
      <c r="K46" s="303">
        <f t="shared" si="22"/>
        <v>0</v>
      </c>
      <c r="L46" s="303">
        <f t="shared" si="22"/>
        <v>0</v>
      </c>
      <c r="M46" s="303">
        <f t="shared" si="22"/>
        <v>0</v>
      </c>
      <c r="N46" s="303">
        <f t="shared" si="22"/>
        <v>0</v>
      </c>
      <c r="O46" s="324">
        <f t="shared" si="23"/>
        <v>0</v>
      </c>
      <c r="P46" s="326">
        <f t="shared" si="20"/>
        <v>0</v>
      </c>
      <c r="Q46" s="49"/>
    </row>
    <row r="47" spans="1:17" ht="15.75" customHeight="1">
      <c r="A47" s="300">
        <f t="shared" si="17"/>
        <v>0</v>
      </c>
      <c r="B47" s="302">
        <f t="shared" si="18"/>
        <v>0</v>
      </c>
      <c r="C47" s="303">
        <f t="shared" si="21"/>
        <v>0</v>
      </c>
      <c r="D47" s="303">
        <f t="shared" si="22"/>
        <v>0</v>
      </c>
      <c r="E47" s="303">
        <f t="shared" si="22"/>
        <v>0</v>
      </c>
      <c r="F47" s="303">
        <f t="shared" si="22"/>
        <v>0</v>
      </c>
      <c r="G47" s="303">
        <f t="shared" si="22"/>
        <v>0</v>
      </c>
      <c r="H47" s="303">
        <f t="shared" si="22"/>
        <v>0</v>
      </c>
      <c r="I47" s="303">
        <f t="shared" si="22"/>
        <v>0</v>
      </c>
      <c r="J47" s="303">
        <f t="shared" si="22"/>
        <v>0</v>
      </c>
      <c r="K47" s="303">
        <f t="shared" si="22"/>
        <v>0</v>
      </c>
      <c r="L47" s="303">
        <f t="shared" si="22"/>
        <v>0</v>
      </c>
      <c r="M47" s="303">
        <f t="shared" si="22"/>
        <v>0</v>
      </c>
      <c r="N47" s="303">
        <f t="shared" si="22"/>
        <v>0</v>
      </c>
      <c r="O47" s="324">
        <f t="shared" si="23"/>
        <v>0</v>
      </c>
      <c r="P47" s="364">
        <f t="shared" si="20"/>
        <v>0</v>
      </c>
      <c r="Q47" s="49"/>
    </row>
    <row r="48" spans="1:17" ht="15.75" customHeight="1">
      <c r="A48" s="365" t="s">
        <v>122</v>
      </c>
      <c r="B48" s="366"/>
      <c r="C48" s="367">
        <f t="shared" ref="C48:O48" si="24">SUM(C41:C47)</f>
        <v>54000000</v>
      </c>
      <c r="D48" s="367">
        <f t="shared" si="24"/>
        <v>36000000</v>
      </c>
      <c r="E48" s="367">
        <f t="shared" si="24"/>
        <v>27000000</v>
      </c>
      <c r="F48" s="367">
        <f t="shared" si="24"/>
        <v>31500000</v>
      </c>
      <c r="G48" s="367">
        <f t="shared" si="24"/>
        <v>18000000</v>
      </c>
      <c r="H48" s="367">
        <f t="shared" si="24"/>
        <v>36000000</v>
      </c>
      <c r="I48" s="367">
        <f t="shared" si="24"/>
        <v>49500000</v>
      </c>
      <c r="J48" s="367">
        <f t="shared" si="24"/>
        <v>31500000</v>
      </c>
      <c r="K48" s="367">
        <f t="shared" si="24"/>
        <v>31500000</v>
      </c>
      <c r="L48" s="367">
        <f t="shared" si="24"/>
        <v>27000000</v>
      </c>
      <c r="M48" s="367">
        <f t="shared" si="24"/>
        <v>45000000</v>
      </c>
      <c r="N48" s="368">
        <f t="shared" si="24"/>
        <v>63000000</v>
      </c>
      <c r="O48" s="369">
        <f t="shared" si="24"/>
        <v>450000000</v>
      </c>
      <c r="P48" s="368">
        <f t="shared" si="20"/>
        <v>37500000</v>
      </c>
      <c r="Q48" s="49"/>
    </row>
    <row r="49" spans="1:23" ht="12" customHeight="1">
      <c r="A49" s="49"/>
      <c r="B49" s="49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49"/>
      <c r="Q49" s="49"/>
      <c r="R49" s="49"/>
      <c r="S49" s="49"/>
      <c r="T49" s="49"/>
      <c r="U49" s="49"/>
      <c r="V49" s="49"/>
      <c r="W49" s="49"/>
    </row>
    <row r="50" spans="1:23" ht="12" customHeight="1">
      <c r="A50" s="49"/>
      <c r="B50" s="49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49"/>
      <c r="Q50" s="49"/>
    </row>
    <row r="51" spans="1:23" ht="12" customHeight="1">
      <c r="A51" s="49"/>
      <c r="B51" s="49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82"/>
      <c r="P51" s="49"/>
      <c r="Q51" s="49"/>
    </row>
    <row r="52" spans="1:23" ht="29.25">
      <c r="A52" s="1268" t="s">
        <v>123</v>
      </c>
      <c r="B52" s="1242"/>
      <c r="C52" s="1242"/>
      <c r="D52" s="1242"/>
      <c r="E52" s="1242"/>
      <c r="F52" s="1242"/>
      <c r="G52" s="1243"/>
      <c r="H52" s="256"/>
      <c r="I52" s="256"/>
      <c r="J52" s="256"/>
      <c r="K52" s="256"/>
      <c r="L52" s="256"/>
      <c r="M52" s="256"/>
      <c r="N52" s="256"/>
      <c r="O52" s="282"/>
      <c r="P52" s="49"/>
      <c r="Q52" s="49"/>
    </row>
    <row r="53" spans="1:23" ht="12" customHeight="1">
      <c r="A53" s="277"/>
      <c r="B53" s="49"/>
      <c r="C53" s="256"/>
      <c r="D53" s="256"/>
      <c r="E53" s="256"/>
      <c r="F53" s="256"/>
      <c r="G53" s="280"/>
      <c r="H53" s="256"/>
      <c r="I53" s="256"/>
      <c r="J53" s="256"/>
      <c r="K53" s="256"/>
      <c r="L53" s="256"/>
      <c r="M53" s="256"/>
      <c r="N53" s="256"/>
      <c r="O53" s="282"/>
      <c r="P53" s="49"/>
      <c r="Q53" s="49"/>
    </row>
    <row r="54" spans="1:23" ht="12" customHeight="1">
      <c r="A54" s="1265" t="s">
        <v>124</v>
      </c>
      <c r="B54" s="1269" t="str">
        <f>B39</f>
        <v>UNIDAD DE MEDIDA</v>
      </c>
      <c r="C54" s="1271" t="s">
        <v>125</v>
      </c>
      <c r="D54" s="1271" t="s">
        <v>126</v>
      </c>
      <c r="E54" s="1271" t="s">
        <v>127</v>
      </c>
      <c r="F54" s="1271" t="s">
        <v>80</v>
      </c>
      <c r="G54" s="1274" t="s">
        <v>128</v>
      </c>
      <c r="H54" s="256"/>
      <c r="I54" s="256"/>
      <c r="J54" s="256"/>
      <c r="K54" s="256"/>
      <c r="L54" s="256"/>
      <c r="M54" s="256"/>
      <c r="N54" s="256"/>
      <c r="O54" s="282"/>
      <c r="P54" s="49"/>
      <c r="Q54" s="49"/>
    </row>
    <row r="55" spans="1:23" ht="24.75" customHeight="1">
      <c r="A55" s="1262"/>
      <c r="B55" s="1270"/>
      <c r="C55" s="1267"/>
      <c r="D55" s="1267"/>
      <c r="E55" s="1267"/>
      <c r="F55" s="1267"/>
      <c r="G55" s="1273"/>
      <c r="H55" s="49"/>
      <c r="I55" s="49"/>
      <c r="J55" s="49"/>
      <c r="K55" s="49"/>
      <c r="L55" s="49"/>
      <c r="M55" s="49"/>
      <c r="N55" s="49"/>
      <c r="O55" s="49"/>
      <c r="P55" s="49"/>
      <c r="Q55" s="49"/>
    </row>
    <row r="56" spans="1:23" ht="12" customHeight="1">
      <c r="A56" s="370"/>
      <c r="B56" s="5"/>
      <c r="C56" s="371"/>
      <c r="D56" s="371"/>
      <c r="E56" s="371"/>
      <c r="F56" s="371"/>
      <c r="G56" s="372"/>
      <c r="H56" s="49"/>
      <c r="I56" s="49"/>
      <c r="J56" s="49"/>
      <c r="K56" s="49"/>
      <c r="L56" s="49"/>
      <c r="M56" s="49"/>
      <c r="N56" s="49"/>
      <c r="O56" s="49"/>
      <c r="P56" s="49"/>
      <c r="Q56" s="49"/>
    </row>
    <row r="57" spans="1:23" ht="12" customHeight="1">
      <c r="A57" s="373" t="s">
        <v>129</v>
      </c>
      <c r="B57" s="374"/>
      <c r="C57" s="1186"/>
      <c r="D57" s="376">
        <v>0.12</v>
      </c>
      <c r="E57" s="376">
        <v>0.2</v>
      </c>
      <c r="F57" s="376">
        <v>0.08</v>
      </c>
      <c r="G57" s="376">
        <v>0.03</v>
      </c>
      <c r="H57" s="49"/>
      <c r="I57" s="49"/>
      <c r="J57" s="49"/>
      <c r="K57" s="49"/>
      <c r="L57" s="49"/>
      <c r="M57" s="49"/>
      <c r="N57" s="49"/>
      <c r="O57" s="49"/>
      <c r="P57" s="49"/>
      <c r="Q57" s="49"/>
    </row>
    <row r="58" spans="1:23" ht="7.5" customHeight="1">
      <c r="A58" s="377"/>
      <c r="B58" s="5"/>
      <c r="C58" s="5"/>
      <c r="D58" s="5"/>
      <c r="E58" s="5"/>
      <c r="F58" s="5"/>
      <c r="G58" s="262"/>
      <c r="H58" s="49"/>
      <c r="I58" s="49"/>
      <c r="J58" s="49"/>
      <c r="K58" s="49"/>
      <c r="L58" s="49"/>
      <c r="M58" s="49"/>
      <c r="N58" s="49"/>
      <c r="O58" s="49"/>
      <c r="P58" s="49"/>
      <c r="Q58" s="49"/>
    </row>
    <row r="59" spans="1:23" ht="12" customHeight="1">
      <c r="A59" s="378" t="str">
        <f t="shared" ref="A59:B59" si="25">A41</f>
        <v>Pintura fotoluminiscente acrilica</v>
      </c>
      <c r="B59" s="327" t="str">
        <f t="shared" si="25"/>
        <v>1 galón</v>
      </c>
      <c r="C59" s="379">
        <f>O25</f>
        <v>1000</v>
      </c>
      <c r="D59" s="379">
        <f>C59*(1+D$57)</f>
        <v>1120</v>
      </c>
      <c r="E59" s="379">
        <f t="shared" ref="E59:G59" si="26">D59*(1+E$57)</f>
        <v>1344</v>
      </c>
      <c r="F59" s="379">
        <f t="shared" si="26"/>
        <v>1451.52</v>
      </c>
      <c r="G59" s="379">
        <f t="shared" si="26"/>
        <v>1495.0656000000001</v>
      </c>
      <c r="H59" s="49"/>
      <c r="I59" s="49"/>
      <c r="J59" s="49"/>
      <c r="K59" s="49"/>
      <c r="L59" s="49"/>
      <c r="M59" s="49"/>
      <c r="N59" s="49"/>
      <c r="O59" s="49"/>
      <c r="P59" s="49"/>
      <c r="Q59" s="49"/>
    </row>
    <row r="60" spans="1:23" ht="12" customHeight="1">
      <c r="A60" s="378">
        <f t="shared" ref="A60:B60" si="27">A42</f>
        <v>0</v>
      </c>
      <c r="B60" s="327">
        <f t="shared" si="27"/>
        <v>0</v>
      </c>
      <c r="C60" s="379">
        <f t="shared" ref="C60:C65" si="28">O26</f>
        <v>0</v>
      </c>
      <c r="D60" s="379">
        <f t="shared" ref="D60:G60" si="29">C60*(1+D$57)</f>
        <v>0</v>
      </c>
      <c r="E60" s="379">
        <f t="shared" si="29"/>
        <v>0</v>
      </c>
      <c r="F60" s="379">
        <f t="shared" si="29"/>
        <v>0</v>
      </c>
      <c r="G60" s="379">
        <f t="shared" si="29"/>
        <v>0</v>
      </c>
      <c r="H60" s="49"/>
      <c r="I60" s="49"/>
      <c r="J60" s="49"/>
      <c r="K60" s="49"/>
      <c r="L60" s="49"/>
      <c r="M60" s="49"/>
      <c r="N60" s="49"/>
      <c r="O60" s="49"/>
      <c r="P60" s="49"/>
      <c r="Q60" s="49"/>
    </row>
    <row r="61" spans="1:23" ht="12" customHeight="1">
      <c r="A61" s="378">
        <f t="shared" ref="A61:B61" si="30">A43</f>
        <v>0</v>
      </c>
      <c r="B61" s="327">
        <f t="shared" si="30"/>
        <v>0</v>
      </c>
      <c r="C61" s="379">
        <f t="shared" si="28"/>
        <v>0</v>
      </c>
      <c r="D61" s="379">
        <f t="shared" ref="D61:G61" si="31">C61*(1+D$57)</f>
        <v>0</v>
      </c>
      <c r="E61" s="379">
        <f t="shared" si="31"/>
        <v>0</v>
      </c>
      <c r="F61" s="379">
        <f t="shared" si="31"/>
        <v>0</v>
      </c>
      <c r="G61" s="379">
        <f t="shared" si="31"/>
        <v>0</v>
      </c>
      <c r="H61" s="49"/>
      <c r="I61" s="49"/>
      <c r="J61" s="49"/>
      <c r="K61" s="49"/>
      <c r="L61" s="49"/>
      <c r="M61" s="49"/>
      <c r="N61" s="49"/>
      <c r="O61" s="49"/>
      <c r="P61" s="49"/>
      <c r="Q61" s="49"/>
    </row>
    <row r="62" spans="1:23" ht="12" customHeight="1">
      <c r="A62" s="378">
        <f t="shared" ref="A62:B62" si="32">A44</f>
        <v>0</v>
      </c>
      <c r="B62" s="327">
        <f t="shared" si="32"/>
        <v>0</v>
      </c>
      <c r="C62" s="379">
        <f t="shared" si="28"/>
        <v>0</v>
      </c>
      <c r="D62" s="379">
        <f t="shared" ref="D62:G62" si="33">C62*(1+D$57)</f>
        <v>0</v>
      </c>
      <c r="E62" s="379">
        <f t="shared" si="33"/>
        <v>0</v>
      </c>
      <c r="F62" s="379">
        <f t="shared" si="33"/>
        <v>0</v>
      </c>
      <c r="G62" s="379">
        <f t="shared" si="33"/>
        <v>0</v>
      </c>
      <c r="H62" s="49"/>
      <c r="I62" s="49"/>
      <c r="J62" s="49"/>
      <c r="K62" s="49"/>
      <c r="L62" s="49"/>
      <c r="M62" s="49"/>
      <c r="N62" s="49"/>
      <c r="O62" s="49"/>
      <c r="P62" s="49"/>
      <c r="Q62" s="49"/>
    </row>
    <row r="63" spans="1:23" ht="12" customHeight="1">
      <c r="A63" s="378">
        <f t="shared" ref="A63:B63" si="34">A45</f>
        <v>0</v>
      </c>
      <c r="B63" s="327">
        <f t="shared" si="34"/>
        <v>0</v>
      </c>
      <c r="C63" s="379">
        <f t="shared" si="28"/>
        <v>0</v>
      </c>
      <c r="D63" s="379">
        <f t="shared" ref="D63:G63" si="35">C63*(1+D$57)</f>
        <v>0</v>
      </c>
      <c r="E63" s="379">
        <f t="shared" si="35"/>
        <v>0</v>
      </c>
      <c r="F63" s="379">
        <f t="shared" si="35"/>
        <v>0</v>
      </c>
      <c r="G63" s="379">
        <f t="shared" si="35"/>
        <v>0</v>
      </c>
      <c r="H63" s="49"/>
      <c r="I63" s="49"/>
      <c r="J63" s="49"/>
      <c r="K63" s="49"/>
      <c r="L63" s="49"/>
      <c r="M63" s="49"/>
      <c r="N63" s="49"/>
      <c r="O63" s="49"/>
      <c r="P63" s="49"/>
      <c r="Q63" s="49"/>
    </row>
    <row r="64" spans="1:23" ht="12" customHeight="1">
      <c r="A64" s="378">
        <f t="shared" ref="A64:B64" si="36">A46</f>
        <v>0</v>
      </c>
      <c r="B64" s="327">
        <f t="shared" si="36"/>
        <v>0</v>
      </c>
      <c r="C64" s="379">
        <f t="shared" si="28"/>
        <v>0</v>
      </c>
      <c r="D64" s="379">
        <f t="shared" ref="D64:G64" si="37">C64*(1+D$57)</f>
        <v>0</v>
      </c>
      <c r="E64" s="379">
        <f t="shared" si="37"/>
        <v>0</v>
      </c>
      <c r="F64" s="379">
        <f t="shared" si="37"/>
        <v>0</v>
      </c>
      <c r="G64" s="379">
        <f t="shared" si="37"/>
        <v>0</v>
      </c>
      <c r="H64" s="49"/>
      <c r="I64" s="49"/>
      <c r="J64" s="49"/>
      <c r="K64" s="49"/>
      <c r="L64" s="49"/>
      <c r="M64" s="49"/>
      <c r="N64" s="49"/>
      <c r="O64" s="49"/>
      <c r="P64" s="49"/>
      <c r="Q64" s="49"/>
    </row>
    <row r="65" spans="1:19" ht="12">
      <c r="A65" s="378">
        <f t="shared" ref="A65:B65" si="38">A47</f>
        <v>0</v>
      </c>
      <c r="B65" s="327">
        <f t="shared" si="38"/>
        <v>0</v>
      </c>
      <c r="C65" s="379">
        <f t="shared" si="28"/>
        <v>0</v>
      </c>
      <c r="D65" s="379">
        <f t="shared" ref="D65:G65" si="39">C65*(1+D$57)</f>
        <v>0</v>
      </c>
      <c r="E65" s="379">
        <f t="shared" si="39"/>
        <v>0</v>
      </c>
      <c r="F65" s="379">
        <f t="shared" si="39"/>
        <v>0</v>
      </c>
      <c r="G65" s="379">
        <f t="shared" si="39"/>
        <v>0</v>
      </c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</row>
    <row r="66" spans="1:19" ht="18">
      <c r="A66" s="380" t="s">
        <v>130</v>
      </c>
      <c r="B66" s="381"/>
      <c r="C66" s="382">
        <f t="shared" ref="C66:G66" si="40">SUM(C59:C65)</f>
        <v>1000</v>
      </c>
      <c r="D66" s="382">
        <f t="shared" si="40"/>
        <v>1120</v>
      </c>
      <c r="E66" s="382">
        <f t="shared" si="40"/>
        <v>1344</v>
      </c>
      <c r="F66" s="382">
        <f t="shared" si="40"/>
        <v>1451.52</v>
      </c>
      <c r="G66" s="382">
        <f t="shared" si="40"/>
        <v>1495.0656000000001</v>
      </c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</row>
    <row r="67" spans="1:19" ht="12" customHeight="1">
      <c r="A67" s="383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</row>
    <row r="68" spans="1:19" ht="12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</row>
    <row r="69" spans="1:19" ht="29.25">
      <c r="A69" s="1268" t="s">
        <v>131</v>
      </c>
      <c r="B69" s="1242"/>
      <c r="C69" s="1242"/>
      <c r="D69" s="1242"/>
      <c r="E69" s="1242"/>
      <c r="F69" s="1242"/>
      <c r="G69" s="1243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</row>
    <row r="70" spans="1:19" ht="12" customHeight="1">
      <c r="A70" s="277"/>
      <c r="B70" s="49"/>
      <c r="C70" s="49"/>
      <c r="D70" s="49"/>
      <c r="E70" s="49"/>
      <c r="F70" s="49"/>
      <c r="G70" s="200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</row>
    <row r="71" spans="1:19" ht="12" customHeight="1">
      <c r="A71" s="1265" t="s">
        <v>132</v>
      </c>
      <c r="B71" s="1269" t="str">
        <f>B54</f>
        <v>UNIDAD DE MEDIDA</v>
      </c>
      <c r="C71" s="1266" t="s">
        <v>125</v>
      </c>
      <c r="D71" s="1266" t="s">
        <v>126</v>
      </c>
      <c r="E71" s="1266" t="s">
        <v>127</v>
      </c>
      <c r="F71" s="1266" t="s">
        <v>80</v>
      </c>
      <c r="G71" s="1272" t="s">
        <v>128</v>
      </c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</row>
    <row r="72" spans="1:19" ht="27" customHeight="1">
      <c r="A72" s="1262"/>
      <c r="B72" s="1270"/>
      <c r="C72" s="1267"/>
      <c r="D72" s="1267"/>
      <c r="E72" s="1267"/>
      <c r="F72" s="1267"/>
      <c r="G72" s="1273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</row>
    <row r="73" spans="1:19" ht="12" customHeight="1">
      <c r="A73" s="370"/>
      <c r="B73" s="5"/>
      <c r="C73" s="371"/>
      <c r="D73" s="371"/>
      <c r="E73" s="371"/>
      <c r="F73" s="371"/>
      <c r="G73" s="372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</row>
    <row r="74" spans="1:19">
      <c r="A74" s="377" t="s">
        <v>133</v>
      </c>
      <c r="B74" s="374"/>
      <c r="C74" s="1186"/>
      <c r="D74" s="384">
        <v>0.08</v>
      </c>
      <c r="E74" s="375">
        <v>0.08</v>
      </c>
      <c r="F74" s="384">
        <v>0.08</v>
      </c>
      <c r="G74" s="375">
        <v>0.08</v>
      </c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</row>
    <row r="75" spans="1:19" ht="12">
      <c r="A75" s="385"/>
      <c r="B75" s="139"/>
      <c r="C75" s="139"/>
      <c r="D75" s="139"/>
      <c r="E75" s="139"/>
      <c r="F75" s="139"/>
      <c r="G75" s="386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</row>
    <row r="76" spans="1:19" ht="12" customHeight="1">
      <c r="A76" s="387" t="str">
        <f t="shared" ref="A76:B76" si="41">A59</f>
        <v>Pintura fotoluminiscente acrilica</v>
      </c>
      <c r="B76" s="327" t="str">
        <f t="shared" si="41"/>
        <v>1 galón</v>
      </c>
      <c r="C76" s="388">
        <f>C10</f>
        <v>450000</v>
      </c>
      <c r="D76" s="388">
        <f>C76*(1+D$74)</f>
        <v>486000.00000000006</v>
      </c>
      <c r="E76" s="388">
        <f t="shared" ref="E76:G76" si="42">D76*(1+E$74)</f>
        <v>524880.00000000012</v>
      </c>
      <c r="F76" s="388">
        <f t="shared" si="42"/>
        <v>566870.40000000014</v>
      </c>
      <c r="G76" s="388">
        <f t="shared" si="42"/>
        <v>612220.03200000024</v>
      </c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</row>
    <row r="77" spans="1:19" ht="12" customHeight="1">
      <c r="A77" s="387">
        <f t="shared" ref="A77:B77" si="43">A60</f>
        <v>0</v>
      </c>
      <c r="B77" s="327">
        <f t="shared" si="43"/>
        <v>0</v>
      </c>
      <c r="C77" s="388">
        <f t="shared" ref="C77:C82" si="44">C11</f>
        <v>0</v>
      </c>
      <c r="D77" s="388">
        <f t="shared" ref="D77:G77" si="45">C77*(1+D$74)</f>
        <v>0</v>
      </c>
      <c r="E77" s="388">
        <f t="shared" si="45"/>
        <v>0</v>
      </c>
      <c r="F77" s="388">
        <f t="shared" si="45"/>
        <v>0</v>
      </c>
      <c r="G77" s="388">
        <f t="shared" si="45"/>
        <v>0</v>
      </c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</row>
    <row r="78" spans="1:19" ht="12" customHeight="1">
      <c r="A78" s="387">
        <f t="shared" ref="A78:B78" si="46">A61</f>
        <v>0</v>
      </c>
      <c r="B78" s="327">
        <f t="shared" si="46"/>
        <v>0</v>
      </c>
      <c r="C78" s="388">
        <f t="shared" si="44"/>
        <v>0</v>
      </c>
      <c r="D78" s="388">
        <f t="shared" ref="D78:G78" si="47">C78*(1+D$74)</f>
        <v>0</v>
      </c>
      <c r="E78" s="388">
        <f t="shared" si="47"/>
        <v>0</v>
      </c>
      <c r="F78" s="388">
        <f t="shared" si="47"/>
        <v>0</v>
      </c>
      <c r="G78" s="388">
        <f t="shared" si="47"/>
        <v>0</v>
      </c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</row>
    <row r="79" spans="1:19" ht="12" customHeight="1">
      <c r="A79" s="387">
        <f t="shared" ref="A79:B79" si="48">A62</f>
        <v>0</v>
      </c>
      <c r="B79" s="327">
        <f t="shared" si="48"/>
        <v>0</v>
      </c>
      <c r="C79" s="388">
        <f t="shared" si="44"/>
        <v>0</v>
      </c>
      <c r="D79" s="388">
        <f t="shared" ref="D79:G79" si="49">C79*(1+D$74)</f>
        <v>0</v>
      </c>
      <c r="E79" s="388">
        <f t="shared" si="49"/>
        <v>0</v>
      </c>
      <c r="F79" s="388">
        <f t="shared" si="49"/>
        <v>0</v>
      </c>
      <c r="G79" s="388">
        <f t="shared" si="49"/>
        <v>0</v>
      </c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</row>
    <row r="80" spans="1:19" ht="12" customHeight="1">
      <c r="A80" s="387">
        <f t="shared" ref="A80:B80" si="50">A63</f>
        <v>0</v>
      </c>
      <c r="B80" s="327">
        <f t="shared" si="50"/>
        <v>0</v>
      </c>
      <c r="C80" s="388">
        <f t="shared" si="44"/>
        <v>0</v>
      </c>
      <c r="D80" s="388">
        <f t="shared" ref="D80:G80" si="51">C80*(1+D$74)</f>
        <v>0</v>
      </c>
      <c r="E80" s="388">
        <f t="shared" si="51"/>
        <v>0</v>
      </c>
      <c r="F80" s="388">
        <f t="shared" si="51"/>
        <v>0</v>
      </c>
      <c r="G80" s="388">
        <f t="shared" si="51"/>
        <v>0</v>
      </c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</row>
    <row r="81" spans="1:19" ht="12" customHeight="1">
      <c r="A81" s="387">
        <f t="shared" ref="A81:B81" si="52">A64</f>
        <v>0</v>
      </c>
      <c r="B81" s="327">
        <f t="shared" si="52"/>
        <v>0</v>
      </c>
      <c r="C81" s="388">
        <f t="shared" si="44"/>
        <v>0</v>
      </c>
      <c r="D81" s="388">
        <f t="shared" ref="D81:G81" si="53">C81*(1+D$74)</f>
        <v>0</v>
      </c>
      <c r="E81" s="388">
        <f t="shared" si="53"/>
        <v>0</v>
      </c>
      <c r="F81" s="388">
        <f t="shared" si="53"/>
        <v>0</v>
      </c>
      <c r="G81" s="388">
        <f t="shared" si="53"/>
        <v>0</v>
      </c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</row>
    <row r="82" spans="1:19" ht="12" customHeight="1" thickBot="1">
      <c r="A82" s="387">
        <f t="shared" ref="A82:B82" si="54">A65</f>
        <v>0</v>
      </c>
      <c r="B82" s="327">
        <f t="shared" si="54"/>
        <v>0</v>
      </c>
      <c r="C82" s="388">
        <f t="shared" si="44"/>
        <v>0</v>
      </c>
      <c r="D82" s="388">
        <f t="shared" ref="D82:G82" si="55">C82*(1+D$74)</f>
        <v>0</v>
      </c>
      <c r="E82" s="388">
        <f t="shared" si="55"/>
        <v>0</v>
      </c>
      <c r="F82" s="388">
        <f t="shared" si="55"/>
        <v>0</v>
      </c>
      <c r="G82" s="388">
        <f t="shared" si="55"/>
        <v>0</v>
      </c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</row>
    <row r="83" spans="1:19" ht="21" customHeight="1" thickBot="1">
      <c r="A83" s="1187"/>
      <c r="B83" s="1188"/>
      <c r="C83" s="1189"/>
      <c r="D83" s="1189"/>
      <c r="E83" s="1189"/>
      <c r="F83" s="1189"/>
      <c r="G83" s="1190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</row>
    <row r="84" spans="1:19" ht="12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</row>
    <row r="85" spans="1:19" ht="12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</row>
    <row r="86" spans="1:19" ht="28.5" customHeight="1">
      <c r="A86" s="1268" t="s">
        <v>135</v>
      </c>
      <c r="B86" s="1242"/>
      <c r="C86" s="1242"/>
      <c r="D86" s="1242"/>
      <c r="E86" s="1242"/>
      <c r="F86" s="1242"/>
      <c r="G86" s="1243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</row>
    <row r="87" spans="1:19" ht="12" customHeight="1">
      <c r="A87" s="277"/>
      <c r="B87" s="49"/>
      <c r="C87" s="49"/>
      <c r="D87" s="49"/>
      <c r="E87" s="49"/>
      <c r="F87" s="49"/>
      <c r="G87" s="200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</row>
    <row r="88" spans="1:19" ht="12" customHeight="1">
      <c r="A88" s="1265" t="s">
        <v>136</v>
      </c>
      <c r="B88" s="390"/>
      <c r="C88" s="1266" t="s">
        <v>125</v>
      </c>
      <c r="D88" s="1266" t="s">
        <v>126</v>
      </c>
      <c r="E88" s="1266" t="s">
        <v>127</v>
      </c>
      <c r="F88" s="1266" t="s">
        <v>80</v>
      </c>
      <c r="G88" s="1272" t="s">
        <v>128</v>
      </c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19" ht="23.25" customHeight="1">
      <c r="A89" s="1262"/>
      <c r="B89" s="391"/>
      <c r="C89" s="1267"/>
      <c r="D89" s="1267"/>
      <c r="E89" s="1267"/>
      <c r="F89" s="1267"/>
      <c r="G89" s="1273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</row>
    <row r="90" spans="1:19" ht="12" customHeight="1">
      <c r="A90" s="392"/>
      <c r="B90" s="49"/>
      <c r="C90" s="393"/>
      <c r="D90" s="394"/>
      <c r="E90" s="394"/>
      <c r="F90" s="394"/>
      <c r="G90" s="395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</row>
    <row r="91" spans="1:19" ht="16.5" customHeight="1">
      <c r="A91" s="396" t="s">
        <v>137</v>
      </c>
      <c r="B91" s="374"/>
      <c r="C91" s="1191"/>
      <c r="D91" s="1191">
        <f>(1+D57)*(1+D74)</f>
        <v>1.2096000000000002</v>
      </c>
      <c r="E91" s="1191">
        <f t="shared" ref="E91:G91" si="56">(1+E57)*(1+E74)</f>
        <v>1.296</v>
      </c>
      <c r="F91" s="1191">
        <f t="shared" si="56"/>
        <v>1.1664000000000001</v>
      </c>
      <c r="G91" s="1191">
        <f t="shared" si="56"/>
        <v>1.1124000000000001</v>
      </c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</row>
    <row r="92" spans="1:19" ht="12" customHeight="1">
      <c r="A92" s="385"/>
      <c r="B92" s="139"/>
      <c r="C92" s="139"/>
      <c r="D92" s="139"/>
      <c r="E92" s="139"/>
      <c r="F92" s="139"/>
      <c r="G92" s="386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</row>
    <row r="93" spans="1:19" ht="12" customHeight="1">
      <c r="A93" s="387" t="str">
        <f t="shared" ref="A93:A99" si="57">A76</f>
        <v>Pintura fotoluminiscente acrilica</v>
      </c>
      <c r="B93" s="327"/>
      <c r="C93" s="388">
        <f>C59*C76</f>
        <v>450000000</v>
      </c>
      <c r="D93" s="388">
        <f t="shared" ref="D93:G93" si="58">D59*D76</f>
        <v>544320000.00000012</v>
      </c>
      <c r="E93" s="388">
        <f t="shared" si="58"/>
        <v>705438720.00000012</v>
      </c>
      <c r="F93" s="388">
        <f t="shared" si="58"/>
        <v>822823723.00800014</v>
      </c>
      <c r="G93" s="388">
        <f t="shared" si="58"/>
        <v>915309109.47409964</v>
      </c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</row>
    <row r="94" spans="1:19" ht="12" customHeight="1">
      <c r="A94" s="387">
        <f t="shared" si="57"/>
        <v>0</v>
      </c>
      <c r="B94" s="327"/>
      <c r="C94" s="388">
        <f t="shared" ref="C94:G99" si="59">C60*C77</f>
        <v>0</v>
      </c>
      <c r="D94" s="388">
        <f t="shared" si="59"/>
        <v>0</v>
      </c>
      <c r="E94" s="388">
        <f t="shared" si="59"/>
        <v>0</v>
      </c>
      <c r="F94" s="388">
        <f t="shared" si="59"/>
        <v>0</v>
      </c>
      <c r="G94" s="388">
        <f t="shared" si="59"/>
        <v>0</v>
      </c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</row>
    <row r="95" spans="1:19" ht="12" customHeight="1">
      <c r="A95" s="387">
        <f t="shared" si="57"/>
        <v>0</v>
      </c>
      <c r="B95" s="327"/>
      <c r="C95" s="388">
        <f t="shared" si="59"/>
        <v>0</v>
      </c>
      <c r="D95" s="388">
        <f t="shared" si="59"/>
        <v>0</v>
      </c>
      <c r="E95" s="388">
        <f t="shared" si="59"/>
        <v>0</v>
      </c>
      <c r="F95" s="388">
        <f t="shared" si="59"/>
        <v>0</v>
      </c>
      <c r="G95" s="388">
        <f t="shared" si="59"/>
        <v>0</v>
      </c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</row>
    <row r="96" spans="1:19" ht="12" customHeight="1">
      <c r="A96" s="387">
        <f t="shared" si="57"/>
        <v>0</v>
      </c>
      <c r="B96" s="327"/>
      <c r="C96" s="388">
        <f t="shared" si="59"/>
        <v>0</v>
      </c>
      <c r="D96" s="388">
        <f t="shared" si="59"/>
        <v>0</v>
      </c>
      <c r="E96" s="388">
        <f t="shared" si="59"/>
        <v>0</v>
      </c>
      <c r="F96" s="388">
        <f t="shared" si="59"/>
        <v>0</v>
      </c>
      <c r="G96" s="388">
        <f t="shared" si="59"/>
        <v>0</v>
      </c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</row>
    <row r="97" spans="1:19" ht="12" customHeight="1">
      <c r="A97" s="387">
        <f t="shared" si="57"/>
        <v>0</v>
      </c>
      <c r="B97" s="397"/>
      <c r="C97" s="388">
        <f t="shared" si="59"/>
        <v>0</v>
      </c>
      <c r="D97" s="388">
        <f t="shared" si="59"/>
        <v>0</v>
      </c>
      <c r="E97" s="388">
        <f t="shared" si="59"/>
        <v>0</v>
      </c>
      <c r="F97" s="388">
        <f t="shared" si="59"/>
        <v>0</v>
      </c>
      <c r="G97" s="388">
        <f t="shared" si="59"/>
        <v>0</v>
      </c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</row>
    <row r="98" spans="1:19" ht="12" customHeight="1">
      <c r="A98" s="387">
        <f t="shared" si="57"/>
        <v>0</v>
      </c>
      <c r="B98" s="398"/>
      <c r="C98" s="388">
        <f t="shared" si="59"/>
        <v>0</v>
      </c>
      <c r="D98" s="388">
        <f t="shared" si="59"/>
        <v>0</v>
      </c>
      <c r="E98" s="388">
        <f t="shared" si="59"/>
        <v>0</v>
      </c>
      <c r="F98" s="388">
        <f t="shared" si="59"/>
        <v>0</v>
      </c>
      <c r="G98" s="388">
        <f t="shared" si="59"/>
        <v>0</v>
      </c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</row>
    <row r="99" spans="1:19" ht="12" customHeight="1">
      <c r="A99" s="389">
        <f t="shared" si="57"/>
        <v>0</v>
      </c>
      <c r="B99" s="399"/>
      <c r="C99" s="388">
        <f t="shared" si="59"/>
        <v>0</v>
      </c>
      <c r="D99" s="388">
        <f t="shared" si="59"/>
        <v>0</v>
      </c>
      <c r="E99" s="388">
        <f t="shared" si="59"/>
        <v>0</v>
      </c>
      <c r="F99" s="388">
        <f t="shared" si="59"/>
        <v>0</v>
      </c>
      <c r="G99" s="388">
        <f t="shared" si="59"/>
        <v>0</v>
      </c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</row>
    <row r="100" spans="1:19" ht="18">
      <c r="A100" s="400" t="s">
        <v>134</v>
      </c>
      <c r="B100" s="401"/>
      <c r="C100" s="402">
        <f t="shared" ref="C100:G100" si="60">SUM(C93:C99)</f>
        <v>450000000</v>
      </c>
      <c r="D100" s="402">
        <f t="shared" si="60"/>
        <v>544320000.00000012</v>
      </c>
      <c r="E100" s="402">
        <f t="shared" si="60"/>
        <v>705438720.00000012</v>
      </c>
      <c r="F100" s="402">
        <f t="shared" si="60"/>
        <v>822823723.00800014</v>
      </c>
      <c r="G100" s="403">
        <f t="shared" si="60"/>
        <v>915309109.47409964</v>
      </c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</row>
    <row r="101" spans="1:19" ht="12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</row>
    <row r="102" spans="1:19" ht="12" customHeight="1">
      <c r="A102" s="49"/>
      <c r="B102" s="49"/>
      <c r="C102" s="49"/>
      <c r="D102" s="49"/>
      <c r="E102" s="49"/>
      <c r="F102" s="49"/>
      <c r="G102" s="49"/>
      <c r="H102" s="49"/>
      <c r="P102" s="49"/>
      <c r="Q102" s="49"/>
      <c r="R102" s="49"/>
      <c r="S102" s="49"/>
    </row>
    <row r="103" spans="1:19" ht="12" customHeight="1">
      <c r="A103" s="49"/>
      <c r="B103" s="49"/>
      <c r="C103" s="49"/>
      <c r="D103" s="49"/>
      <c r="E103" s="49"/>
      <c r="F103" s="49"/>
      <c r="G103" s="49"/>
      <c r="H103" s="49"/>
      <c r="P103" s="49"/>
      <c r="Q103" s="49"/>
      <c r="R103" s="49"/>
      <c r="S103" s="49"/>
    </row>
    <row r="104" spans="1:19" ht="12" customHeight="1">
      <c r="A104" s="49"/>
      <c r="B104" s="49"/>
      <c r="C104" s="49"/>
      <c r="D104" s="49"/>
      <c r="E104" s="49"/>
      <c r="F104" s="49"/>
      <c r="G104" s="49"/>
      <c r="H104" s="49"/>
      <c r="P104" s="49"/>
      <c r="Q104" s="49"/>
      <c r="R104" s="49"/>
      <c r="S104" s="49"/>
    </row>
    <row r="105" spans="1:19" ht="12" customHeight="1">
      <c r="A105" s="49"/>
      <c r="B105" s="49"/>
      <c r="C105" s="49"/>
      <c r="D105" s="49"/>
      <c r="E105" s="49"/>
      <c r="F105" s="49"/>
      <c r="G105" s="49"/>
      <c r="H105" s="49"/>
      <c r="P105" s="49"/>
      <c r="Q105" s="49"/>
      <c r="R105" s="49"/>
      <c r="S105" s="49"/>
    </row>
    <row r="106" spans="1:19" ht="12" customHeight="1">
      <c r="A106" s="49"/>
      <c r="B106" s="49"/>
      <c r="C106" s="49"/>
      <c r="D106" s="49"/>
      <c r="E106" s="49"/>
      <c r="F106" s="49"/>
      <c r="G106" s="49"/>
      <c r="H106" s="49"/>
      <c r="P106" s="49"/>
      <c r="Q106" s="49"/>
      <c r="R106" s="49"/>
      <c r="S106" s="49"/>
    </row>
    <row r="107" spans="1:19" ht="12" customHeight="1"/>
    <row r="108" spans="1:19" ht="12" customHeight="1"/>
    <row r="109" spans="1:19" ht="12" customHeight="1"/>
    <row r="110" spans="1:19" ht="12" customHeight="1"/>
    <row r="111" spans="1:19" ht="12" customHeight="1"/>
    <row r="112" spans="1:19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8">
    <mergeCell ref="B39:B40"/>
    <mergeCell ref="B23:B24"/>
    <mergeCell ref="C39:C40"/>
    <mergeCell ref="D39:D40"/>
    <mergeCell ref="N39:N40"/>
    <mergeCell ref="H39:H40"/>
    <mergeCell ref="E39:E40"/>
    <mergeCell ref="F39:F40"/>
    <mergeCell ref="G39:G40"/>
    <mergeCell ref="C23:C24"/>
    <mergeCell ref="E88:E89"/>
    <mergeCell ref="D88:D89"/>
    <mergeCell ref="F88:F89"/>
    <mergeCell ref="G88:G89"/>
    <mergeCell ref="A86:G86"/>
    <mergeCell ref="A88:A89"/>
    <mergeCell ref="C88:C89"/>
    <mergeCell ref="A1:E1"/>
    <mergeCell ref="C54:C55"/>
    <mergeCell ref="A52:G52"/>
    <mergeCell ref="D54:D55"/>
    <mergeCell ref="M39:M40"/>
    <mergeCell ref="K39:K40"/>
    <mergeCell ref="A37:P37"/>
    <mergeCell ref="A39:A40"/>
    <mergeCell ref="J39:J40"/>
    <mergeCell ref="I39:I40"/>
    <mergeCell ref="L39:L40"/>
    <mergeCell ref="O39:O40"/>
    <mergeCell ref="G23:G24"/>
    <mergeCell ref="E23:E24"/>
    <mergeCell ref="D23:D24"/>
    <mergeCell ref="F23:F24"/>
    <mergeCell ref="A2:E2"/>
    <mergeCell ref="A4:E4"/>
    <mergeCell ref="A21:P21"/>
    <mergeCell ref="A23:A24"/>
    <mergeCell ref="O23:O24"/>
    <mergeCell ref="H23:H24"/>
    <mergeCell ref="M23:M24"/>
    <mergeCell ref="L23:L24"/>
    <mergeCell ref="J23:J24"/>
    <mergeCell ref="K23:K24"/>
    <mergeCell ref="I23:I24"/>
    <mergeCell ref="N23:N24"/>
    <mergeCell ref="A54:A55"/>
    <mergeCell ref="D71:D72"/>
    <mergeCell ref="A69:G69"/>
    <mergeCell ref="A71:A72"/>
    <mergeCell ref="B71:B72"/>
    <mergeCell ref="F54:F55"/>
    <mergeCell ref="E54:E55"/>
    <mergeCell ref="G71:G72"/>
    <mergeCell ref="G54:G55"/>
    <mergeCell ref="C71:C72"/>
    <mergeCell ref="F71:F72"/>
    <mergeCell ref="E71:E72"/>
    <mergeCell ref="B54:B55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1000"/>
  <sheetViews>
    <sheetView topLeftCell="A6" workbookViewId="0">
      <selection activeCell="A27" sqref="A27"/>
    </sheetView>
  </sheetViews>
  <sheetFormatPr baseColWidth="10" defaultColWidth="14.375" defaultRowHeight="15" customHeight="1"/>
  <cols>
    <col min="1" max="1" width="22.125" customWidth="1"/>
    <col min="2" max="2" width="13.125" customWidth="1"/>
    <col min="3" max="4" width="18.125" customWidth="1"/>
    <col min="5" max="5" width="17.125" customWidth="1"/>
    <col min="6" max="6" width="16.875" customWidth="1"/>
    <col min="7" max="7" width="18.375" customWidth="1"/>
    <col min="8" max="10" width="16.875" customWidth="1"/>
    <col min="11" max="12" width="26.375" customWidth="1"/>
    <col min="13" max="13" width="14.625" customWidth="1"/>
    <col min="14" max="14" width="12.375" customWidth="1"/>
    <col min="15" max="15" width="16.375" customWidth="1"/>
    <col min="16" max="16" width="78.5" bestFit="1" customWidth="1"/>
    <col min="17" max="17" width="15.875" bestFit="1" customWidth="1"/>
    <col min="18" max="18" width="12.5" bestFit="1" customWidth="1"/>
    <col min="19" max="19" width="9" customWidth="1"/>
  </cols>
  <sheetData>
    <row r="1" spans="1:26" ht="31.5" customHeight="1">
      <c r="A1" s="1295" t="s">
        <v>99</v>
      </c>
      <c r="B1" s="1242"/>
      <c r="C1" s="1242"/>
      <c r="D1" s="1242"/>
      <c r="E1" s="1242"/>
      <c r="F1" s="1242"/>
      <c r="G1" s="1242"/>
      <c r="H1" s="1242"/>
      <c r="I1" s="1242"/>
      <c r="J1" s="1242"/>
      <c r="K1" s="1242"/>
      <c r="L1" s="1242"/>
      <c r="M1" s="1242"/>
      <c r="N1" s="1242"/>
      <c r="O1" s="1243"/>
    </row>
    <row r="2" spans="1:26" ht="12" customHeight="1">
      <c r="A2" s="1293" t="str">
        <f>'Inversión Inicial'!A6</f>
        <v>GLOW POWER SAS</v>
      </c>
      <c r="B2" s="1294"/>
      <c r="C2" s="1294"/>
      <c r="D2" s="1294"/>
      <c r="E2" s="1294"/>
      <c r="F2" s="1294"/>
      <c r="G2" s="1294"/>
      <c r="H2" s="1294"/>
      <c r="I2" s="1294"/>
      <c r="J2" s="1294"/>
      <c r="K2" s="1294"/>
      <c r="L2" s="1294"/>
      <c r="M2" s="1294"/>
      <c r="N2" s="1294"/>
      <c r="O2" s="1294"/>
    </row>
    <row r="3" spans="1:26" ht="12" customHeight="1">
      <c r="A3" s="1294"/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</row>
    <row r="4" spans="1:26" ht="18">
      <c r="A4" s="258" t="s">
        <v>100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</row>
    <row r="5" spans="1:26" ht="23.25" customHeight="1">
      <c r="A5" s="258" t="s">
        <v>530</v>
      </c>
      <c r="B5" s="1233">
        <v>0.19</v>
      </c>
      <c r="I5" s="181"/>
      <c r="J5" s="181"/>
      <c r="L5" s="181"/>
    </row>
    <row r="6" spans="1:26" ht="12" customHeight="1">
      <c r="I6" s="181"/>
      <c r="J6" s="181"/>
      <c r="L6" s="181"/>
    </row>
    <row r="7" spans="1:26" ht="27.75" customHeight="1">
      <c r="I7" s="181"/>
      <c r="J7" s="181"/>
      <c r="L7" s="181"/>
    </row>
    <row r="8" spans="1:26" ht="21.75" customHeight="1">
      <c r="A8" s="1296" t="s">
        <v>101</v>
      </c>
      <c r="B8" s="1242"/>
      <c r="C8" s="1242"/>
      <c r="D8" s="1242"/>
      <c r="E8" s="1242"/>
      <c r="F8" s="1242"/>
      <c r="G8" s="1242"/>
      <c r="H8" s="1242"/>
      <c r="I8" s="1242"/>
      <c r="J8" s="1242"/>
      <c r="K8" s="1242"/>
      <c r="L8" s="1242"/>
      <c r="M8" s="1242"/>
      <c r="N8" s="1242"/>
      <c r="O8" s="1243"/>
      <c r="P8" s="1231" t="s">
        <v>531</v>
      </c>
      <c r="Q8" s="1195"/>
      <c r="R8" s="1195"/>
    </row>
    <row r="9" spans="1:26" ht="12" customHeight="1">
      <c r="A9" s="199" t="s">
        <v>102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62"/>
      <c r="P9" s="264" t="s">
        <v>103</v>
      </c>
      <c r="Q9" s="265"/>
    </row>
    <row r="10" spans="1:26" ht="48.75">
      <c r="A10" s="266" t="s">
        <v>104</v>
      </c>
      <c r="B10" s="267" t="s">
        <v>73</v>
      </c>
      <c r="C10" s="268" t="s">
        <v>524</v>
      </c>
      <c r="D10" s="268" t="s">
        <v>525</v>
      </c>
      <c r="E10" s="269" t="s">
        <v>526</v>
      </c>
      <c r="F10" s="268" t="s">
        <v>527</v>
      </c>
      <c r="G10" s="268" t="s">
        <v>528</v>
      </c>
      <c r="H10" s="269" t="s">
        <v>529</v>
      </c>
      <c r="I10" s="268" t="s">
        <v>516</v>
      </c>
      <c r="J10" s="268" t="s">
        <v>517</v>
      </c>
      <c r="K10" s="269" t="s">
        <v>518</v>
      </c>
      <c r="L10" s="268" t="s">
        <v>519</v>
      </c>
      <c r="M10" s="270" t="s">
        <v>106</v>
      </c>
      <c r="N10" s="269" t="s">
        <v>107</v>
      </c>
      <c r="O10" s="271" t="s">
        <v>108</v>
      </c>
      <c r="P10" s="272" t="s">
        <v>109</v>
      </c>
      <c r="Q10" s="273" t="s">
        <v>110</v>
      </c>
      <c r="R10" s="274" t="s">
        <v>111</v>
      </c>
    </row>
    <row r="11" spans="1:26" ht="12" customHeight="1">
      <c r="A11" s="276" t="str">
        <f>Ventas!A10</f>
        <v>Pintura fotoluminiscente acrilica</v>
      </c>
      <c r="B11" s="278" t="str">
        <f>Ventas!B10</f>
        <v>1 galón</v>
      </c>
      <c r="C11" s="281">
        <v>1955</v>
      </c>
      <c r="D11" s="283">
        <v>2430</v>
      </c>
      <c r="E11" s="285">
        <v>152</v>
      </c>
      <c r="F11" s="285">
        <v>54050</v>
      </c>
      <c r="G11" s="285">
        <v>27600</v>
      </c>
      <c r="H11" s="285">
        <v>1104</v>
      </c>
      <c r="I11" s="287"/>
      <c r="J11" s="287"/>
      <c r="K11" s="289"/>
      <c r="L11" s="291"/>
      <c r="M11" s="293">
        <f t="shared" ref="M11:M17" si="0">SUM(C11:L11)</f>
        <v>87291</v>
      </c>
      <c r="N11" s="294">
        <f>(M11+O11)*B5</f>
        <v>17884.13</v>
      </c>
      <c r="O11" s="294">
        <v>6836</v>
      </c>
      <c r="P11" s="296">
        <f>SUM(M11:O11)</f>
        <v>112011.13</v>
      </c>
      <c r="Q11" s="299">
        <f>Ventas!C10</f>
        <v>450000</v>
      </c>
      <c r="R11" s="301">
        <f t="shared" ref="R11:R17" si="1">(Q11-P11)/Q11</f>
        <v>0.75108637777777776</v>
      </c>
    </row>
    <row r="12" spans="1:26" ht="12" customHeight="1">
      <c r="A12" s="276">
        <f>Ventas!A11</f>
        <v>0</v>
      </c>
      <c r="B12" s="304">
        <f>Ventas!B11</f>
        <v>0</v>
      </c>
      <c r="C12" s="306"/>
      <c r="D12" s="308"/>
      <c r="E12" s="310"/>
      <c r="F12" s="310"/>
      <c r="G12" s="310"/>
      <c r="H12" s="310"/>
      <c r="I12" s="312"/>
      <c r="J12" s="312"/>
      <c r="K12" s="314"/>
      <c r="L12" s="291"/>
      <c r="M12" s="293">
        <f t="shared" si="0"/>
        <v>0</v>
      </c>
      <c r="N12" s="294">
        <v>0</v>
      </c>
      <c r="O12" s="294">
        <v>0</v>
      </c>
      <c r="P12" s="296">
        <f t="shared" ref="P12:P17" si="2">SUM(M12:O12)</f>
        <v>0</v>
      </c>
      <c r="Q12" s="315">
        <f>Ventas!C11</f>
        <v>0</v>
      </c>
      <c r="R12" s="317" t="e">
        <f t="shared" si="1"/>
        <v>#DIV/0!</v>
      </c>
    </row>
    <row r="13" spans="1:26" ht="12" customHeight="1">
      <c r="A13" s="276">
        <f>Ventas!A12</f>
        <v>0</v>
      </c>
      <c r="B13" s="304">
        <f>Ventas!B12</f>
        <v>0</v>
      </c>
      <c r="C13" s="306"/>
      <c r="D13" s="308"/>
      <c r="E13" s="310"/>
      <c r="F13" s="310"/>
      <c r="G13" s="310"/>
      <c r="H13" s="310"/>
      <c r="I13" s="312"/>
      <c r="J13" s="312"/>
      <c r="K13" s="314"/>
      <c r="L13" s="291"/>
      <c r="M13" s="293">
        <f t="shared" si="0"/>
        <v>0</v>
      </c>
      <c r="N13" s="294">
        <v>0</v>
      </c>
      <c r="O13" s="294">
        <v>0</v>
      </c>
      <c r="P13" s="296">
        <f t="shared" si="2"/>
        <v>0</v>
      </c>
      <c r="Q13" s="315">
        <f>Ventas!C12</f>
        <v>0</v>
      </c>
      <c r="R13" s="317" t="e">
        <f t="shared" si="1"/>
        <v>#DIV/0!</v>
      </c>
    </row>
    <row r="14" spans="1:26" ht="12" customHeight="1">
      <c r="A14" s="276">
        <f>Ventas!A13</f>
        <v>0</v>
      </c>
      <c r="B14" s="304">
        <f>Ventas!B13</f>
        <v>0</v>
      </c>
      <c r="C14" s="306"/>
      <c r="D14" s="308"/>
      <c r="E14" s="310"/>
      <c r="F14" s="310"/>
      <c r="G14" s="310"/>
      <c r="H14" s="310"/>
      <c r="I14" s="312"/>
      <c r="J14" s="312"/>
      <c r="K14" s="314"/>
      <c r="L14" s="291"/>
      <c r="M14" s="293">
        <f t="shared" si="0"/>
        <v>0</v>
      </c>
      <c r="N14" s="294">
        <v>0</v>
      </c>
      <c r="O14" s="294">
        <v>0</v>
      </c>
      <c r="P14" s="296">
        <f t="shared" si="2"/>
        <v>0</v>
      </c>
      <c r="Q14" s="315">
        <f>Ventas!C13</f>
        <v>0</v>
      </c>
      <c r="R14" s="317" t="e">
        <f t="shared" si="1"/>
        <v>#DIV/0!</v>
      </c>
    </row>
    <row r="15" spans="1:26" ht="12" customHeight="1">
      <c r="A15" s="276">
        <f>Ventas!A14</f>
        <v>0</v>
      </c>
      <c r="B15" s="304">
        <f>Ventas!B15</f>
        <v>0</v>
      </c>
      <c r="C15" s="306"/>
      <c r="D15" s="308"/>
      <c r="E15" s="310"/>
      <c r="F15" s="310"/>
      <c r="G15" s="310"/>
      <c r="H15" s="310"/>
      <c r="I15" s="312"/>
      <c r="J15" s="312"/>
      <c r="K15" s="314"/>
      <c r="L15" s="291"/>
      <c r="M15" s="293">
        <f t="shared" si="0"/>
        <v>0</v>
      </c>
      <c r="N15" s="294">
        <v>0</v>
      </c>
      <c r="O15" s="294">
        <v>0</v>
      </c>
      <c r="P15" s="296">
        <f t="shared" si="2"/>
        <v>0</v>
      </c>
      <c r="Q15" s="315">
        <f>Ventas!C15</f>
        <v>0</v>
      </c>
      <c r="R15" s="317" t="e">
        <f t="shared" si="1"/>
        <v>#DIV/0!</v>
      </c>
      <c r="S15" s="181"/>
      <c r="T15" s="181"/>
      <c r="U15" s="181"/>
      <c r="V15" s="181"/>
      <c r="W15" s="181"/>
      <c r="X15" s="181"/>
      <c r="Y15" s="181"/>
      <c r="Z15" s="181"/>
    </row>
    <row r="16" spans="1:26" ht="12" customHeight="1">
      <c r="A16" s="276">
        <f>Ventas!A15</f>
        <v>0</v>
      </c>
      <c r="B16" s="304">
        <f>Ventas!B14</f>
        <v>0</v>
      </c>
      <c r="C16" s="306"/>
      <c r="D16" s="308"/>
      <c r="E16" s="310"/>
      <c r="F16" s="310"/>
      <c r="G16" s="310"/>
      <c r="H16" s="310"/>
      <c r="I16" s="312"/>
      <c r="J16" s="312"/>
      <c r="K16" s="314"/>
      <c r="L16" s="291"/>
      <c r="M16" s="293">
        <f t="shared" si="0"/>
        <v>0</v>
      </c>
      <c r="N16" s="294">
        <v>0</v>
      </c>
      <c r="O16" s="294">
        <v>0</v>
      </c>
      <c r="P16" s="296">
        <f t="shared" si="2"/>
        <v>0</v>
      </c>
      <c r="Q16" s="315">
        <f>Ventas!C14</f>
        <v>0</v>
      </c>
      <c r="R16" s="317" t="e">
        <f t="shared" si="1"/>
        <v>#DIV/0!</v>
      </c>
      <c r="S16" s="4" t="s">
        <v>14</v>
      </c>
    </row>
    <row r="17" spans="1:18" ht="12" customHeight="1">
      <c r="A17" s="329">
        <f>Ventas!A16</f>
        <v>0</v>
      </c>
      <c r="B17" s="330">
        <f>Ventas!B16</f>
        <v>0</v>
      </c>
      <c r="C17" s="332"/>
      <c r="D17" s="334"/>
      <c r="E17" s="335"/>
      <c r="F17" s="335"/>
      <c r="G17" s="335"/>
      <c r="H17" s="335"/>
      <c r="I17" s="337"/>
      <c r="J17" s="337"/>
      <c r="K17" s="338"/>
      <c r="L17" s="339"/>
      <c r="M17" s="293">
        <f t="shared" si="0"/>
        <v>0</v>
      </c>
      <c r="N17" s="294">
        <v>0</v>
      </c>
      <c r="O17" s="294">
        <v>0</v>
      </c>
      <c r="P17" s="296">
        <f t="shared" si="2"/>
        <v>0</v>
      </c>
      <c r="Q17" s="341">
        <f>Ventas!C16</f>
        <v>0</v>
      </c>
      <c r="R17" s="343" t="e">
        <f t="shared" si="1"/>
        <v>#DIV/0!</v>
      </c>
    </row>
    <row r="18" spans="1:18" ht="12" customHeight="1">
      <c r="A18" s="17"/>
      <c r="B18" s="17"/>
      <c r="C18" s="345"/>
      <c r="D18" s="345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7"/>
    </row>
    <row r="19" spans="1:18" ht="12" customHeight="1">
      <c r="A19" s="4" t="s">
        <v>114</v>
      </c>
      <c r="I19" s="181"/>
      <c r="J19" s="181"/>
      <c r="L19" s="181"/>
    </row>
    <row r="20" spans="1:18" ht="12" customHeight="1">
      <c r="I20" s="181"/>
      <c r="J20" s="181"/>
      <c r="L20" s="181"/>
    </row>
    <row r="21" spans="1:18" ht="12" customHeight="1">
      <c r="I21" s="181"/>
      <c r="J21" s="181"/>
      <c r="L21" s="181"/>
    </row>
    <row r="22" spans="1:18" ht="12" customHeight="1">
      <c r="G22" s="348"/>
      <c r="I22" s="181"/>
      <c r="J22" s="181"/>
      <c r="L22" s="181"/>
    </row>
    <row r="23" spans="1:18" ht="12" customHeight="1">
      <c r="I23" s="181"/>
      <c r="J23" s="181"/>
      <c r="L23" s="181"/>
    </row>
    <row r="24" spans="1:18" ht="12" customHeight="1">
      <c r="I24" s="181"/>
      <c r="J24" s="181"/>
      <c r="L24" s="181"/>
    </row>
    <row r="25" spans="1:18" ht="12" customHeight="1">
      <c r="I25" s="181"/>
      <c r="J25" s="181"/>
      <c r="L25" s="181"/>
    </row>
    <row r="26" spans="1:18" ht="12" customHeight="1">
      <c r="I26" s="181"/>
      <c r="J26" s="181"/>
      <c r="L26" s="181"/>
    </row>
    <row r="27" spans="1:18" ht="12" customHeight="1">
      <c r="I27" s="181"/>
      <c r="J27" s="181"/>
      <c r="L27" s="181"/>
    </row>
    <row r="28" spans="1:18" ht="12" customHeight="1">
      <c r="I28" s="181"/>
      <c r="J28" s="181"/>
      <c r="L28" s="181"/>
    </row>
    <row r="29" spans="1:18" ht="12" customHeight="1">
      <c r="I29" s="181"/>
      <c r="J29" s="181"/>
      <c r="L29" s="181"/>
    </row>
    <row r="30" spans="1:18" ht="12" customHeight="1">
      <c r="I30" s="181"/>
      <c r="J30" s="181"/>
      <c r="L30" s="181"/>
    </row>
    <row r="31" spans="1:18" ht="12" customHeight="1">
      <c r="I31" s="181"/>
      <c r="J31" s="181"/>
      <c r="L31" s="181"/>
    </row>
    <row r="32" spans="1:18" ht="12" customHeight="1">
      <c r="I32" s="181"/>
      <c r="J32" s="181"/>
      <c r="L32" s="181"/>
    </row>
    <row r="33" spans="9:12" ht="12" customHeight="1">
      <c r="I33" s="181"/>
      <c r="J33" s="181"/>
      <c r="L33" s="181"/>
    </row>
    <row r="34" spans="9:12" ht="12" customHeight="1">
      <c r="I34" s="181"/>
      <c r="J34" s="181"/>
      <c r="L34" s="181"/>
    </row>
    <row r="35" spans="9:12" ht="12" customHeight="1">
      <c r="I35" s="181"/>
      <c r="J35" s="181"/>
      <c r="L35" s="181"/>
    </row>
    <row r="36" spans="9:12" ht="12" customHeight="1">
      <c r="I36" s="181"/>
      <c r="J36" s="181"/>
      <c r="L36" s="181"/>
    </row>
    <row r="37" spans="9:12" ht="12" customHeight="1">
      <c r="I37" s="181"/>
      <c r="J37" s="181"/>
      <c r="L37" s="181"/>
    </row>
    <row r="38" spans="9:12" ht="12" customHeight="1">
      <c r="I38" s="181"/>
      <c r="J38" s="181"/>
      <c r="L38" s="181"/>
    </row>
    <row r="39" spans="9:12" ht="12" customHeight="1">
      <c r="I39" s="181"/>
      <c r="J39" s="181"/>
      <c r="L39" s="181"/>
    </row>
    <row r="40" spans="9:12" ht="12" customHeight="1">
      <c r="I40" s="181"/>
      <c r="J40" s="181"/>
      <c r="L40" s="181"/>
    </row>
    <row r="41" spans="9:12" ht="12" customHeight="1">
      <c r="I41" s="181"/>
      <c r="J41" s="181"/>
      <c r="L41" s="181"/>
    </row>
    <row r="42" spans="9:12" ht="12" customHeight="1">
      <c r="I42" s="181"/>
      <c r="J42" s="181"/>
      <c r="L42" s="181"/>
    </row>
    <row r="43" spans="9:12" ht="12" customHeight="1">
      <c r="I43" s="181"/>
      <c r="J43" s="181"/>
      <c r="L43" s="181"/>
    </row>
    <row r="44" spans="9:12" ht="12" customHeight="1">
      <c r="I44" s="181"/>
      <c r="J44" s="181"/>
      <c r="L44" s="181"/>
    </row>
    <row r="45" spans="9:12" ht="12" customHeight="1">
      <c r="I45" s="181"/>
      <c r="J45" s="181"/>
      <c r="L45" s="181"/>
    </row>
    <row r="46" spans="9:12" ht="12" customHeight="1">
      <c r="I46" s="181"/>
      <c r="J46" s="181"/>
      <c r="L46" s="181"/>
    </row>
    <row r="47" spans="9:12" ht="12" customHeight="1">
      <c r="I47" s="181"/>
      <c r="J47" s="181"/>
      <c r="L47" s="181"/>
    </row>
    <row r="48" spans="9:12" ht="12" customHeight="1">
      <c r="I48" s="181"/>
      <c r="J48" s="181"/>
      <c r="L48" s="181"/>
    </row>
    <row r="49" spans="9:12" ht="12" customHeight="1">
      <c r="I49" s="181"/>
      <c r="J49" s="181"/>
      <c r="L49" s="181"/>
    </row>
    <row r="50" spans="9:12" ht="12" customHeight="1">
      <c r="I50" s="181"/>
      <c r="J50" s="181"/>
      <c r="L50" s="181"/>
    </row>
    <row r="51" spans="9:12" ht="12" customHeight="1">
      <c r="I51" s="181"/>
      <c r="J51" s="181"/>
      <c r="L51" s="181"/>
    </row>
    <row r="52" spans="9:12" ht="12" customHeight="1">
      <c r="I52" s="181"/>
      <c r="J52" s="181"/>
      <c r="L52" s="181"/>
    </row>
    <row r="53" spans="9:12" ht="12" customHeight="1">
      <c r="I53" s="181"/>
      <c r="J53" s="181"/>
      <c r="L53" s="181"/>
    </row>
    <row r="54" spans="9:12" ht="12" customHeight="1">
      <c r="I54" s="181"/>
      <c r="J54" s="181"/>
      <c r="L54" s="181"/>
    </row>
    <row r="55" spans="9:12" ht="12" customHeight="1">
      <c r="I55" s="181"/>
      <c r="J55" s="181"/>
      <c r="L55" s="181"/>
    </row>
    <row r="56" spans="9:12" ht="12" customHeight="1">
      <c r="I56" s="181"/>
      <c r="J56" s="181"/>
      <c r="L56" s="181"/>
    </row>
    <row r="57" spans="9:12" ht="12" customHeight="1">
      <c r="I57" s="181"/>
      <c r="J57" s="181"/>
      <c r="L57" s="181"/>
    </row>
    <row r="58" spans="9:12" ht="12" customHeight="1">
      <c r="I58" s="181"/>
      <c r="J58" s="181"/>
      <c r="L58" s="181"/>
    </row>
    <row r="59" spans="9:12" ht="12" customHeight="1">
      <c r="I59" s="181"/>
      <c r="J59" s="181"/>
      <c r="L59" s="181"/>
    </row>
    <row r="60" spans="9:12" ht="12" customHeight="1">
      <c r="I60" s="181"/>
      <c r="J60" s="181"/>
      <c r="L60" s="181"/>
    </row>
    <row r="61" spans="9:12" ht="12" customHeight="1">
      <c r="I61" s="181"/>
      <c r="J61" s="181"/>
      <c r="L61" s="181"/>
    </row>
    <row r="62" spans="9:12" ht="12" customHeight="1">
      <c r="I62" s="181"/>
      <c r="J62" s="181"/>
      <c r="L62" s="181"/>
    </row>
    <row r="63" spans="9:12" ht="12" customHeight="1">
      <c r="I63" s="181"/>
      <c r="J63" s="181"/>
      <c r="L63" s="181"/>
    </row>
    <row r="64" spans="9:12" ht="12" customHeight="1">
      <c r="I64" s="181"/>
      <c r="J64" s="181"/>
      <c r="L64" s="181"/>
    </row>
    <row r="65" spans="9:12" ht="12" customHeight="1">
      <c r="I65" s="181"/>
      <c r="J65" s="181"/>
      <c r="L65" s="181"/>
    </row>
    <row r="66" spans="9:12" ht="12" customHeight="1">
      <c r="I66" s="181"/>
      <c r="J66" s="181"/>
      <c r="L66" s="181"/>
    </row>
    <row r="67" spans="9:12" ht="12" customHeight="1">
      <c r="I67" s="181"/>
      <c r="J67" s="181"/>
      <c r="L67" s="181"/>
    </row>
    <row r="68" spans="9:12" ht="12" customHeight="1">
      <c r="I68" s="181"/>
      <c r="J68" s="181"/>
      <c r="L68" s="181"/>
    </row>
    <row r="69" spans="9:12" ht="12" customHeight="1">
      <c r="I69" s="181"/>
      <c r="J69" s="181"/>
      <c r="L69" s="181"/>
    </row>
    <row r="70" spans="9:12" ht="12" customHeight="1">
      <c r="I70" s="181"/>
      <c r="J70" s="181"/>
      <c r="L70" s="181"/>
    </row>
    <row r="71" spans="9:12" ht="12" customHeight="1">
      <c r="I71" s="181"/>
      <c r="J71" s="181"/>
      <c r="L71" s="181"/>
    </row>
    <row r="72" spans="9:12" ht="12" customHeight="1">
      <c r="I72" s="181"/>
      <c r="J72" s="181"/>
      <c r="L72" s="181"/>
    </row>
    <row r="73" spans="9:12" ht="12" customHeight="1">
      <c r="I73" s="181"/>
      <c r="J73" s="181"/>
      <c r="L73" s="181"/>
    </row>
    <row r="74" spans="9:12" ht="12" customHeight="1">
      <c r="I74" s="181"/>
      <c r="J74" s="181"/>
      <c r="L74" s="181"/>
    </row>
    <row r="75" spans="9:12" ht="12" customHeight="1">
      <c r="I75" s="181"/>
      <c r="J75" s="181"/>
      <c r="L75" s="181"/>
    </row>
    <row r="76" spans="9:12" ht="12" customHeight="1">
      <c r="I76" s="181"/>
      <c r="J76" s="181"/>
      <c r="L76" s="181"/>
    </row>
    <row r="77" spans="9:12" ht="12" customHeight="1">
      <c r="I77" s="181"/>
      <c r="J77" s="181"/>
      <c r="L77" s="181"/>
    </row>
    <row r="78" spans="9:12" ht="12" customHeight="1">
      <c r="I78" s="181"/>
      <c r="J78" s="181"/>
      <c r="L78" s="181"/>
    </row>
    <row r="79" spans="9:12" ht="12" customHeight="1">
      <c r="I79" s="181"/>
      <c r="J79" s="181"/>
      <c r="L79" s="181"/>
    </row>
    <row r="80" spans="9:12" ht="12" customHeight="1">
      <c r="I80" s="181"/>
      <c r="J80" s="181"/>
      <c r="L80" s="181"/>
    </row>
    <row r="81" spans="9:12" ht="12" customHeight="1">
      <c r="I81" s="181"/>
      <c r="J81" s="181"/>
      <c r="L81" s="181"/>
    </row>
    <row r="82" spans="9:12" ht="12" customHeight="1">
      <c r="I82" s="181"/>
      <c r="J82" s="181"/>
      <c r="L82" s="181"/>
    </row>
    <row r="83" spans="9:12" ht="12" customHeight="1">
      <c r="I83" s="181"/>
      <c r="J83" s="181"/>
      <c r="L83" s="181"/>
    </row>
    <row r="84" spans="9:12" ht="12" customHeight="1">
      <c r="I84" s="181"/>
      <c r="J84" s="181"/>
      <c r="L84" s="181"/>
    </row>
    <row r="85" spans="9:12" ht="12" customHeight="1">
      <c r="I85" s="181"/>
      <c r="J85" s="181"/>
      <c r="L85" s="181"/>
    </row>
    <row r="86" spans="9:12" ht="12" customHeight="1">
      <c r="I86" s="181"/>
      <c r="J86" s="181"/>
      <c r="L86" s="181"/>
    </row>
    <row r="87" spans="9:12" ht="12" customHeight="1">
      <c r="I87" s="181"/>
      <c r="J87" s="181"/>
      <c r="L87" s="181"/>
    </row>
    <row r="88" spans="9:12" ht="12" customHeight="1">
      <c r="I88" s="181"/>
      <c r="J88" s="181"/>
      <c r="L88" s="181"/>
    </row>
    <row r="89" spans="9:12" ht="12" customHeight="1">
      <c r="I89" s="181"/>
      <c r="J89" s="181"/>
      <c r="L89" s="181"/>
    </row>
    <row r="90" spans="9:12" ht="12" customHeight="1">
      <c r="I90" s="181"/>
      <c r="J90" s="181"/>
      <c r="L90" s="181"/>
    </row>
    <row r="91" spans="9:12" ht="12" customHeight="1">
      <c r="I91" s="181"/>
      <c r="J91" s="181"/>
      <c r="L91" s="181"/>
    </row>
    <row r="92" spans="9:12" ht="12" customHeight="1">
      <c r="I92" s="181"/>
      <c r="J92" s="181"/>
      <c r="L92" s="181"/>
    </row>
    <row r="93" spans="9:12" ht="12" customHeight="1">
      <c r="I93" s="181"/>
      <c r="J93" s="181"/>
      <c r="L93" s="181"/>
    </row>
    <row r="94" spans="9:12" ht="12" customHeight="1">
      <c r="I94" s="181"/>
      <c r="J94" s="181"/>
      <c r="L94" s="181"/>
    </row>
    <row r="95" spans="9:12" ht="12" customHeight="1">
      <c r="I95" s="181"/>
      <c r="J95" s="181"/>
      <c r="L95" s="181"/>
    </row>
    <row r="96" spans="9:12" ht="12" customHeight="1">
      <c r="I96" s="181"/>
      <c r="J96" s="181"/>
      <c r="L96" s="181"/>
    </row>
    <row r="97" spans="9:12" ht="12" customHeight="1">
      <c r="I97" s="181"/>
      <c r="J97" s="181"/>
      <c r="L97" s="181"/>
    </row>
    <row r="98" spans="9:12" ht="12" customHeight="1">
      <c r="I98" s="181"/>
      <c r="J98" s="181"/>
      <c r="L98" s="181"/>
    </row>
    <row r="99" spans="9:12" ht="12" customHeight="1">
      <c r="I99" s="181"/>
      <c r="J99" s="181"/>
      <c r="L99" s="181"/>
    </row>
    <row r="100" spans="9:12" ht="12" customHeight="1">
      <c r="I100" s="181"/>
      <c r="J100" s="181"/>
      <c r="L100" s="181"/>
    </row>
    <row r="101" spans="9:12" ht="12" customHeight="1">
      <c r="I101" s="181"/>
      <c r="J101" s="181"/>
      <c r="L101" s="181"/>
    </row>
    <row r="102" spans="9:12" ht="12" customHeight="1">
      <c r="I102" s="181"/>
      <c r="J102" s="181"/>
      <c r="L102" s="181"/>
    </row>
    <row r="103" spans="9:12" ht="12" customHeight="1">
      <c r="I103" s="181"/>
      <c r="J103" s="181"/>
      <c r="L103" s="181"/>
    </row>
    <row r="104" spans="9:12" ht="12" customHeight="1">
      <c r="I104" s="181"/>
      <c r="J104" s="181"/>
      <c r="L104" s="181"/>
    </row>
    <row r="105" spans="9:12" ht="12" customHeight="1">
      <c r="I105" s="181"/>
      <c r="J105" s="181"/>
      <c r="L105" s="181"/>
    </row>
    <row r="106" spans="9:12" ht="12" customHeight="1">
      <c r="I106" s="181"/>
      <c r="J106" s="181"/>
      <c r="L106" s="181"/>
    </row>
    <row r="107" spans="9:12" ht="12" customHeight="1">
      <c r="I107" s="181"/>
      <c r="J107" s="181"/>
      <c r="L107" s="181"/>
    </row>
    <row r="108" spans="9:12" ht="12" customHeight="1">
      <c r="I108" s="181"/>
      <c r="J108" s="181"/>
      <c r="L108" s="181"/>
    </row>
    <row r="109" spans="9:12" ht="12" customHeight="1">
      <c r="I109" s="181"/>
      <c r="J109" s="181"/>
      <c r="L109" s="181"/>
    </row>
    <row r="110" spans="9:12" ht="12" customHeight="1">
      <c r="I110" s="181"/>
      <c r="J110" s="181"/>
      <c r="L110" s="181"/>
    </row>
    <row r="111" spans="9:12" ht="12" customHeight="1">
      <c r="I111" s="181"/>
      <c r="J111" s="181"/>
      <c r="L111" s="181"/>
    </row>
    <row r="112" spans="9:12" ht="12" customHeight="1">
      <c r="I112" s="181"/>
      <c r="J112" s="181"/>
      <c r="L112" s="181"/>
    </row>
    <row r="113" spans="9:12" ht="12" customHeight="1">
      <c r="I113" s="181"/>
      <c r="J113" s="181"/>
      <c r="L113" s="181"/>
    </row>
    <row r="114" spans="9:12" ht="12" customHeight="1">
      <c r="I114" s="181"/>
      <c r="J114" s="181"/>
      <c r="L114" s="181"/>
    </row>
    <row r="115" spans="9:12" ht="12" customHeight="1">
      <c r="I115" s="181"/>
      <c r="J115" s="181"/>
      <c r="L115" s="181"/>
    </row>
    <row r="116" spans="9:12" ht="12" customHeight="1">
      <c r="I116" s="181"/>
      <c r="J116" s="181"/>
      <c r="L116" s="181"/>
    </row>
    <row r="117" spans="9:12" ht="12" customHeight="1">
      <c r="I117" s="181"/>
      <c r="J117" s="181"/>
      <c r="L117" s="181"/>
    </row>
    <row r="118" spans="9:12" ht="12" customHeight="1">
      <c r="I118" s="181"/>
      <c r="J118" s="181"/>
      <c r="L118" s="181"/>
    </row>
    <row r="119" spans="9:12" ht="12" customHeight="1">
      <c r="I119" s="181"/>
      <c r="J119" s="181"/>
      <c r="L119" s="181"/>
    </row>
    <row r="120" spans="9:12" ht="12" customHeight="1">
      <c r="I120" s="181"/>
      <c r="J120" s="181"/>
      <c r="L120" s="181"/>
    </row>
    <row r="121" spans="9:12" ht="12" customHeight="1">
      <c r="I121" s="181"/>
      <c r="J121" s="181"/>
      <c r="L121" s="181"/>
    </row>
    <row r="122" spans="9:12" ht="12" customHeight="1">
      <c r="I122" s="181"/>
      <c r="J122" s="181"/>
      <c r="L122" s="181"/>
    </row>
    <row r="123" spans="9:12" ht="12" customHeight="1">
      <c r="I123" s="181"/>
      <c r="J123" s="181"/>
      <c r="L123" s="181"/>
    </row>
    <row r="124" spans="9:12" ht="12" customHeight="1">
      <c r="I124" s="181"/>
      <c r="J124" s="181"/>
      <c r="L124" s="181"/>
    </row>
    <row r="125" spans="9:12" ht="12" customHeight="1">
      <c r="I125" s="181"/>
      <c r="J125" s="181"/>
      <c r="L125" s="181"/>
    </row>
    <row r="126" spans="9:12" ht="12" customHeight="1">
      <c r="I126" s="181"/>
      <c r="J126" s="181"/>
      <c r="L126" s="181"/>
    </row>
    <row r="127" spans="9:12" ht="12" customHeight="1">
      <c r="I127" s="181"/>
      <c r="J127" s="181"/>
      <c r="L127" s="181"/>
    </row>
    <row r="128" spans="9:12" ht="12" customHeight="1">
      <c r="I128" s="181"/>
      <c r="J128" s="181"/>
      <c r="L128" s="181"/>
    </row>
    <row r="129" spans="9:12" ht="12" customHeight="1">
      <c r="I129" s="181"/>
      <c r="J129" s="181"/>
      <c r="L129" s="181"/>
    </row>
    <row r="130" spans="9:12" ht="12" customHeight="1">
      <c r="I130" s="181"/>
      <c r="J130" s="181"/>
      <c r="L130" s="181"/>
    </row>
    <row r="131" spans="9:12" ht="12" customHeight="1">
      <c r="I131" s="181"/>
      <c r="J131" s="181"/>
      <c r="L131" s="181"/>
    </row>
    <row r="132" spans="9:12" ht="12" customHeight="1">
      <c r="I132" s="181"/>
      <c r="J132" s="181"/>
      <c r="L132" s="181"/>
    </row>
    <row r="133" spans="9:12" ht="12" customHeight="1">
      <c r="I133" s="181"/>
      <c r="J133" s="181"/>
      <c r="L133" s="181"/>
    </row>
    <row r="134" spans="9:12" ht="12" customHeight="1">
      <c r="I134" s="181"/>
      <c r="J134" s="181"/>
      <c r="L134" s="181"/>
    </row>
    <row r="135" spans="9:12" ht="12" customHeight="1">
      <c r="I135" s="181"/>
      <c r="J135" s="181"/>
      <c r="L135" s="181"/>
    </row>
    <row r="136" spans="9:12" ht="12" customHeight="1">
      <c r="I136" s="181"/>
      <c r="J136" s="181"/>
      <c r="L136" s="181"/>
    </row>
    <row r="137" spans="9:12" ht="12" customHeight="1">
      <c r="I137" s="181"/>
      <c r="J137" s="181"/>
      <c r="L137" s="181"/>
    </row>
    <row r="138" spans="9:12" ht="12" customHeight="1">
      <c r="I138" s="181"/>
      <c r="J138" s="181"/>
      <c r="L138" s="181"/>
    </row>
    <row r="139" spans="9:12" ht="12" customHeight="1">
      <c r="I139" s="181"/>
      <c r="J139" s="181"/>
      <c r="L139" s="181"/>
    </row>
    <row r="140" spans="9:12" ht="12" customHeight="1">
      <c r="I140" s="181"/>
      <c r="J140" s="181"/>
      <c r="L140" s="181"/>
    </row>
    <row r="141" spans="9:12" ht="12" customHeight="1">
      <c r="I141" s="181"/>
      <c r="J141" s="181"/>
      <c r="L141" s="181"/>
    </row>
    <row r="142" spans="9:12" ht="12" customHeight="1">
      <c r="I142" s="181"/>
      <c r="J142" s="181"/>
      <c r="L142" s="181"/>
    </row>
    <row r="143" spans="9:12" ht="12" customHeight="1">
      <c r="I143" s="181"/>
      <c r="J143" s="181"/>
      <c r="L143" s="181"/>
    </row>
    <row r="144" spans="9:12" ht="12" customHeight="1">
      <c r="I144" s="181"/>
      <c r="J144" s="181"/>
      <c r="L144" s="181"/>
    </row>
    <row r="145" spans="9:12" ht="12" customHeight="1">
      <c r="I145" s="181"/>
      <c r="J145" s="181"/>
      <c r="L145" s="181"/>
    </row>
    <row r="146" spans="9:12" ht="12" customHeight="1">
      <c r="I146" s="181"/>
      <c r="J146" s="181"/>
      <c r="L146" s="181"/>
    </row>
    <row r="147" spans="9:12" ht="12" customHeight="1">
      <c r="I147" s="181"/>
      <c r="J147" s="181"/>
      <c r="L147" s="181"/>
    </row>
    <row r="148" spans="9:12" ht="12" customHeight="1">
      <c r="I148" s="181"/>
      <c r="J148" s="181"/>
      <c r="L148" s="181"/>
    </row>
    <row r="149" spans="9:12" ht="12" customHeight="1">
      <c r="I149" s="181"/>
      <c r="J149" s="181"/>
      <c r="L149" s="181"/>
    </row>
    <row r="150" spans="9:12" ht="12" customHeight="1">
      <c r="I150" s="181"/>
      <c r="J150" s="181"/>
      <c r="L150" s="181"/>
    </row>
    <row r="151" spans="9:12" ht="12" customHeight="1">
      <c r="I151" s="181"/>
      <c r="J151" s="181"/>
      <c r="L151" s="181"/>
    </row>
    <row r="152" spans="9:12" ht="12" customHeight="1">
      <c r="I152" s="181"/>
      <c r="J152" s="181"/>
      <c r="L152" s="181"/>
    </row>
    <row r="153" spans="9:12" ht="12" customHeight="1">
      <c r="I153" s="181"/>
      <c r="J153" s="181"/>
      <c r="L153" s="181"/>
    </row>
    <row r="154" spans="9:12" ht="12" customHeight="1">
      <c r="I154" s="181"/>
      <c r="J154" s="181"/>
      <c r="L154" s="181"/>
    </row>
    <row r="155" spans="9:12" ht="12" customHeight="1">
      <c r="I155" s="181"/>
      <c r="J155" s="181"/>
      <c r="L155" s="181"/>
    </row>
    <row r="156" spans="9:12" ht="12" customHeight="1">
      <c r="I156" s="181"/>
      <c r="J156" s="181"/>
      <c r="L156" s="181"/>
    </row>
    <row r="157" spans="9:12" ht="12" customHeight="1">
      <c r="I157" s="181"/>
      <c r="J157" s="181"/>
      <c r="L157" s="181"/>
    </row>
    <row r="158" spans="9:12" ht="12" customHeight="1">
      <c r="I158" s="181"/>
      <c r="J158" s="181"/>
      <c r="L158" s="181"/>
    </row>
    <row r="159" spans="9:12" ht="12" customHeight="1">
      <c r="I159" s="181"/>
      <c r="J159" s="181"/>
      <c r="L159" s="181"/>
    </row>
    <row r="160" spans="9:12" ht="12" customHeight="1">
      <c r="I160" s="181"/>
      <c r="J160" s="181"/>
      <c r="L160" s="181"/>
    </row>
    <row r="161" spans="9:12" ht="12" customHeight="1">
      <c r="I161" s="181"/>
      <c r="J161" s="181"/>
      <c r="L161" s="181"/>
    </row>
    <row r="162" spans="9:12" ht="12" customHeight="1">
      <c r="I162" s="181"/>
      <c r="J162" s="181"/>
      <c r="L162" s="181"/>
    </row>
    <row r="163" spans="9:12" ht="12" customHeight="1">
      <c r="I163" s="181"/>
      <c r="J163" s="181"/>
      <c r="L163" s="181"/>
    </row>
    <row r="164" spans="9:12" ht="12" customHeight="1">
      <c r="I164" s="181"/>
      <c r="J164" s="181"/>
      <c r="L164" s="181"/>
    </row>
    <row r="165" spans="9:12" ht="12" customHeight="1">
      <c r="I165" s="181"/>
      <c r="J165" s="181"/>
      <c r="L165" s="181"/>
    </row>
    <row r="166" spans="9:12" ht="12" customHeight="1">
      <c r="I166" s="181"/>
      <c r="J166" s="181"/>
      <c r="L166" s="181"/>
    </row>
    <row r="167" spans="9:12" ht="12" customHeight="1">
      <c r="I167" s="181"/>
      <c r="J167" s="181"/>
      <c r="L167" s="181"/>
    </row>
    <row r="168" spans="9:12" ht="12" customHeight="1">
      <c r="I168" s="181"/>
      <c r="J168" s="181"/>
      <c r="L168" s="181"/>
    </row>
    <row r="169" spans="9:12" ht="12" customHeight="1">
      <c r="I169" s="181"/>
      <c r="J169" s="181"/>
      <c r="L169" s="181"/>
    </row>
    <row r="170" spans="9:12" ht="12" customHeight="1">
      <c r="I170" s="181"/>
      <c r="J170" s="181"/>
      <c r="L170" s="181"/>
    </row>
    <row r="171" spans="9:12" ht="12" customHeight="1">
      <c r="I171" s="181"/>
      <c r="J171" s="181"/>
      <c r="L171" s="181"/>
    </row>
    <row r="172" spans="9:12" ht="12" customHeight="1">
      <c r="I172" s="181"/>
      <c r="J172" s="181"/>
      <c r="L172" s="181"/>
    </row>
    <row r="173" spans="9:12" ht="12" customHeight="1">
      <c r="I173" s="181"/>
      <c r="J173" s="181"/>
      <c r="L173" s="181"/>
    </row>
    <row r="174" spans="9:12" ht="12" customHeight="1">
      <c r="I174" s="181"/>
      <c r="J174" s="181"/>
      <c r="L174" s="181"/>
    </row>
    <row r="175" spans="9:12" ht="12" customHeight="1">
      <c r="I175" s="181"/>
      <c r="J175" s="181"/>
      <c r="L175" s="181"/>
    </row>
    <row r="176" spans="9:12" ht="12" customHeight="1">
      <c r="I176" s="181"/>
      <c r="J176" s="181"/>
      <c r="L176" s="181"/>
    </row>
    <row r="177" spans="9:12" ht="12" customHeight="1">
      <c r="I177" s="181"/>
      <c r="J177" s="181"/>
      <c r="L177" s="181"/>
    </row>
    <row r="178" spans="9:12" ht="12" customHeight="1">
      <c r="I178" s="181"/>
      <c r="J178" s="181"/>
      <c r="L178" s="181"/>
    </row>
    <row r="179" spans="9:12" ht="12" customHeight="1">
      <c r="I179" s="181"/>
      <c r="J179" s="181"/>
      <c r="L179" s="181"/>
    </row>
    <row r="180" spans="9:12" ht="12" customHeight="1">
      <c r="I180" s="181"/>
      <c r="J180" s="181"/>
      <c r="L180" s="181"/>
    </row>
    <row r="181" spans="9:12" ht="12" customHeight="1">
      <c r="I181" s="181"/>
      <c r="J181" s="181"/>
      <c r="L181" s="181"/>
    </row>
    <row r="182" spans="9:12" ht="12" customHeight="1">
      <c r="I182" s="181"/>
      <c r="J182" s="181"/>
      <c r="L182" s="181"/>
    </row>
    <row r="183" spans="9:12" ht="12" customHeight="1">
      <c r="I183" s="181"/>
      <c r="J183" s="181"/>
      <c r="L183" s="181"/>
    </row>
    <row r="184" spans="9:12" ht="12" customHeight="1">
      <c r="I184" s="181"/>
      <c r="J184" s="181"/>
      <c r="L184" s="181"/>
    </row>
    <row r="185" spans="9:12" ht="12" customHeight="1">
      <c r="I185" s="181"/>
      <c r="J185" s="181"/>
      <c r="L185" s="181"/>
    </row>
    <row r="186" spans="9:12" ht="12" customHeight="1">
      <c r="I186" s="181"/>
      <c r="J186" s="181"/>
      <c r="L186" s="181"/>
    </row>
    <row r="187" spans="9:12" ht="12" customHeight="1">
      <c r="I187" s="181"/>
      <c r="J187" s="181"/>
      <c r="L187" s="181"/>
    </row>
    <row r="188" spans="9:12" ht="12" customHeight="1">
      <c r="I188" s="181"/>
      <c r="J188" s="181"/>
      <c r="L188" s="181"/>
    </row>
    <row r="189" spans="9:12" ht="12" customHeight="1">
      <c r="I189" s="181"/>
      <c r="J189" s="181"/>
      <c r="L189" s="181"/>
    </row>
    <row r="190" spans="9:12" ht="12" customHeight="1">
      <c r="I190" s="181"/>
      <c r="J190" s="181"/>
      <c r="L190" s="181"/>
    </row>
    <row r="191" spans="9:12" ht="12" customHeight="1">
      <c r="I191" s="181"/>
      <c r="J191" s="181"/>
      <c r="L191" s="181"/>
    </row>
    <row r="192" spans="9:12" ht="12" customHeight="1">
      <c r="I192" s="181"/>
      <c r="J192" s="181"/>
      <c r="L192" s="181"/>
    </row>
    <row r="193" spans="9:12" ht="12" customHeight="1">
      <c r="I193" s="181"/>
      <c r="J193" s="181"/>
      <c r="L193" s="181"/>
    </row>
    <row r="194" spans="9:12" ht="12" customHeight="1">
      <c r="I194" s="181"/>
      <c r="J194" s="181"/>
      <c r="L194" s="181"/>
    </row>
    <row r="195" spans="9:12" ht="12" customHeight="1">
      <c r="I195" s="181"/>
      <c r="J195" s="181"/>
      <c r="L195" s="181"/>
    </row>
    <row r="196" spans="9:12" ht="12" customHeight="1">
      <c r="I196" s="181"/>
      <c r="J196" s="181"/>
      <c r="L196" s="181"/>
    </row>
    <row r="197" spans="9:12" ht="12" customHeight="1">
      <c r="I197" s="181"/>
      <c r="J197" s="181"/>
      <c r="L197" s="181"/>
    </row>
    <row r="198" spans="9:12" ht="12" customHeight="1">
      <c r="I198" s="181"/>
      <c r="J198" s="181"/>
      <c r="L198" s="181"/>
    </row>
    <row r="199" spans="9:12" ht="12" customHeight="1">
      <c r="I199" s="181"/>
      <c r="J199" s="181"/>
      <c r="L199" s="181"/>
    </row>
    <row r="200" spans="9:12" ht="12" customHeight="1">
      <c r="I200" s="181"/>
      <c r="J200" s="181"/>
      <c r="L200" s="181"/>
    </row>
    <row r="201" spans="9:12" ht="12" customHeight="1">
      <c r="I201" s="181"/>
      <c r="J201" s="181"/>
      <c r="L201" s="181"/>
    </row>
    <row r="202" spans="9:12" ht="12" customHeight="1">
      <c r="I202" s="181"/>
      <c r="J202" s="181"/>
      <c r="L202" s="181"/>
    </row>
    <row r="203" spans="9:12" ht="12" customHeight="1">
      <c r="I203" s="181"/>
      <c r="J203" s="181"/>
      <c r="L203" s="181"/>
    </row>
    <row r="204" spans="9:12" ht="12" customHeight="1">
      <c r="I204" s="181"/>
      <c r="J204" s="181"/>
      <c r="L204" s="181"/>
    </row>
    <row r="205" spans="9:12" ht="12" customHeight="1">
      <c r="I205" s="181"/>
      <c r="J205" s="181"/>
      <c r="L205" s="181"/>
    </row>
    <row r="206" spans="9:12" ht="12" customHeight="1">
      <c r="I206" s="181"/>
      <c r="J206" s="181"/>
      <c r="L206" s="181"/>
    </row>
    <row r="207" spans="9:12" ht="12" customHeight="1">
      <c r="I207" s="181"/>
      <c r="J207" s="181"/>
      <c r="L207" s="181"/>
    </row>
    <row r="208" spans="9:12" ht="12" customHeight="1">
      <c r="I208" s="181"/>
      <c r="J208" s="181"/>
      <c r="L208" s="181"/>
    </row>
    <row r="209" spans="9:12" ht="12" customHeight="1">
      <c r="I209" s="181"/>
      <c r="J209" s="181"/>
      <c r="L209" s="181"/>
    </row>
    <row r="210" spans="9:12" ht="12" customHeight="1">
      <c r="I210" s="181"/>
      <c r="J210" s="181"/>
      <c r="L210" s="181"/>
    </row>
    <row r="211" spans="9:12" ht="12" customHeight="1">
      <c r="I211" s="181"/>
      <c r="J211" s="181"/>
      <c r="L211" s="181"/>
    </row>
    <row r="212" spans="9:12" ht="12" customHeight="1">
      <c r="I212" s="181"/>
      <c r="J212" s="181"/>
      <c r="L212" s="181"/>
    </row>
    <row r="213" spans="9:12" ht="12" customHeight="1">
      <c r="I213" s="181"/>
      <c r="J213" s="181"/>
      <c r="L213" s="181"/>
    </row>
    <row r="214" spans="9:12" ht="12" customHeight="1">
      <c r="I214" s="181"/>
      <c r="J214" s="181"/>
      <c r="L214" s="181"/>
    </row>
    <row r="215" spans="9:12" ht="12" customHeight="1">
      <c r="I215" s="181"/>
      <c r="J215" s="181"/>
      <c r="L215" s="181"/>
    </row>
    <row r="216" spans="9:12" ht="12" customHeight="1">
      <c r="I216" s="181"/>
      <c r="J216" s="181"/>
      <c r="L216" s="181"/>
    </row>
    <row r="217" spans="9:12" ht="12" customHeight="1">
      <c r="I217" s="181"/>
      <c r="J217" s="181"/>
      <c r="L217" s="181"/>
    </row>
    <row r="218" spans="9:12" ht="12" customHeight="1">
      <c r="I218" s="181"/>
      <c r="J218" s="181"/>
      <c r="L218" s="181"/>
    </row>
    <row r="219" spans="9:12" ht="12" customHeight="1">
      <c r="I219" s="181"/>
      <c r="J219" s="181"/>
      <c r="L219" s="181"/>
    </row>
    <row r="220" spans="9:12" ht="12" customHeight="1">
      <c r="I220" s="181"/>
      <c r="J220" s="181"/>
      <c r="L220" s="181"/>
    </row>
    <row r="221" spans="9:12" ht="15.75" customHeight="1">
      <c r="I221" s="181"/>
      <c r="J221" s="181"/>
      <c r="L221" s="181"/>
    </row>
    <row r="222" spans="9:12" ht="15.75" customHeight="1">
      <c r="I222" s="181"/>
      <c r="J222" s="181"/>
      <c r="L222" s="181"/>
    </row>
    <row r="223" spans="9:12" ht="15.75" customHeight="1">
      <c r="I223" s="181"/>
      <c r="J223" s="181"/>
      <c r="L223" s="181"/>
    </row>
    <row r="224" spans="9:12" ht="15.75" customHeight="1">
      <c r="I224" s="181"/>
      <c r="J224" s="181"/>
      <c r="L224" s="181"/>
    </row>
    <row r="225" spans="9:12" ht="15.75" customHeight="1">
      <c r="I225" s="181"/>
      <c r="J225" s="181"/>
      <c r="L225" s="181"/>
    </row>
    <row r="226" spans="9:12" ht="15.75" customHeight="1">
      <c r="I226" s="181"/>
      <c r="J226" s="181"/>
      <c r="L226" s="181"/>
    </row>
    <row r="227" spans="9:12" ht="15.75" customHeight="1">
      <c r="I227" s="181"/>
      <c r="J227" s="181"/>
      <c r="L227" s="181"/>
    </row>
    <row r="228" spans="9:12" ht="15.75" customHeight="1">
      <c r="I228" s="181"/>
      <c r="J228" s="181"/>
      <c r="L228" s="181"/>
    </row>
    <row r="229" spans="9:12" ht="15.75" customHeight="1">
      <c r="I229" s="181"/>
      <c r="J229" s="181"/>
      <c r="L229" s="181"/>
    </row>
    <row r="230" spans="9:12" ht="15.75" customHeight="1">
      <c r="I230" s="181"/>
      <c r="J230" s="181"/>
      <c r="L230" s="181"/>
    </row>
    <row r="231" spans="9:12" ht="15.75" customHeight="1">
      <c r="I231" s="181"/>
      <c r="J231" s="181"/>
      <c r="L231" s="181"/>
    </row>
    <row r="232" spans="9:12" ht="15.75" customHeight="1">
      <c r="I232" s="181"/>
      <c r="J232" s="181"/>
      <c r="L232" s="181"/>
    </row>
    <row r="233" spans="9:12" ht="15.75" customHeight="1">
      <c r="I233" s="181"/>
      <c r="J233" s="181"/>
      <c r="L233" s="181"/>
    </row>
    <row r="234" spans="9:12" ht="15.75" customHeight="1">
      <c r="I234" s="181"/>
      <c r="J234" s="181"/>
      <c r="L234" s="181"/>
    </row>
    <row r="235" spans="9:12" ht="15.75" customHeight="1">
      <c r="I235" s="181"/>
      <c r="J235" s="181"/>
      <c r="L235" s="181"/>
    </row>
    <row r="236" spans="9:12" ht="15.75" customHeight="1">
      <c r="I236" s="181"/>
      <c r="J236" s="181"/>
      <c r="L236" s="181"/>
    </row>
    <row r="237" spans="9:12" ht="15.75" customHeight="1">
      <c r="I237" s="181"/>
      <c r="J237" s="181"/>
      <c r="L237" s="181"/>
    </row>
    <row r="238" spans="9:12" ht="15.75" customHeight="1">
      <c r="I238" s="181"/>
      <c r="J238" s="181"/>
      <c r="L238" s="181"/>
    </row>
    <row r="239" spans="9:12" ht="15.75" customHeight="1">
      <c r="I239" s="181"/>
      <c r="J239" s="181"/>
      <c r="L239" s="181"/>
    </row>
    <row r="240" spans="9:12" ht="15.75" customHeight="1">
      <c r="I240" s="181"/>
      <c r="J240" s="181"/>
      <c r="L240" s="181"/>
    </row>
    <row r="241" spans="9:12" ht="15.75" customHeight="1">
      <c r="I241" s="181"/>
      <c r="J241" s="181"/>
      <c r="L241" s="181"/>
    </row>
    <row r="242" spans="9:12" ht="15.75" customHeight="1">
      <c r="I242" s="181"/>
      <c r="J242" s="181"/>
      <c r="L242" s="181"/>
    </row>
    <row r="243" spans="9:12" ht="15.75" customHeight="1">
      <c r="I243" s="181"/>
      <c r="J243" s="181"/>
      <c r="L243" s="181"/>
    </row>
    <row r="244" spans="9:12" ht="15.75" customHeight="1">
      <c r="I244" s="181"/>
      <c r="J244" s="181"/>
      <c r="L244" s="181"/>
    </row>
    <row r="245" spans="9:12" ht="15.75" customHeight="1">
      <c r="I245" s="181"/>
      <c r="J245" s="181"/>
      <c r="L245" s="181"/>
    </row>
    <row r="246" spans="9:12" ht="15.75" customHeight="1">
      <c r="I246" s="181"/>
      <c r="J246" s="181"/>
      <c r="L246" s="181"/>
    </row>
    <row r="247" spans="9:12" ht="15.75" customHeight="1">
      <c r="I247" s="181"/>
      <c r="J247" s="181"/>
      <c r="L247" s="181"/>
    </row>
    <row r="248" spans="9:12" ht="15.75" customHeight="1">
      <c r="I248" s="181"/>
      <c r="J248" s="181"/>
      <c r="L248" s="181"/>
    </row>
    <row r="249" spans="9:12" ht="15.75" customHeight="1">
      <c r="I249" s="181"/>
      <c r="J249" s="181"/>
      <c r="L249" s="181"/>
    </row>
    <row r="250" spans="9:12" ht="15.75" customHeight="1">
      <c r="I250" s="181"/>
      <c r="J250" s="181"/>
      <c r="L250" s="181"/>
    </row>
    <row r="251" spans="9:12" ht="15.75" customHeight="1">
      <c r="I251" s="181"/>
      <c r="J251" s="181"/>
      <c r="L251" s="181"/>
    </row>
    <row r="252" spans="9:12" ht="15.75" customHeight="1">
      <c r="I252" s="181"/>
      <c r="J252" s="181"/>
      <c r="L252" s="181"/>
    </row>
    <row r="253" spans="9:12" ht="15.75" customHeight="1">
      <c r="I253" s="181"/>
      <c r="J253" s="181"/>
      <c r="L253" s="181"/>
    </row>
    <row r="254" spans="9:12" ht="15.75" customHeight="1">
      <c r="I254" s="181"/>
      <c r="J254" s="181"/>
      <c r="L254" s="181"/>
    </row>
    <row r="255" spans="9:12" ht="15.75" customHeight="1">
      <c r="I255" s="181"/>
      <c r="J255" s="181"/>
      <c r="L255" s="181"/>
    </row>
    <row r="256" spans="9:12" ht="15.75" customHeight="1">
      <c r="I256" s="181"/>
      <c r="J256" s="181"/>
      <c r="L256" s="181"/>
    </row>
    <row r="257" spans="9:12" ht="15.75" customHeight="1">
      <c r="I257" s="181"/>
      <c r="J257" s="181"/>
      <c r="L257" s="181"/>
    </row>
    <row r="258" spans="9:12" ht="15.75" customHeight="1">
      <c r="I258" s="181"/>
      <c r="J258" s="181"/>
      <c r="L258" s="181"/>
    </row>
    <row r="259" spans="9:12" ht="15.75" customHeight="1">
      <c r="I259" s="181"/>
      <c r="J259" s="181"/>
      <c r="L259" s="181"/>
    </row>
    <row r="260" spans="9:12" ht="15.75" customHeight="1">
      <c r="I260" s="181"/>
      <c r="J260" s="181"/>
      <c r="L260" s="181"/>
    </row>
    <row r="261" spans="9:12" ht="15.75" customHeight="1">
      <c r="I261" s="181"/>
      <c r="J261" s="181"/>
      <c r="L261" s="181"/>
    </row>
    <row r="262" spans="9:12" ht="15.75" customHeight="1">
      <c r="I262" s="181"/>
      <c r="J262" s="181"/>
      <c r="L262" s="181"/>
    </row>
    <row r="263" spans="9:12" ht="15.75" customHeight="1">
      <c r="I263" s="181"/>
      <c r="J263" s="181"/>
      <c r="L263" s="181"/>
    </row>
    <row r="264" spans="9:12" ht="15.75" customHeight="1">
      <c r="I264" s="181"/>
      <c r="J264" s="181"/>
      <c r="L264" s="181"/>
    </row>
    <row r="265" spans="9:12" ht="15.75" customHeight="1">
      <c r="I265" s="181"/>
      <c r="J265" s="181"/>
      <c r="L265" s="181"/>
    </row>
    <row r="266" spans="9:12" ht="15.75" customHeight="1">
      <c r="I266" s="181"/>
      <c r="J266" s="181"/>
      <c r="L266" s="181"/>
    </row>
    <row r="267" spans="9:12" ht="15.75" customHeight="1">
      <c r="I267" s="181"/>
      <c r="J267" s="181"/>
      <c r="L267" s="181"/>
    </row>
    <row r="268" spans="9:12" ht="15.75" customHeight="1">
      <c r="I268" s="181"/>
      <c r="J268" s="181"/>
      <c r="L268" s="181"/>
    </row>
    <row r="269" spans="9:12" ht="15.75" customHeight="1">
      <c r="I269" s="181"/>
      <c r="J269" s="181"/>
      <c r="L269" s="181"/>
    </row>
    <row r="270" spans="9:12" ht="15.75" customHeight="1">
      <c r="I270" s="181"/>
      <c r="J270" s="181"/>
      <c r="L270" s="181"/>
    </row>
    <row r="271" spans="9:12" ht="15.75" customHeight="1">
      <c r="I271" s="181"/>
      <c r="J271" s="181"/>
      <c r="L271" s="181"/>
    </row>
    <row r="272" spans="9:12" ht="15.75" customHeight="1">
      <c r="I272" s="181"/>
      <c r="J272" s="181"/>
      <c r="L272" s="181"/>
    </row>
    <row r="273" spans="9:12" ht="15.75" customHeight="1">
      <c r="I273" s="181"/>
      <c r="J273" s="181"/>
      <c r="L273" s="181"/>
    </row>
    <row r="274" spans="9:12" ht="15.75" customHeight="1">
      <c r="I274" s="181"/>
      <c r="J274" s="181"/>
      <c r="L274" s="181"/>
    </row>
    <row r="275" spans="9:12" ht="15.75" customHeight="1">
      <c r="I275" s="181"/>
      <c r="J275" s="181"/>
      <c r="L275" s="181"/>
    </row>
    <row r="276" spans="9:12" ht="15.75" customHeight="1">
      <c r="I276" s="181"/>
      <c r="J276" s="181"/>
      <c r="L276" s="181"/>
    </row>
    <row r="277" spans="9:12" ht="15.75" customHeight="1">
      <c r="I277" s="181"/>
      <c r="J277" s="181"/>
      <c r="L277" s="181"/>
    </row>
    <row r="278" spans="9:12" ht="15.75" customHeight="1">
      <c r="I278" s="181"/>
      <c r="J278" s="181"/>
      <c r="L278" s="181"/>
    </row>
    <row r="279" spans="9:12" ht="15.75" customHeight="1">
      <c r="I279" s="181"/>
      <c r="J279" s="181"/>
      <c r="L279" s="181"/>
    </row>
    <row r="280" spans="9:12" ht="15.75" customHeight="1">
      <c r="I280" s="181"/>
      <c r="J280" s="181"/>
      <c r="L280" s="181"/>
    </row>
    <row r="281" spans="9:12" ht="15.75" customHeight="1">
      <c r="I281" s="181"/>
      <c r="J281" s="181"/>
      <c r="L281" s="181"/>
    </row>
    <row r="282" spans="9:12" ht="15.75" customHeight="1">
      <c r="I282" s="181"/>
      <c r="J282" s="181"/>
      <c r="L282" s="181"/>
    </row>
    <row r="283" spans="9:12" ht="15.75" customHeight="1">
      <c r="I283" s="181"/>
      <c r="J283" s="181"/>
      <c r="L283" s="181"/>
    </row>
    <row r="284" spans="9:12" ht="15.75" customHeight="1">
      <c r="I284" s="181"/>
      <c r="J284" s="181"/>
      <c r="L284" s="181"/>
    </row>
    <row r="285" spans="9:12" ht="15.75" customHeight="1">
      <c r="I285" s="181"/>
      <c r="J285" s="181"/>
      <c r="L285" s="181"/>
    </row>
    <row r="286" spans="9:12" ht="15.75" customHeight="1">
      <c r="I286" s="181"/>
      <c r="J286" s="181"/>
      <c r="L286" s="181"/>
    </row>
    <row r="287" spans="9:12" ht="15.75" customHeight="1">
      <c r="I287" s="181"/>
      <c r="J287" s="181"/>
      <c r="L287" s="181"/>
    </row>
    <row r="288" spans="9:12" ht="15.75" customHeight="1">
      <c r="I288" s="181"/>
      <c r="J288" s="181"/>
      <c r="L288" s="181"/>
    </row>
    <row r="289" spans="9:12" ht="15.75" customHeight="1">
      <c r="I289" s="181"/>
      <c r="J289" s="181"/>
      <c r="L289" s="181"/>
    </row>
    <row r="290" spans="9:12" ht="15.75" customHeight="1">
      <c r="I290" s="181"/>
      <c r="J290" s="181"/>
      <c r="L290" s="181"/>
    </row>
    <row r="291" spans="9:12" ht="15.75" customHeight="1">
      <c r="I291" s="181"/>
      <c r="J291" s="181"/>
      <c r="L291" s="181"/>
    </row>
    <row r="292" spans="9:12" ht="15.75" customHeight="1">
      <c r="I292" s="181"/>
      <c r="J292" s="181"/>
      <c r="L292" s="181"/>
    </row>
    <row r="293" spans="9:12" ht="15.75" customHeight="1">
      <c r="I293" s="181"/>
      <c r="J293" s="181"/>
      <c r="L293" s="181"/>
    </row>
    <row r="294" spans="9:12" ht="15.75" customHeight="1">
      <c r="I294" s="181"/>
      <c r="J294" s="181"/>
      <c r="L294" s="181"/>
    </row>
    <row r="295" spans="9:12" ht="15.75" customHeight="1">
      <c r="I295" s="181"/>
      <c r="J295" s="181"/>
      <c r="L295" s="181"/>
    </row>
    <row r="296" spans="9:12" ht="15.75" customHeight="1">
      <c r="I296" s="181"/>
      <c r="J296" s="181"/>
      <c r="L296" s="181"/>
    </row>
    <row r="297" spans="9:12" ht="15.75" customHeight="1">
      <c r="I297" s="181"/>
      <c r="J297" s="181"/>
      <c r="L297" s="181"/>
    </row>
    <row r="298" spans="9:12" ht="15.75" customHeight="1">
      <c r="I298" s="181"/>
      <c r="J298" s="181"/>
      <c r="L298" s="181"/>
    </row>
    <row r="299" spans="9:12" ht="15.75" customHeight="1">
      <c r="I299" s="181"/>
      <c r="J299" s="181"/>
      <c r="L299" s="181"/>
    </row>
    <row r="300" spans="9:12" ht="15.75" customHeight="1">
      <c r="I300" s="181"/>
      <c r="J300" s="181"/>
      <c r="L300" s="181"/>
    </row>
    <row r="301" spans="9:12" ht="15.75" customHeight="1">
      <c r="I301" s="181"/>
      <c r="J301" s="181"/>
      <c r="L301" s="181"/>
    </row>
    <row r="302" spans="9:12" ht="15.75" customHeight="1">
      <c r="I302" s="181"/>
      <c r="J302" s="181"/>
      <c r="L302" s="181"/>
    </row>
    <row r="303" spans="9:12" ht="15.75" customHeight="1">
      <c r="I303" s="181"/>
      <c r="J303" s="181"/>
      <c r="L303" s="181"/>
    </row>
    <row r="304" spans="9:12" ht="15.75" customHeight="1">
      <c r="I304" s="181"/>
      <c r="J304" s="181"/>
      <c r="L304" s="181"/>
    </row>
    <row r="305" spans="9:12" ht="15.75" customHeight="1">
      <c r="I305" s="181"/>
      <c r="J305" s="181"/>
      <c r="L305" s="181"/>
    </row>
    <row r="306" spans="9:12" ht="15.75" customHeight="1">
      <c r="I306" s="181"/>
      <c r="J306" s="181"/>
      <c r="L306" s="181"/>
    </row>
    <row r="307" spans="9:12" ht="15.75" customHeight="1">
      <c r="I307" s="181"/>
      <c r="J307" s="181"/>
      <c r="L307" s="181"/>
    </row>
    <row r="308" spans="9:12" ht="15.75" customHeight="1">
      <c r="I308" s="181"/>
      <c r="J308" s="181"/>
      <c r="L308" s="181"/>
    </row>
    <row r="309" spans="9:12" ht="15.75" customHeight="1">
      <c r="I309" s="181"/>
      <c r="J309" s="181"/>
      <c r="L309" s="181"/>
    </row>
    <row r="310" spans="9:12" ht="15.75" customHeight="1">
      <c r="I310" s="181"/>
      <c r="J310" s="181"/>
      <c r="L310" s="181"/>
    </row>
    <row r="311" spans="9:12" ht="15.75" customHeight="1">
      <c r="I311" s="181"/>
      <c r="J311" s="181"/>
      <c r="L311" s="181"/>
    </row>
    <row r="312" spans="9:12" ht="15.75" customHeight="1">
      <c r="I312" s="181"/>
      <c r="J312" s="181"/>
      <c r="L312" s="181"/>
    </row>
    <row r="313" spans="9:12" ht="15.75" customHeight="1">
      <c r="I313" s="181"/>
      <c r="J313" s="181"/>
      <c r="L313" s="181"/>
    </row>
    <row r="314" spans="9:12" ht="15.75" customHeight="1">
      <c r="I314" s="181"/>
      <c r="J314" s="181"/>
      <c r="L314" s="181"/>
    </row>
    <row r="315" spans="9:12" ht="15.75" customHeight="1">
      <c r="I315" s="181"/>
      <c r="J315" s="181"/>
      <c r="L315" s="181"/>
    </row>
    <row r="316" spans="9:12" ht="15.75" customHeight="1">
      <c r="I316" s="181"/>
      <c r="J316" s="181"/>
      <c r="L316" s="181"/>
    </row>
    <row r="317" spans="9:12" ht="15.75" customHeight="1">
      <c r="I317" s="181"/>
      <c r="J317" s="181"/>
      <c r="L317" s="181"/>
    </row>
    <row r="318" spans="9:12" ht="15.75" customHeight="1">
      <c r="I318" s="181"/>
      <c r="J318" s="181"/>
      <c r="L318" s="181"/>
    </row>
    <row r="319" spans="9:12" ht="15.75" customHeight="1">
      <c r="I319" s="181"/>
      <c r="J319" s="181"/>
      <c r="L319" s="181"/>
    </row>
    <row r="320" spans="9:12" ht="15.75" customHeight="1">
      <c r="I320" s="181"/>
      <c r="J320" s="181"/>
      <c r="L320" s="181"/>
    </row>
    <row r="321" spans="9:12" ht="15.75" customHeight="1">
      <c r="I321" s="181"/>
      <c r="J321" s="181"/>
      <c r="L321" s="181"/>
    </row>
    <row r="322" spans="9:12" ht="15.75" customHeight="1">
      <c r="I322" s="181"/>
      <c r="J322" s="181"/>
      <c r="L322" s="181"/>
    </row>
    <row r="323" spans="9:12" ht="15.75" customHeight="1">
      <c r="I323" s="181"/>
      <c r="J323" s="181"/>
      <c r="L323" s="181"/>
    </row>
    <row r="324" spans="9:12" ht="15.75" customHeight="1">
      <c r="I324" s="181"/>
      <c r="J324" s="181"/>
      <c r="L324" s="181"/>
    </row>
    <row r="325" spans="9:12" ht="15.75" customHeight="1">
      <c r="I325" s="181"/>
      <c r="J325" s="181"/>
      <c r="L325" s="181"/>
    </row>
    <row r="326" spans="9:12" ht="15.75" customHeight="1">
      <c r="I326" s="181"/>
      <c r="J326" s="181"/>
      <c r="L326" s="181"/>
    </row>
    <row r="327" spans="9:12" ht="15.75" customHeight="1">
      <c r="I327" s="181"/>
      <c r="J327" s="181"/>
      <c r="L327" s="181"/>
    </row>
    <row r="328" spans="9:12" ht="15.75" customHeight="1">
      <c r="I328" s="181"/>
      <c r="J328" s="181"/>
      <c r="L328" s="181"/>
    </row>
    <row r="329" spans="9:12" ht="15.75" customHeight="1">
      <c r="I329" s="181"/>
      <c r="J329" s="181"/>
      <c r="L329" s="181"/>
    </row>
    <row r="330" spans="9:12" ht="15.75" customHeight="1">
      <c r="I330" s="181"/>
      <c r="J330" s="181"/>
      <c r="L330" s="181"/>
    </row>
    <row r="331" spans="9:12" ht="15.75" customHeight="1">
      <c r="I331" s="181"/>
      <c r="J331" s="181"/>
      <c r="L331" s="181"/>
    </row>
    <row r="332" spans="9:12" ht="15.75" customHeight="1">
      <c r="I332" s="181"/>
      <c r="J332" s="181"/>
      <c r="L332" s="181"/>
    </row>
    <row r="333" spans="9:12" ht="15.75" customHeight="1">
      <c r="I333" s="181"/>
      <c r="J333" s="181"/>
      <c r="L333" s="181"/>
    </row>
    <row r="334" spans="9:12" ht="15.75" customHeight="1">
      <c r="I334" s="181"/>
      <c r="J334" s="181"/>
      <c r="L334" s="181"/>
    </row>
    <row r="335" spans="9:12" ht="15.75" customHeight="1">
      <c r="I335" s="181"/>
      <c r="J335" s="181"/>
      <c r="L335" s="181"/>
    </row>
    <row r="336" spans="9:12" ht="15.75" customHeight="1">
      <c r="I336" s="181"/>
      <c r="J336" s="181"/>
      <c r="L336" s="181"/>
    </row>
    <row r="337" spans="9:12" ht="15.75" customHeight="1">
      <c r="I337" s="181"/>
      <c r="J337" s="181"/>
      <c r="L337" s="181"/>
    </row>
    <row r="338" spans="9:12" ht="15.75" customHeight="1">
      <c r="I338" s="181"/>
      <c r="J338" s="181"/>
      <c r="L338" s="181"/>
    </row>
    <row r="339" spans="9:12" ht="15.75" customHeight="1">
      <c r="I339" s="181"/>
      <c r="J339" s="181"/>
      <c r="L339" s="181"/>
    </row>
    <row r="340" spans="9:12" ht="15.75" customHeight="1">
      <c r="I340" s="181"/>
      <c r="J340" s="181"/>
      <c r="L340" s="181"/>
    </row>
    <row r="341" spans="9:12" ht="15.75" customHeight="1">
      <c r="I341" s="181"/>
      <c r="J341" s="181"/>
      <c r="L341" s="181"/>
    </row>
    <row r="342" spans="9:12" ht="15.75" customHeight="1">
      <c r="I342" s="181"/>
      <c r="J342" s="181"/>
      <c r="L342" s="181"/>
    </row>
    <row r="343" spans="9:12" ht="15.75" customHeight="1">
      <c r="I343" s="181"/>
      <c r="J343" s="181"/>
      <c r="L343" s="181"/>
    </row>
    <row r="344" spans="9:12" ht="15.75" customHeight="1">
      <c r="I344" s="181"/>
      <c r="J344" s="181"/>
      <c r="L344" s="181"/>
    </row>
    <row r="345" spans="9:12" ht="15.75" customHeight="1">
      <c r="I345" s="181"/>
      <c r="J345" s="181"/>
      <c r="L345" s="181"/>
    </row>
    <row r="346" spans="9:12" ht="15.75" customHeight="1">
      <c r="I346" s="181"/>
      <c r="J346" s="181"/>
      <c r="L346" s="181"/>
    </row>
    <row r="347" spans="9:12" ht="15.75" customHeight="1">
      <c r="I347" s="181"/>
      <c r="J347" s="181"/>
      <c r="L347" s="181"/>
    </row>
    <row r="348" spans="9:12" ht="15.75" customHeight="1">
      <c r="I348" s="181"/>
      <c r="J348" s="181"/>
      <c r="L348" s="181"/>
    </row>
    <row r="349" spans="9:12" ht="15.75" customHeight="1">
      <c r="I349" s="181"/>
      <c r="J349" s="181"/>
      <c r="L349" s="181"/>
    </row>
    <row r="350" spans="9:12" ht="15.75" customHeight="1">
      <c r="I350" s="181"/>
      <c r="J350" s="181"/>
      <c r="L350" s="181"/>
    </row>
    <row r="351" spans="9:12" ht="15.75" customHeight="1">
      <c r="I351" s="181"/>
      <c r="J351" s="181"/>
      <c r="L351" s="181"/>
    </row>
    <row r="352" spans="9:12" ht="15.75" customHeight="1">
      <c r="I352" s="181"/>
      <c r="J352" s="181"/>
      <c r="L352" s="181"/>
    </row>
    <row r="353" spans="9:12" ht="15.75" customHeight="1">
      <c r="I353" s="181"/>
      <c r="J353" s="181"/>
      <c r="L353" s="181"/>
    </row>
    <row r="354" spans="9:12" ht="15.75" customHeight="1">
      <c r="I354" s="181"/>
      <c r="J354" s="181"/>
      <c r="L354" s="181"/>
    </row>
    <row r="355" spans="9:12" ht="15.75" customHeight="1">
      <c r="I355" s="181"/>
      <c r="J355" s="181"/>
      <c r="L355" s="181"/>
    </row>
    <row r="356" spans="9:12" ht="15.75" customHeight="1">
      <c r="I356" s="181"/>
      <c r="J356" s="181"/>
      <c r="L356" s="181"/>
    </row>
    <row r="357" spans="9:12" ht="15.75" customHeight="1">
      <c r="I357" s="181"/>
      <c r="J357" s="181"/>
      <c r="L357" s="181"/>
    </row>
    <row r="358" spans="9:12" ht="15.75" customHeight="1">
      <c r="I358" s="181"/>
      <c r="J358" s="181"/>
      <c r="L358" s="181"/>
    </row>
    <row r="359" spans="9:12" ht="15.75" customHeight="1">
      <c r="I359" s="181"/>
      <c r="J359" s="181"/>
      <c r="L359" s="181"/>
    </row>
    <row r="360" spans="9:12" ht="15.75" customHeight="1">
      <c r="I360" s="181"/>
      <c r="J360" s="181"/>
      <c r="L360" s="181"/>
    </row>
    <row r="361" spans="9:12" ht="15.75" customHeight="1">
      <c r="I361" s="181"/>
      <c r="J361" s="181"/>
      <c r="L361" s="181"/>
    </row>
    <row r="362" spans="9:12" ht="15.75" customHeight="1">
      <c r="I362" s="181"/>
      <c r="J362" s="181"/>
      <c r="L362" s="181"/>
    </row>
    <row r="363" spans="9:12" ht="15.75" customHeight="1">
      <c r="I363" s="181"/>
      <c r="J363" s="181"/>
      <c r="L363" s="181"/>
    </row>
    <row r="364" spans="9:12" ht="15.75" customHeight="1">
      <c r="I364" s="181"/>
      <c r="J364" s="181"/>
      <c r="L364" s="181"/>
    </row>
    <row r="365" spans="9:12" ht="15.75" customHeight="1">
      <c r="I365" s="181"/>
      <c r="J365" s="181"/>
      <c r="L365" s="181"/>
    </row>
    <row r="366" spans="9:12" ht="15.75" customHeight="1">
      <c r="I366" s="181"/>
      <c r="J366" s="181"/>
      <c r="L366" s="181"/>
    </row>
    <row r="367" spans="9:12" ht="15.75" customHeight="1">
      <c r="I367" s="181"/>
      <c r="J367" s="181"/>
      <c r="L367" s="181"/>
    </row>
    <row r="368" spans="9:12" ht="15.75" customHeight="1">
      <c r="I368" s="181"/>
      <c r="J368" s="181"/>
      <c r="L368" s="181"/>
    </row>
    <row r="369" spans="9:12" ht="15.75" customHeight="1">
      <c r="I369" s="181"/>
      <c r="J369" s="181"/>
      <c r="L369" s="181"/>
    </row>
    <row r="370" spans="9:12" ht="15.75" customHeight="1">
      <c r="I370" s="181"/>
      <c r="J370" s="181"/>
      <c r="L370" s="181"/>
    </row>
    <row r="371" spans="9:12" ht="15.75" customHeight="1">
      <c r="I371" s="181"/>
      <c r="J371" s="181"/>
      <c r="L371" s="181"/>
    </row>
    <row r="372" spans="9:12" ht="15.75" customHeight="1">
      <c r="I372" s="181"/>
      <c r="J372" s="181"/>
      <c r="L372" s="181"/>
    </row>
    <row r="373" spans="9:12" ht="15.75" customHeight="1">
      <c r="I373" s="181"/>
      <c r="J373" s="181"/>
      <c r="L373" s="181"/>
    </row>
    <row r="374" spans="9:12" ht="15.75" customHeight="1">
      <c r="I374" s="181"/>
      <c r="J374" s="181"/>
      <c r="L374" s="181"/>
    </row>
    <row r="375" spans="9:12" ht="15.75" customHeight="1">
      <c r="I375" s="181"/>
      <c r="J375" s="181"/>
      <c r="L375" s="181"/>
    </row>
    <row r="376" spans="9:12" ht="15.75" customHeight="1">
      <c r="I376" s="181"/>
      <c r="J376" s="181"/>
      <c r="L376" s="181"/>
    </row>
    <row r="377" spans="9:12" ht="15.75" customHeight="1">
      <c r="I377" s="181"/>
      <c r="J377" s="181"/>
      <c r="L377" s="181"/>
    </row>
    <row r="378" spans="9:12" ht="15.75" customHeight="1">
      <c r="I378" s="181"/>
      <c r="J378" s="181"/>
      <c r="L378" s="181"/>
    </row>
    <row r="379" spans="9:12" ht="15.75" customHeight="1">
      <c r="I379" s="181"/>
      <c r="J379" s="181"/>
      <c r="L379" s="181"/>
    </row>
    <row r="380" spans="9:12" ht="15.75" customHeight="1">
      <c r="I380" s="181"/>
      <c r="J380" s="181"/>
      <c r="L380" s="181"/>
    </row>
    <row r="381" spans="9:12" ht="15.75" customHeight="1">
      <c r="I381" s="181"/>
      <c r="J381" s="181"/>
      <c r="L381" s="181"/>
    </row>
    <row r="382" spans="9:12" ht="15.75" customHeight="1">
      <c r="I382" s="181"/>
      <c r="J382" s="181"/>
      <c r="L382" s="181"/>
    </row>
    <row r="383" spans="9:12" ht="15.75" customHeight="1">
      <c r="I383" s="181"/>
      <c r="J383" s="181"/>
      <c r="L383" s="181"/>
    </row>
    <row r="384" spans="9:12" ht="15.75" customHeight="1">
      <c r="I384" s="181"/>
      <c r="J384" s="181"/>
      <c r="L384" s="181"/>
    </row>
    <row r="385" spans="9:12" ht="15.75" customHeight="1">
      <c r="I385" s="181"/>
      <c r="J385" s="181"/>
      <c r="L385" s="181"/>
    </row>
    <row r="386" spans="9:12" ht="15.75" customHeight="1">
      <c r="I386" s="181"/>
      <c r="J386" s="181"/>
      <c r="L386" s="181"/>
    </row>
    <row r="387" spans="9:12" ht="15.75" customHeight="1">
      <c r="I387" s="181"/>
      <c r="J387" s="181"/>
      <c r="L387" s="181"/>
    </row>
    <row r="388" spans="9:12" ht="15.75" customHeight="1">
      <c r="I388" s="181"/>
      <c r="J388" s="181"/>
      <c r="L388" s="181"/>
    </row>
    <row r="389" spans="9:12" ht="15.75" customHeight="1">
      <c r="I389" s="181"/>
      <c r="J389" s="181"/>
      <c r="L389" s="181"/>
    </row>
    <row r="390" spans="9:12" ht="15.75" customHeight="1">
      <c r="I390" s="181"/>
      <c r="J390" s="181"/>
      <c r="L390" s="181"/>
    </row>
    <row r="391" spans="9:12" ht="15.75" customHeight="1">
      <c r="I391" s="181"/>
      <c r="J391" s="181"/>
      <c r="L391" s="181"/>
    </row>
    <row r="392" spans="9:12" ht="15.75" customHeight="1">
      <c r="I392" s="181"/>
      <c r="J392" s="181"/>
      <c r="L392" s="181"/>
    </row>
    <row r="393" spans="9:12" ht="15.75" customHeight="1">
      <c r="I393" s="181"/>
      <c r="J393" s="181"/>
      <c r="L393" s="181"/>
    </row>
    <row r="394" spans="9:12" ht="15.75" customHeight="1">
      <c r="I394" s="181"/>
      <c r="J394" s="181"/>
      <c r="L394" s="181"/>
    </row>
    <row r="395" spans="9:12" ht="15.75" customHeight="1">
      <c r="I395" s="181"/>
      <c r="J395" s="181"/>
      <c r="L395" s="181"/>
    </row>
    <row r="396" spans="9:12" ht="15.75" customHeight="1">
      <c r="I396" s="181"/>
      <c r="J396" s="181"/>
      <c r="L396" s="181"/>
    </row>
    <row r="397" spans="9:12" ht="15.75" customHeight="1">
      <c r="I397" s="181"/>
      <c r="J397" s="181"/>
      <c r="L397" s="181"/>
    </row>
    <row r="398" spans="9:12" ht="15.75" customHeight="1">
      <c r="I398" s="181"/>
      <c r="J398" s="181"/>
      <c r="L398" s="181"/>
    </row>
    <row r="399" spans="9:12" ht="15.75" customHeight="1">
      <c r="I399" s="181"/>
      <c r="J399" s="181"/>
      <c r="L399" s="181"/>
    </row>
    <row r="400" spans="9:12" ht="15.75" customHeight="1">
      <c r="I400" s="181"/>
      <c r="J400" s="181"/>
      <c r="L400" s="181"/>
    </row>
    <row r="401" spans="9:12" ht="15.75" customHeight="1">
      <c r="I401" s="181"/>
      <c r="J401" s="181"/>
      <c r="L401" s="181"/>
    </row>
    <row r="402" spans="9:12" ht="15.75" customHeight="1">
      <c r="I402" s="181"/>
      <c r="J402" s="181"/>
      <c r="L402" s="181"/>
    </row>
    <row r="403" spans="9:12" ht="15.75" customHeight="1">
      <c r="I403" s="181"/>
      <c r="J403" s="181"/>
      <c r="L403" s="181"/>
    </row>
    <row r="404" spans="9:12" ht="15.75" customHeight="1">
      <c r="I404" s="181"/>
      <c r="J404" s="181"/>
      <c r="L404" s="181"/>
    </row>
    <row r="405" spans="9:12" ht="15.75" customHeight="1">
      <c r="I405" s="181"/>
      <c r="J405" s="181"/>
      <c r="L405" s="181"/>
    </row>
    <row r="406" spans="9:12" ht="15.75" customHeight="1">
      <c r="I406" s="181"/>
      <c r="J406" s="181"/>
      <c r="L406" s="181"/>
    </row>
    <row r="407" spans="9:12" ht="15.75" customHeight="1">
      <c r="I407" s="181"/>
      <c r="J407" s="181"/>
      <c r="L407" s="181"/>
    </row>
    <row r="408" spans="9:12" ht="15.75" customHeight="1">
      <c r="I408" s="181"/>
      <c r="J408" s="181"/>
      <c r="L408" s="181"/>
    </row>
    <row r="409" spans="9:12" ht="15.75" customHeight="1">
      <c r="I409" s="181"/>
      <c r="J409" s="181"/>
      <c r="L409" s="181"/>
    </row>
    <row r="410" spans="9:12" ht="15.75" customHeight="1">
      <c r="I410" s="181"/>
      <c r="J410" s="181"/>
      <c r="L410" s="181"/>
    </row>
    <row r="411" spans="9:12" ht="15.75" customHeight="1">
      <c r="I411" s="181"/>
      <c r="J411" s="181"/>
      <c r="L411" s="181"/>
    </row>
    <row r="412" spans="9:12" ht="15.75" customHeight="1">
      <c r="I412" s="181"/>
      <c r="J412" s="181"/>
      <c r="L412" s="181"/>
    </row>
    <row r="413" spans="9:12" ht="15.75" customHeight="1">
      <c r="I413" s="181"/>
      <c r="J413" s="181"/>
      <c r="L413" s="181"/>
    </row>
    <row r="414" spans="9:12" ht="15.75" customHeight="1">
      <c r="I414" s="181"/>
      <c r="J414" s="181"/>
      <c r="L414" s="181"/>
    </row>
    <row r="415" spans="9:12" ht="15.75" customHeight="1">
      <c r="I415" s="181"/>
      <c r="J415" s="181"/>
      <c r="L415" s="181"/>
    </row>
    <row r="416" spans="9:12" ht="15.75" customHeight="1">
      <c r="I416" s="181"/>
      <c r="J416" s="181"/>
      <c r="L416" s="181"/>
    </row>
    <row r="417" spans="9:12" ht="15.75" customHeight="1">
      <c r="I417" s="181"/>
      <c r="J417" s="181"/>
      <c r="L417" s="181"/>
    </row>
    <row r="418" spans="9:12" ht="15.75" customHeight="1">
      <c r="I418" s="181"/>
      <c r="J418" s="181"/>
      <c r="L418" s="181"/>
    </row>
    <row r="419" spans="9:12" ht="15.75" customHeight="1">
      <c r="I419" s="181"/>
      <c r="J419" s="181"/>
      <c r="L419" s="181"/>
    </row>
    <row r="420" spans="9:12" ht="15.75" customHeight="1">
      <c r="I420" s="181"/>
      <c r="J420" s="181"/>
      <c r="L420" s="181"/>
    </row>
    <row r="421" spans="9:12" ht="15.75" customHeight="1">
      <c r="I421" s="181"/>
      <c r="J421" s="181"/>
      <c r="L421" s="181"/>
    </row>
    <row r="422" spans="9:12" ht="15.75" customHeight="1">
      <c r="I422" s="181"/>
      <c r="J422" s="181"/>
      <c r="L422" s="181"/>
    </row>
    <row r="423" spans="9:12" ht="15.75" customHeight="1">
      <c r="I423" s="181"/>
      <c r="J423" s="181"/>
      <c r="L423" s="181"/>
    </row>
    <row r="424" spans="9:12" ht="15.75" customHeight="1">
      <c r="I424" s="181"/>
      <c r="J424" s="181"/>
      <c r="L424" s="181"/>
    </row>
    <row r="425" spans="9:12" ht="15.75" customHeight="1">
      <c r="I425" s="181"/>
      <c r="J425" s="181"/>
      <c r="L425" s="181"/>
    </row>
    <row r="426" spans="9:12" ht="15.75" customHeight="1">
      <c r="I426" s="181"/>
      <c r="J426" s="181"/>
      <c r="L426" s="181"/>
    </row>
    <row r="427" spans="9:12" ht="15.75" customHeight="1">
      <c r="I427" s="181"/>
      <c r="J427" s="181"/>
      <c r="L427" s="181"/>
    </row>
    <row r="428" spans="9:12" ht="15.75" customHeight="1">
      <c r="I428" s="181"/>
      <c r="J428" s="181"/>
      <c r="L428" s="181"/>
    </row>
    <row r="429" spans="9:12" ht="15.75" customHeight="1">
      <c r="I429" s="181"/>
      <c r="J429" s="181"/>
      <c r="L429" s="181"/>
    </row>
    <row r="430" spans="9:12" ht="15.75" customHeight="1">
      <c r="I430" s="181"/>
      <c r="J430" s="181"/>
      <c r="L430" s="181"/>
    </row>
    <row r="431" spans="9:12" ht="15.75" customHeight="1">
      <c r="I431" s="181"/>
      <c r="J431" s="181"/>
      <c r="L431" s="181"/>
    </row>
    <row r="432" spans="9:12" ht="15.75" customHeight="1">
      <c r="I432" s="181"/>
      <c r="J432" s="181"/>
      <c r="L432" s="181"/>
    </row>
    <row r="433" spans="9:12" ht="15.75" customHeight="1">
      <c r="I433" s="181"/>
      <c r="J433" s="181"/>
      <c r="L433" s="181"/>
    </row>
    <row r="434" spans="9:12" ht="15.75" customHeight="1">
      <c r="I434" s="181"/>
      <c r="J434" s="181"/>
      <c r="L434" s="181"/>
    </row>
    <row r="435" spans="9:12" ht="15.75" customHeight="1">
      <c r="I435" s="181"/>
      <c r="J435" s="181"/>
      <c r="L435" s="181"/>
    </row>
    <row r="436" spans="9:12" ht="15.75" customHeight="1">
      <c r="I436" s="181"/>
      <c r="J436" s="181"/>
      <c r="L436" s="181"/>
    </row>
    <row r="437" spans="9:12" ht="15.75" customHeight="1">
      <c r="I437" s="181"/>
      <c r="J437" s="181"/>
      <c r="L437" s="181"/>
    </row>
    <row r="438" spans="9:12" ht="15.75" customHeight="1">
      <c r="I438" s="181"/>
      <c r="J438" s="181"/>
      <c r="L438" s="181"/>
    </row>
    <row r="439" spans="9:12" ht="15.75" customHeight="1">
      <c r="I439" s="181"/>
      <c r="J439" s="181"/>
      <c r="L439" s="181"/>
    </row>
    <row r="440" spans="9:12" ht="15.75" customHeight="1">
      <c r="I440" s="181"/>
      <c r="J440" s="181"/>
      <c r="L440" s="181"/>
    </row>
    <row r="441" spans="9:12" ht="15.75" customHeight="1">
      <c r="I441" s="181"/>
      <c r="J441" s="181"/>
      <c r="L441" s="181"/>
    </row>
    <row r="442" spans="9:12" ht="15.75" customHeight="1">
      <c r="I442" s="181"/>
      <c r="J442" s="181"/>
      <c r="L442" s="181"/>
    </row>
    <row r="443" spans="9:12" ht="15.75" customHeight="1">
      <c r="I443" s="181"/>
      <c r="J443" s="181"/>
      <c r="L443" s="181"/>
    </row>
    <row r="444" spans="9:12" ht="15.75" customHeight="1">
      <c r="I444" s="181"/>
      <c r="J444" s="181"/>
      <c r="L444" s="181"/>
    </row>
    <row r="445" spans="9:12" ht="15.75" customHeight="1">
      <c r="I445" s="181"/>
      <c r="J445" s="181"/>
      <c r="L445" s="181"/>
    </row>
    <row r="446" spans="9:12" ht="15.75" customHeight="1">
      <c r="I446" s="181"/>
      <c r="J446" s="181"/>
      <c r="L446" s="181"/>
    </row>
    <row r="447" spans="9:12" ht="15.75" customHeight="1">
      <c r="I447" s="181"/>
      <c r="J447" s="181"/>
      <c r="L447" s="181"/>
    </row>
    <row r="448" spans="9:12" ht="15.75" customHeight="1">
      <c r="I448" s="181"/>
      <c r="J448" s="181"/>
      <c r="L448" s="181"/>
    </row>
    <row r="449" spans="9:12" ht="15.75" customHeight="1">
      <c r="I449" s="181"/>
      <c r="J449" s="181"/>
      <c r="L449" s="181"/>
    </row>
    <row r="450" spans="9:12" ht="15.75" customHeight="1">
      <c r="I450" s="181"/>
      <c r="J450" s="181"/>
      <c r="L450" s="181"/>
    </row>
    <row r="451" spans="9:12" ht="15.75" customHeight="1">
      <c r="I451" s="181"/>
      <c r="J451" s="181"/>
      <c r="L451" s="181"/>
    </row>
    <row r="452" spans="9:12" ht="15.75" customHeight="1">
      <c r="I452" s="181"/>
      <c r="J452" s="181"/>
      <c r="L452" s="181"/>
    </row>
    <row r="453" spans="9:12" ht="15.75" customHeight="1">
      <c r="I453" s="181"/>
      <c r="J453" s="181"/>
      <c r="L453" s="181"/>
    </row>
    <row r="454" spans="9:12" ht="15.75" customHeight="1">
      <c r="I454" s="181"/>
      <c r="J454" s="181"/>
      <c r="L454" s="181"/>
    </row>
    <row r="455" spans="9:12" ht="15.75" customHeight="1">
      <c r="I455" s="181"/>
      <c r="J455" s="181"/>
      <c r="L455" s="181"/>
    </row>
    <row r="456" spans="9:12" ht="15.75" customHeight="1">
      <c r="I456" s="181"/>
      <c r="J456" s="181"/>
      <c r="L456" s="181"/>
    </row>
    <row r="457" spans="9:12" ht="15.75" customHeight="1">
      <c r="I457" s="181"/>
      <c r="J457" s="181"/>
      <c r="L457" s="181"/>
    </row>
    <row r="458" spans="9:12" ht="15.75" customHeight="1">
      <c r="I458" s="181"/>
      <c r="J458" s="181"/>
      <c r="L458" s="181"/>
    </row>
    <row r="459" spans="9:12" ht="15.75" customHeight="1">
      <c r="I459" s="181"/>
      <c r="J459" s="181"/>
      <c r="L459" s="181"/>
    </row>
    <row r="460" spans="9:12" ht="15.75" customHeight="1">
      <c r="I460" s="181"/>
      <c r="J460" s="181"/>
      <c r="L460" s="181"/>
    </row>
    <row r="461" spans="9:12" ht="15.75" customHeight="1">
      <c r="I461" s="181"/>
      <c r="J461" s="181"/>
      <c r="L461" s="181"/>
    </row>
    <row r="462" spans="9:12" ht="15.75" customHeight="1">
      <c r="I462" s="181"/>
      <c r="J462" s="181"/>
      <c r="L462" s="181"/>
    </row>
    <row r="463" spans="9:12" ht="15.75" customHeight="1">
      <c r="I463" s="181"/>
      <c r="J463" s="181"/>
      <c r="L463" s="181"/>
    </row>
    <row r="464" spans="9:12" ht="15.75" customHeight="1">
      <c r="I464" s="181"/>
      <c r="J464" s="181"/>
      <c r="L464" s="181"/>
    </row>
    <row r="465" spans="9:12" ht="15.75" customHeight="1">
      <c r="I465" s="181"/>
      <c r="J465" s="181"/>
      <c r="L465" s="181"/>
    </row>
    <row r="466" spans="9:12" ht="15.75" customHeight="1">
      <c r="I466" s="181"/>
      <c r="J466" s="181"/>
      <c r="L466" s="181"/>
    </row>
    <row r="467" spans="9:12" ht="15.75" customHeight="1">
      <c r="I467" s="181"/>
      <c r="J467" s="181"/>
      <c r="L467" s="181"/>
    </row>
    <row r="468" spans="9:12" ht="15.75" customHeight="1">
      <c r="I468" s="181"/>
      <c r="J468" s="181"/>
      <c r="L468" s="181"/>
    </row>
    <row r="469" spans="9:12" ht="15.75" customHeight="1">
      <c r="I469" s="181"/>
      <c r="J469" s="181"/>
      <c r="L469" s="181"/>
    </row>
    <row r="470" spans="9:12" ht="15.75" customHeight="1">
      <c r="I470" s="181"/>
      <c r="J470" s="181"/>
      <c r="L470" s="181"/>
    </row>
    <row r="471" spans="9:12" ht="15.75" customHeight="1">
      <c r="I471" s="181"/>
      <c r="J471" s="181"/>
      <c r="L471" s="181"/>
    </row>
    <row r="472" spans="9:12" ht="15.75" customHeight="1">
      <c r="I472" s="181"/>
      <c r="J472" s="181"/>
      <c r="L472" s="181"/>
    </row>
    <row r="473" spans="9:12" ht="15.75" customHeight="1">
      <c r="I473" s="181"/>
      <c r="J473" s="181"/>
      <c r="L473" s="181"/>
    </row>
    <row r="474" spans="9:12" ht="15.75" customHeight="1">
      <c r="I474" s="181"/>
      <c r="J474" s="181"/>
      <c r="L474" s="181"/>
    </row>
    <row r="475" spans="9:12" ht="15.75" customHeight="1">
      <c r="I475" s="181"/>
      <c r="J475" s="181"/>
      <c r="L475" s="181"/>
    </row>
    <row r="476" spans="9:12" ht="15.75" customHeight="1">
      <c r="I476" s="181"/>
      <c r="J476" s="181"/>
      <c r="L476" s="181"/>
    </row>
    <row r="477" spans="9:12" ht="15.75" customHeight="1">
      <c r="I477" s="181"/>
      <c r="J477" s="181"/>
      <c r="L477" s="181"/>
    </row>
    <row r="478" spans="9:12" ht="15.75" customHeight="1">
      <c r="I478" s="181"/>
      <c r="J478" s="181"/>
      <c r="L478" s="181"/>
    </row>
    <row r="479" spans="9:12" ht="15.75" customHeight="1">
      <c r="I479" s="181"/>
      <c r="J479" s="181"/>
      <c r="L479" s="181"/>
    </row>
    <row r="480" spans="9:12" ht="15.75" customHeight="1">
      <c r="I480" s="181"/>
      <c r="J480" s="181"/>
      <c r="L480" s="181"/>
    </row>
    <row r="481" spans="9:12" ht="15.75" customHeight="1">
      <c r="I481" s="181"/>
      <c r="J481" s="181"/>
      <c r="L481" s="181"/>
    </row>
    <row r="482" spans="9:12" ht="15.75" customHeight="1">
      <c r="I482" s="181"/>
      <c r="J482" s="181"/>
      <c r="L482" s="181"/>
    </row>
    <row r="483" spans="9:12" ht="15.75" customHeight="1">
      <c r="I483" s="181"/>
      <c r="J483" s="181"/>
      <c r="L483" s="181"/>
    </row>
    <row r="484" spans="9:12" ht="15.75" customHeight="1">
      <c r="I484" s="181"/>
      <c r="J484" s="181"/>
      <c r="L484" s="181"/>
    </row>
    <row r="485" spans="9:12" ht="15.75" customHeight="1">
      <c r="I485" s="181"/>
      <c r="J485" s="181"/>
      <c r="L485" s="181"/>
    </row>
    <row r="486" spans="9:12" ht="15.75" customHeight="1">
      <c r="I486" s="181"/>
      <c r="J486" s="181"/>
      <c r="L486" s="181"/>
    </row>
    <row r="487" spans="9:12" ht="15.75" customHeight="1">
      <c r="I487" s="181"/>
      <c r="J487" s="181"/>
      <c r="L487" s="181"/>
    </row>
    <row r="488" spans="9:12" ht="15.75" customHeight="1">
      <c r="I488" s="181"/>
      <c r="J488" s="181"/>
      <c r="L488" s="181"/>
    </row>
    <row r="489" spans="9:12" ht="15.75" customHeight="1">
      <c r="I489" s="181"/>
      <c r="J489" s="181"/>
      <c r="L489" s="181"/>
    </row>
    <row r="490" spans="9:12" ht="15.75" customHeight="1">
      <c r="I490" s="181"/>
      <c r="J490" s="181"/>
      <c r="L490" s="181"/>
    </row>
    <row r="491" spans="9:12" ht="15.75" customHeight="1">
      <c r="I491" s="181"/>
      <c r="J491" s="181"/>
      <c r="L491" s="181"/>
    </row>
    <row r="492" spans="9:12" ht="15.75" customHeight="1">
      <c r="I492" s="181"/>
      <c r="J492" s="181"/>
      <c r="L492" s="181"/>
    </row>
    <row r="493" spans="9:12" ht="15.75" customHeight="1">
      <c r="I493" s="181"/>
      <c r="J493" s="181"/>
      <c r="L493" s="181"/>
    </row>
    <row r="494" spans="9:12" ht="15.75" customHeight="1">
      <c r="I494" s="181"/>
      <c r="J494" s="181"/>
      <c r="L494" s="181"/>
    </row>
    <row r="495" spans="9:12" ht="15.75" customHeight="1">
      <c r="I495" s="181"/>
      <c r="J495" s="181"/>
      <c r="L495" s="181"/>
    </row>
    <row r="496" spans="9:12" ht="15.75" customHeight="1">
      <c r="I496" s="181"/>
      <c r="J496" s="181"/>
      <c r="L496" s="181"/>
    </row>
    <row r="497" spans="9:12" ht="15.75" customHeight="1">
      <c r="I497" s="181"/>
      <c r="J497" s="181"/>
      <c r="L497" s="181"/>
    </row>
    <row r="498" spans="9:12" ht="15.75" customHeight="1">
      <c r="I498" s="181"/>
      <c r="J498" s="181"/>
      <c r="L498" s="181"/>
    </row>
    <row r="499" spans="9:12" ht="15.75" customHeight="1">
      <c r="I499" s="181"/>
      <c r="J499" s="181"/>
      <c r="L499" s="181"/>
    </row>
    <row r="500" spans="9:12" ht="15.75" customHeight="1">
      <c r="I500" s="181"/>
      <c r="J500" s="181"/>
      <c r="L500" s="181"/>
    </row>
    <row r="501" spans="9:12" ht="15.75" customHeight="1">
      <c r="I501" s="181"/>
      <c r="J501" s="181"/>
      <c r="L501" s="181"/>
    </row>
    <row r="502" spans="9:12" ht="15.75" customHeight="1">
      <c r="I502" s="181"/>
      <c r="J502" s="181"/>
      <c r="L502" s="181"/>
    </row>
    <row r="503" spans="9:12" ht="15.75" customHeight="1">
      <c r="I503" s="181"/>
      <c r="J503" s="181"/>
      <c r="L503" s="181"/>
    </row>
    <row r="504" spans="9:12" ht="15.75" customHeight="1">
      <c r="I504" s="181"/>
      <c r="J504" s="181"/>
      <c r="L504" s="181"/>
    </row>
    <row r="505" spans="9:12" ht="15.75" customHeight="1">
      <c r="I505" s="181"/>
      <c r="J505" s="181"/>
      <c r="L505" s="181"/>
    </row>
    <row r="506" spans="9:12" ht="15.75" customHeight="1">
      <c r="I506" s="181"/>
      <c r="J506" s="181"/>
      <c r="L506" s="181"/>
    </row>
    <row r="507" spans="9:12" ht="15.75" customHeight="1">
      <c r="I507" s="181"/>
      <c r="J507" s="181"/>
      <c r="L507" s="181"/>
    </row>
    <row r="508" spans="9:12" ht="15.75" customHeight="1">
      <c r="I508" s="181"/>
      <c r="J508" s="181"/>
      <c r="L508" s="181"/>
    </row>
    <row r="509" spans="9:12" ht="15.75" customHeight="1">
      <c r="I509" s="181"/>
      <c r="J509" s="181"/>
      <c r="L509" s="181"/>
    </row>
    <row r="510" spans="9:12" ht="15.75" customHeight="1">
      <c r="I510" s="181"/>
      <c r="J510" s="181"/>
      <c r="L510" s="181"/>
    </row>
    <row r="511" spans="9:12" ht="15.75" customHeight="1">
      <c r="I511" s="181"/>
      <c r="J511" s="181"/>
      <c r="L511" s="181"/>
    </row>
    <row r="512" spans="9:12" ht="15.75" customHeight="1">
      <c r="I512" s="181"/>
      <c r="J512" s="181"/>
      <c r="L512" s="181"/>
    </row>
    <row r="513" spans="9:12" ht="15.75" customHeight="1">
      <c r="I513" s="181"/>
      <c r="J513" s="181"/>
      <c r="L513" s="181"/>
    </row>
    <row r="514" spans="9:12" ht="15.75" customHeight="1">
      <c r="I514" s="181"/>
      <c r="J514" s="181"/>
      <c r="L514" s="181"/>
    </row>
    <row r="515" spans="9:12" ht="15.75" customHeight="1">
      <c r="I515" s="181"/>
      <c r="J515" s="181"/>
      <c r="L515" s="181"/>
    </row>
    <row r="516" spans="9:12" ht="15.75" customHeight="1">
      <c r="I516" s="181"/>
      <c r="J516" s="181"/>
      <c r="L516" s="181"/>
    </row>
    <row r="517" spans="9:12" ht="15.75" customHeight="1">
      <c r="I517" s="181"/>
      <c r="J517" s="181"/>
      <c r="L517" s="181"/>
    </row>
    <row r="518" spans="9:12" ht="15.75" customHeight="1">
      <c r="I518" s="181"/>
      <c r="J518" s="181"/>
      <c r="L518" s="181"/>
    </row>
    <row r="519" spans="9:12" ht="15.75" customHeight="1">
      <c r="I519" s="181"/>
      <c r="J519" s="181"/>
      <c r="L519" s="181"/>
    </row>
    <row r="520" spans="9:12" ht="15.75" customHeight="1">
      <c r="I520" s="181"/>
      <c r="J520" s="181"/>
      <c r="L520" s="181"/>
    </row>
    <row r="521" spans="9:12" ht="15.75" customHeight="1">
      <c r="I521" s="181"/>
      <c r="J521" s="181"/>
      <c r="L521" s="181"/>
    </row>
    <row r="522" spans="9:12" ht="15.75" customHeight="1">
      <c r="I522" s="181"/>
      <c r="J522" s="181"/>
      <c r="L522" s="181"/>
    </row>
    <row r="523" spans="9:12" ht="15.75" customHeight="1">
      <c r="I523" s="181"/>
      <c r="J523" s="181"/>
      <c r="L523" s="181"/>
    </row>
    <row r="524" spans="9:12" ht="15.75" customHeight="1">
      <c r="I524" s="181"/>
      <c r="J524" s="181"/>
      <c r="L524" s="181"/>
    </row>
    <row r="525" spans="9:12" ht="15.75" customHeight="1">
      <c r="I525" s="181"/>
      <c r="J525" s="181"/>
      <c r="L525" s="181"/>
    </row>
    <row r="526" spans="9:12" ht="15.75" customHeight="1">
      <c r="I526" s="181"/>
      <c r="J526" s="181"/>
      <c r="L526" s="181"/>
    </row>
    <row r="527" spans="9:12" ht="15.75" customHeight="1">
      <c r="I527" s="181"/>
      <c r="J527" s="181"/>
      <c r="L527" s="181"/>
    </row>
    <row r="528" spans="9:12" ht="15.75" customHeight="1">
      <c r="I528" s="181"/>
      <c r="J528" s="181"/>
      <c r="L528" s="181"/>
    </row>
    <row r="529" spans="9:12" ht="15.75" customHeight="1">
      <c r="I529" s="181"/>
      <c r="J529" s="181"/>
      <c r="L529" s="181"/>
    </row>
    <row r="530" spans="9:12" ht="15.75" customHeight="1">
      <c r="I530" s="181"/>
      <c r="J530" s="181"/>
      <c r="L530" s="181"/>
    </row>
    <row r="531" spans="9:12" ht="15.75" customHeight="1">
      <c r="I531" s="181"/>
      <c r="J531" s="181"/>
      <c r="L531" s="181"/>
    </row>
    <row r="532" spans="9:12" ht="15.75" customHeight="1">
      <c r="I532" s="181"/>
      <c r="J532" s="181"/>
      <c r="L532" s="181"/>
    </row>
    <row r="533" spans="9:12" ht="15.75" customHeight="1">
      <c r="I533" s="181"/>
      <c r="J533" s="181"/>
      <c r="L533" s="181"/>
    </row>
    <row r="534" spans="9:12" ht="15.75" customHeight="1">
      <c r="I534" s="181"/>
      <c r="J534" s="181"/>
      <c r="L534" s="181"/>
    </row>
    <row r="535" spans="9:12" ht="15.75" customHeight="1">
      <c r="I535" s="181"/>
      <c r="J535" s="181"/>
      <c r="L535" s="181"/>
    </row>
    <row r="536" spans="9:12" ht="15.75" customHeight="1">
      <c r="I536" s="181"/>
      <c r="J536" s="181"/>
      <c r="L536" s="181"/>
    </row>
    <row r="537" spans="9:12" ht="15.75" customHeight="1">
      <c r="I537" s="181"/>
      <c r="J537" s="181"/>
      <c r="L537" s="181"/>
    </row>
    <row r="538" spans="9:12" ht="15.75" customHeight="1">
      <c r="I538" s="181"/>
      <c r="J538" s="181"/>
      <c r="L538" s="181"/>
    </row>
    <row r="539" spans="9:12" ht="15.75" customHeight="1">
      <c r="I539" s="181"/>
      <c r="J539" s="181"/>
      <c r="L539" s="181"/>
    </row>
    <row r="540" spans="9:12" ht="15.75" customHeight="1">
      <c r="I540" s="181"/>
      <c r="J540" s="181"/>
      <c r="L540" s="181"/>
    </row>
    <row r="541" spans="9:12" ht="15.75" customHeight="1">
      <c r="I541" s="181"/>
      <c r="J541" s="181"/>
      <c r="L541" s="181"/>
    </row>
    <row r="542" spans="9:12" ht="15.75" customHeight="1">
      <c r="I542" s="181"/>
      <c r="J542" s="181"/>
      <c r="L542" s="181"/>
    </row>
    <row r="543" spans="9:12" ht="15.75" customHeight="1">
      <c r="I543" s="181"/>
      <c r="J543" s="181"/>
      <c r="L543" s="181"/>
    </row>
    <row r="544" spans="9:12" ht="15.75" customHeight="1">
      <c r="I544" s="181"/>
      <c r="J544" s="181"/>
      <c r="L544" s="181"/>
    </row>
    <row r="545" spans="9:12" ht="15.75" customHeight="1">
      <c r="I545" s="181"/>
      <c r="J545" s="181"/>
      <c r="L545" s="181"/>
    </row>
    <row r="546" spans="9:12" ht="15.75" customHeight="1">
      <c r="I546" s="181"/>
      <c r="J546" s="181"/>
      <c r="L546" s="181"/>
    </row>
    <row r="547" spans="9:12" ht="15.75" customHeight="1">
      <c r="I547" s="181"/>
      <c r="J547" s="181"/>
      <c r="L547" s="181"/>
    </row>
    <row r="548" spans="9:12" ht="15.75" customHeight="1">
      <c r="I548" s="181"/>
      <c r="J548" s="181"/>
      <c r="L548" s="181"/>
    </row>
    <row r="549" spans="9:12" ht="15.75" customHeight="1">
      <c r="I549" s="181"/>
      <c r="J549" s="181"/>
      <c r="L549" s="181"/>
    </row>
    <row r="550" spans="9:12" ht="15.75" customHeight="1">
      <c r="I550" s="181"/>
      <c r="J550" s="181"/>
      <c r="L550" s="181"/>
    </row>
    <row r="551" spans="9:12" ht="15.75" customHeight="1">
      <c r="I551" s="181"/>
      <c r="J551" s="181"/>
      <c r="L551" s="181"/>
    </row>
    <row r="552" spans="9:12" ht="15.75" customHeight="1">
      <c r="I552" s="181"/>
      <c r="J552" s="181"/>
      <c r="L552" s="181"/>
    </row>
    <row r="553" spans="9:12" ht="15.75" customHeight="1">
      <c r="I553" s="181"/>
      <c r="J553" s="181"/>
      <c r="L553" s="181"/>
    </row>
    <row r="554" spans="9:12" ht="15.75" customHeight="1">
      <c r="I554" s="181"/>
      <c r="J554" s="181"/>
      <c r="L554" s="181"/>
    </row>
    <row r="555" spans="9:12" ht="15.75" customHeight="1">
      <c r="I555" s="181"/>
      <c r="J555" s="181"/>
      <c r="L555" s="181"/>
    </row>
    <row r="556" spans="9:12" ht="15.75" customHeight="1">
      <c r="I556" s="181"/>
      <c r="J556" s="181"/>
      <c r="L556" s="181"/>
    </row>
    <row r="557" spans="9:12" ht="15.75" customHeight="1">
      <c r="I557" s="181"/>
      <c r="J557" s="181"/>
      <c r="L557" s="181"/>
    </row>
    <row r="558" spans="9:12" ht="15.75" customHeight="1">
      <c r="I558" s="181"/>
      <c r="J558" s="181"/>
      <c r="L558" s="181"/>
    </row>
    <row r="559" spans="9:12" ht="15.75" customHeight="1">
      <c r="I559" s="181"/>
      <c r="J559" s="181"/>
      <c r="L559" s="181"/>
    </row>
    <row r="560" spans="9:12" ht="15.75" customHeight="1">
      <c r="I560" s="181"/>
      <c r="J560" s="181"/>
      <c r="L560" s="181"/>
    </row>
    <row r="561" spans="9:12" ht="15.75" customHeight="1">
      <c r="I561" s="181"/>
      <c r="J561" s="181"/>
      <c r="L561" s="181"/>
    </row>
    <row r="562" spans="9:12" ht="15.75" customHeight="1">
      <c r="I562" s="181"/>
      <c r="J562" s="181"/>
      <c r="L562" s="181"/>
    </row>
    <row r="563" spans="9:12" ht="15.75" customHeight="1">
      <c r="I563" s="181"/>
      <c r="J563" s="181"/>
      <c r="L563" s="181"/>
    </row>
    <row r="564" spans="9:12" ht="15.75" customHeight="1">
      <c r="I564" s="181"/>
      <c r="J564" s="181"/>
      <c r="L564" s="181"/>
    </row>
    <row r="565" spans="9:12" ht="15.75" customHeight="1">
      <c r="I565" s="181"/>
      <c r="J565" s="181"/>
      <c r="L565" s="181"/>
    </row>
    <row r="566" spans="9:12" ht="15.75" customHeight="1">
      <c r="I566" s="181"/>
      <c r="J566" s="181"/>
      <c r="L566" s="181"/>
    </row>
    <row r="567" spans="9:12" ht="15.75" customHeight="1">
      <c r="I567" s="181"/>
      <c r="J567" s="181"/>
      <c r="L567" s="181"/>
    </row>
    <row r="568" spans="9:12" ht="15.75" customHeight="1">
      <c r="I568" s="181"/>
      <c r="J568" s="181"/>
      <c r="L568" s="181"/>
    </row>
    <row r="569" spans="9:12" ht="15.75" customHeight="1">
      <c r="I569" s="181"/>
      <c r="J569" s="181"/>
      <c r="L569" s="181"/>
    </row>
    <row r="570" spans="9:12" ht="15.75" customHeight="1">
      <c r="I570" s="181"/>
      <c r="J570" s="181"/>
      <c r="L570" s="181"/>
    </row>
    <row r="571" spans="9:12" ht="15.75" customHeight="1">
      <c r="I571" s="181"/>
      <c r="J571" s="181"/>
      <c r="L571" s="181"/>
    </row>
    <row r="572" spans="9:12" ht="15.75" customHeight="1">
      <c r="I572" s="181"/>
      <c r="J572" s="181"/>
      <c r="L572" s="181"/>
    </row>
    <row r="573" spans="9:12" ht="15.75" customHeight="1">
      <c r="I573" s="181"/>
      <c r="J573" s="181"/>
      <c r="L573" s="181"/>
    </row>
    <row r="574" spans="9:12" ht="15.75" customHeight="1">
      <c r="I574" s="181"/>
      <c r="J574" s="181"/>
      <c r="L574" s="181"/>
    </row>
    <row r="575" spans="9:12" ht="15.75" customHeight="1">
      <c r="I575" s="181"/>
      <c r="J575" s="181"/>
      <c r="L575" s="181"/>
    </row>
    <row r="576" spans="9:12" ht="15.75" customHeight="1">
      <c r="I576" s="181"/>
      <c r="J576" s="181"/>
      <c r="L576" s="181"/>
    </row>
    <row r="577" spans="9:12" ht="15.75" customHeight="1">
      <c r="I577" s="181"/>
      <c r="J577" s="181"/>
      <c r="L577" s="181"/>
    </row>
    <row r="578" spans="9:12" ht="15.75" customHeight="1">
      <c r="I578" s="181"/>
      <c r="J578" s="181"/>
      <c r="L578" s="181"/>
    </row>
    <row r="579" spans="9:12" ht="15.75" customHeight="1">
      <c r="I579" s="181"/>
      <c r="J579" s="181"/>
      <c r="L579" s="181"/>
    </row>
    <row r="580" spans="9:12" ht="15.75" customHeight="1">
      <c r="I580" s="181"/>
      <c r="J580" s="181"/>
      <c r="L580" s="181"/>
    </row>
    <row r="581" spans="9:12" ht="15.75" customHeight="1">
      <c r="I581" s="181"/>
      <c r="J581" s="181"/>
      <c r="L581" s="181"/>
    </row>
    <row r="582" spans="9:12" ht="15.75" customHeight="1">
      <c r="I582" s="181"/>
      <c r="J582" s="181"/>
      <c r="L582" s="181"/>
    </row>
    <row r="583" spans="9:12" ht="15.75" customHeight="1">
      <c r="I583" s="181"/>
      <c r="J583" s="181"/>
      <c r="L583" s="181"/>
    </row>
    <row r="584" spans="9:12" ht="15.75" customHeight="1">
      <c r="I584" s="181"/>
      <c r="J584" s="181"/>
      <c r="L584" s="181"/>
    </row>
    <row r="585" spans="9:12" ht="15.75" customHeight="1">
      <c r="I585" s="181"/>
      <c r="J585" s="181"/>
      <c r="L585" s="181"/>
    </row>
    <row r="586" spans="9:12" ht="15.75" customHeight="1">
      <c r="I586" s="181"/>
      <c r="J586" s="181"/>
      <c r="L586" s="181"/>
    </row>
    <row r="587" spans="9:12" ht="15.75" customHeight="1">
      <c r="I587" s="181"/>
      <c r="J587" s="181"/>
      <c r="L587" s="181"/>
    </row>
    <row r="588" spans="9:12" ht="15.75" customHeight="1">
      <c r="I588" s="181"/>
      <c r="J588" s="181"/>
      <c r="L588" s="181"/>
    </row>
    <row r="589" spans="9:12" ht="15.75" customHeight="1">
      <c r="I589" s="181"/>
      <c r="J589" s="181"/>
      <c r="L589" s="181"/>
    </row>
    <row r="590" spans="9:12" ht="15.75" customHeight="1">
      <c r="I590" s="181"/>
      <c r="J590" s="181"/>
      <c r="L590" s="181"/>
    </row>
    <row r="591" spans="9:12" ht="15.75" customHeight="1">
      <c r="I591" s="181"/>
      <c r="J591" s="181"/>
      <c r="L591" s="181"/>
    </row>
    <row r="592" spans="9:12" ht="15.75" customHeight="1">
      <c r="I592" s="181"/>
      <c r="J592" s="181"/>
      <c r="L592" s="181"/>
    </row>
    <row r="593" spans="9:12" ht="15.75" customHeight="1">
      <c r="I593" s="181"/>
      <c r="J593" s="181"/>
      <c r="L593" s="181"/>
    </row>
    <row r="594" spans="9:12" ht="15.75" customHeight="1">
      <c r="I594" s="181"/>
      <c r="J594" s="181"/>
      <c r="L594" s="181"/>
    </row>
    <row r="595" spans="9:12" ht="15.75" customHeight="1">
      <c r="I595" s="181"/>
      <c r="J595" s="181"/>
      <c r="L595" s="181"/>
    </row>
    <row r="596" spans="9:12" ht="15.75" customHeight="1">
      <c r="I596" s="181"/>
      <c r="J596" s="181"/>
      <c r="L596" s="181"/>
    </row>
    <row r="597" spans="9:12" ht="15.75" customHeight="1">
      <c r="I597" s="181"/>
      <c r="J597" s="181"/>
      <c r="L597" s="181"/>
    </row>
    <row r="598" spans="9:12" ht="15.75" customHeight="1">
      <c r="I598" s="181"/>
      <c r="J598" s="181"/>
      <c r="L598" s="181"/>
    </row>
    <row r="599" spans="9:12" ht="15.75" customHeight="1">
      <c r="I599" s="181"/>
      <c r="J599" s="181"/>
      <c r="L599" s="181"/>
    </row>
    <row r="600" spans="9:12" ht="15.75" customHeight="1">
      <c r="I600" s="181"/>
      <c r="J600" s="181"/>
      <c r="L600" s="181"/>
    </row>
    <row r="601" spans="9:12" ht="15.75" customHeight="1">
      <c r="I601" s="181"/>
      <c r="J601" s="181"/>
      <c r="L601" s="181"/>
    </row>
    <row r="602" spans="9:12" ht="15.75" customHeight="1">
      <c r="I602" s="181"/>
      <c r="J602" s="181"/>
      <c r="L602" s="181"/>
    </row>
    <row r="603" spans="9:12" ht="15.75" customHeight="1">
      <c r="I603" s="181"/>
      <c r="J603" s="181"/>
      <c r="L603" s="181"/>
    </row>
    <row r="604" spans="9:12" ht="15.75" customHeight="1">
      <c r="I604" s="181"/>
      <c r="J604" s="181"/>
      <c r="L604" s="181"/>
    </row>
    <row r="605" spans="9:12" ht="15.75" customHeight="1">
      <c r="I605" s="181"/>
      <c r="J605" s="181"/>
      <c r="L605" s="181"/>
    </row>
    <row r="606" spans="9:12" ht="15.75" customHeight="1">
      <c r="I606" s="181"/>
      <c r="J606" s="181"/>
      <c r="L606" s="181"/>
    </row>
    <row r="607" spans="9:12" ht="15.75" customHeight="1">
      <c r="I607" s="181"/>
      <c r="J607" s="181"/>
      <c r="L607" s="181"/>
    </row>
    <row r="608" spans="9:12" ht="15.75" customHeight="1">
      <c r="I608" s="181"/>
      <c r="J608" s="181"/>
      <c r="L608" s="181"/>
    </row>
    <row r="609" spans="9:12" ht="15.75" customHeight="1">
      <c r="I609" s="181"/>
      <c r="J609" s="181"/>
      <c r="L609" s="181"/>
    </row>
    <row r="610" spans="9:12" ht="15.75" customHeight="1">
      <c r="I610" s="181"/>
      <c r="J610" s="181"/>
      <c r="L610" s="181"/>
    </row>
    <row r="611" spans="9:12" ht="15.75" customHeight="1">
      <c r="I611" s="181"/>
      <c r="J611" s="181"/>
      <c r="L611" s="181"/>
    </row>
    <row r="612" spans="9:12" ht="15.75" customHeight="1">
      <c r="I612" s="181"/>
      <c r="J612" s="181"/>
      <c r="L612" s="181"/>
    </row>
    <row r="613" spans="9:12" ht="15.75" customHeight="1">
      <c r="I613" s="181"/>
      <c r="J613" s="181"/>
      <c r="L613" s="181"/>
    </row>
    <row r="614" spans="9:12" ht="15.75" customHeight="1">
      <c r="I614" s="181"/>
      <c r="J614" s="181"/>
      <c r="L614" s="181"/>
    </row>
    <row r="615" spans="9:12" ht="15.75" customHeight="1">
      <c r="I615" s="181"/>
      <c r="J615" s="181"/>
      <c r="L615" s="181"/>
    </row>
    <row r="616" spans="9:12" ht="15.75" customHeight="1">
      <c r="I616" s="181"/>
      <c r="J616" s="181"/>
      <c r="L616" s="181"/>
    </row>
    <row r="617" spans="9:12" ht="15.75" customHeight="1">
      <c r="I617" s="181"/>
      <c r="J617" s="181"/>
      <c r="L617" s="181"/>
    </row>
    <row r="618" spans="9:12" ht="15.75" customHeight="1">
      <c r="I618" s="181"/>
      <c r="J618" s="181"/>
      <c r="L618" s="181"/>
    </row>
    <row r="619" spans="9:12" ht="15.75" customHeight="1">
      <c r="I619" s="181"/>
      <c r="J619" s="181"/>
      <c r="L619" s="181"/>
    </row>
    <row r="620" spans="9:12" ht="15.75" customHeight="1">
      <c r="I620" s="181"/>
      <c r="J620" s="181"/>
      <c r="L620" s="181"/>
    </row>
    <row r="621" spans="9:12" ht="15.75" customHeight="1">
      <c r="I621" s="181"/>
      <c r="J621" s="181"/>
      <c r="L621" s="181"/>
    </row>
    <row r="622" spans="9:12" ht="15.75" customHeight="1">
      <c r="I622" s="181"/>
      <c r="J622" s="181"/>
      <c r="L622" s="181"/>
    </row>
    <row r="623" spans="9:12" ht="15.75" customHeight="1">
      <c r="I623" s="181"/>
      <c r="J623" s="181"/>
      <c r="L623" s="181"/>
    </row>
    <row r="624" spans="9:12" ht="15.75" customHeight="1">
      <c r="I624" s="181"/>
      <c r="J624" s="181"/>
      <c r="L624" s="181"/>
    </row>
    <row r="625" spans="9:12" ht="15.75" customHeight="1">
      <c r="I625" s="181"/>
      <c r="J625" s="181"/>
      <c r="L625" s="181"/>
    </row>
    <row r="626" spans="9:12" ht="15.75" customHeight="1">
      <c r="I626" s="181"/>
      <c r="J626" s="181"/>
      <c r="L626" s="181"/>
    </row>
    <row r="627" spans="9:12" ht="15.75" customHeight="1">
      <c r="I627" s="181"/>
      <c r="J627" s="181"/>
      <c r="L627" s="181"/>
    </row>
    <row r="628" spans="9:12" ht="15.75" customHeight="1">
      <c r="I628" s="181"/>
      <c r="J628" s="181"/>
      <c r="L628" s="181"/>
    </row>
    <row r="629" spans="9:12" ht="15.75" customHeight="1">
      <c r="I629" s="181"/>
      <c r="J629" s="181"/>
      <c r="L629" s="181"/>
    </row>
    <row r="630" spans="9:12" ht="15.75" customHeight="1">
      <c r="I630" s="181"/>
      <c r="J630" s="181"/>
      <c r="L630" s="181"/>
    </row>
    <row r="631" spans="9:12" ht="15.75" customHeight="1">
      <c r="I631" s="181"/>
      <c r="J631" s="181"/>
      <c r="L631" s="181"/>
    </row>
    <row r="632" spans="9:12" ht="15.75" customHeight="1">
      <c r="I632" s="181"/>
      <c r="J632" s="181"/>
      <c r="L632" s="181"/>
    </row>
    <row r="633" spans="9:12" ht="15.75" customHeight="1">
      <c r="I633" s="181"/>
      <c r="J633" s="181"/>
      <c r="L633" s="181"/>
    </row>
    <row r="634" spans="9:12" ht="15.75" customHeight="1">
      <c r="I634" s="181"/>
      <c r="J634" s="181"/>
      <c r="L634" s="181"/>
    </row>
    <row r="635" spans="9:12" ht="15.75" customHeight="1">
      <c r="I635" s="181"/>
      <c r="J635" s="181"/>
      <c r="L635" s="181"/>
    </row>
    <row r="636" spans="9:12" ht="15.75" customHeight="1">
      <c r="I636" s="181"/>
      <c r="J636" s="181"/>
      <c r="L636" s="181"/>
    </row>
    <row r="637" spans="9:12" ht="15.75" customHeight="1">
      <c r="I637" s="181"/>
      <c r="J637" s="181"/>
      <c r="L637" s="181"/>
    </row>
    <row r="638" spans="9:12" ht="15.75" customHeight="1">
      <c r="I638" s="181"/>
      <c r="J638" s="181"/>
      <c r="L638" s="181"/>
    </row>
    <row r="639" spans="9:12" ht="15.75" customHeight="1">
      <c r="I639" s="181"/>
      <c r="J639" s="181"/>
      <c r="L639" s="181"/>
    </row>
    <row r="640" spans="9:12" ht="15.75" customHeight="1">
      <c r="I640" s="181"/>
      <c r="J640" s="181"/>
      <c r="L640" s="181"/>
    </row>
    <row r="641" spans="9:12" ht="15.75" customHeight="1">
      <c r="I641" s="181"/>
      <c r="J641" s="181"/>
      <c r="L641" s="181"/>
    </row>
    <row r="642" spans="9:12" ht="15.75" customHeight="1">
      <c r="I642" s="181"/>
      <c r="J642" s="181"/>
      <c r="L642" s="181"/>
    </row>
    <row r="643" spans="9:12" ht="15.75" customHeight="1">
      <c r="I643" s="181"/>
      <c r="J643" s="181"/>
      <c r="L643" s="181"/>
    </row>
    <row r="644" spans="9:12" ht="15.75" customHeight="1">
      <c r="I644" s="181"/>
      <c r="J644" s="181"/>
      <c r="L644" s="181"/>
    </row>
    <row r="645" spans="9:12" ht="15.75" customHeight="1">
      <c r="I645" s="181"/>
      <c r="J645" s="181"/>
      <c r="L645" s="181"/>
    </row>
    <row r="646" spans="9:12" ht="15.75" customHeight="1">
      <c r="I646" s="181"/>
      <c r="J646" s="181"/>
      <c r="L646" s="181"/>
    </row>
    <row r="647" spans="9:12" ht="15.75" customHeight="1">
      <c r="I647" s="181"/>
      <c r="J647" s="181"/>
      <c r="L647" s="181"/>
    </row>
    <row r="648" spans="9:12" ht="15.75" customHeight="1">
      <c r="I648" s="181"/>
      <c r="J648" s="181"/>
      <c r="L648" s="181"/>
    </row>
    <row r="649" spans="9:12" ht="15.75" customHeight="1">
      <c r="I649" s="181"/>
      <c r="J649" s="181"/>
      <c r="L649" s="181"/>
    </row>
    <row r="650" spans="9:12" ht="15.75" customHeight="1">
      <c r="I650" s="181"/>
      <c r="J650" s="181"/>
      <c r="L650" s="181"/>
    </row>
    <row r="651" spans="9:12" ht="15.75" customHeight="1">
      <c r="I651" s="181"/>
      <c r="J651" s="181"/>
      <c r="L651" s="181"/>
    </row>
    <row r="652" spans="9:12" ht="15.75" customHeight="1">
      <c r="I652" s="181"/>
      <c r="J652" s="181"/>
      <c r="L652" s="181"/>
    </row>
    <row r="653" spans="9:12" ht="15.75" customHeight="1">
      <c r="I653" s="181"/>
      <c r="J653" s="181"/>
      <c r="L653" s="181"/>
    </row>
    <row r="654" spans="9:12" ht="15.75" customHeight="1">
      <c r="I654" s="181"/>
      <c r="J654" s="181"/>
      <c r="L654" s="181"/>
    </row>
    <row r="655" spans="9:12" ht="15.75" customHeight="1">
      <c r="I655" s="181"/>
      <c r="J655" s="181"/>
      <c r="L655" s="181"/>
    </row>
    <row r="656" spans="9:12" ht="15.75" customHeight="1">
      <c r="I656" s="181"/>
      <c r="J656" s="181"/>
      <c r="L656" s="181"/>
    </row>
    <row r="657" spans="9:12" ht="15.75" customHeight="1">
      <c r="I657" s="181"/>
      <c r="J657" s="181"/>
      <c r="L657" s="181"/>
    </row>
    <row r="658" spans="9:12" ht="15.75" customHeight="1">
      <c r="I658" s="181"/>
      <c r="J658" s="181"/>
      <c r="L658" s="181"/>
    </row>
    <row r="659" spans="9:12" ht="15.75" customHeight="1">
      <c r="I659" s="181"/>
      <c r="J659" s="181"/>
      <c r="L659" s="181"/>
    </row>
    <row r="660" spans="9:12" ht="15.75" customHeight="1">
      <c r="I660" s="181"/>
      <c r="J660" s="181"/>
      <c r="L660" s="181"/>
    </row>
    <row r="661" spans="9:12" ht="15.75" customHeight="1">
      <c r="I661" s="181"/>
      <c r="J661" s="181"/>
      <c r="L661" s="181"/>
    </row>
    <row r="662" spans="9:12" ht="15.75" customHeight="1">
      <c r="I662" s="181"/>
      <c r="J662" s="181"/>
      <c r="L662" s="181"/>
    </row>
    <row r="663" spans="9:12" ht="15.75" customHeight="1">
      <c r="I663" s="181"/>
      <c r="J663" s="181"/>
      <c r="L663" s="181"/>
    </row>
    <row r="664" spans="9:12" ht="15.75" customHeight="1">
      <c r="I664" s="181"/>
      <c r="J664" s="181"/>
      <c r="L664" s="181"/>
    </row>
    <row r="665" spans="9:12" ht="15.75" customHeight="1">
      <c r="I665" s="181"/>
      <c r="J665" s="181"/>
      <c r="L665" s="181"/>
    </row>
    <row r="666" spans="9:12" ht="15.75" customHeight="1">
      <c r="I666" s="181"/>
      <c r="J666" s="181"/>
      <c r="L666" s="181"/>
    </row>
    <row r="667" spans="9:12" ht="15.75" customHeight="1">
      <c r="I667" s="181"/>
      <c r="J667" s="181"/>
      <c r="L667" s="181"/>
    </row>
    <row r="668" spans="9:12" ht="15.75" customHeight="1">
      <c r="I668" s="181"/>
      <c r="J668" s="181"/>
      <c r="L668" s="181"/>
    </row>
    <row r="669" spans="9:12" ht="15.75" customHeight="1">
      <c r="I669" s="181"/>
      <c r="J669" s="181"/>
      <c r="L669" s="181"/>
    </row>
    <row r="670" spans="9:12" ht="15.75" customHeight="1">
      <c r="I670" s="181"/>
      <c r="J670" s="181"/>
      <c r="L670" s="181"/>
    </row>
    <row r="671" spans="9:12" ht="15.75" customHeight="1">
      <c r="I671" s="181"/>
      <c r="J671" s="181"/>
      <c r="L671" s="181"/>
    </row>
    <row r="672" spans="9:12" ht="15.75" customHeight="1">
      <c r="I672" s="181"/>
      <c r="J672" s="181"/>
      <c r="L672" s="181"/>
    </row>
    <row r="673" spans="9:12" ht="15.75" customHeight="1">
      <c r="I673" s="181"/>
      <c r="J673" s="181"/>
      <c r="L673" s="181"/>
    </row>
    <row r="674" spans="9:12" ht="15.75" customHeight="1">
      <c r="I674" s="181"/>
      <c r="J674" s="181"/>
      <c r="L674" s="181"/>
    </row>
    <row r="675" spans="9:12" ht="15.75" customHeight="1">
      <c r="I675" s="181"/>
      <c r="J675" s="181"/>
      <c r="L675" s="181"/>
    </row>
    <row r="676" spans="9:12" ht="15.75" customHeight="1">
      <c r="I676" s="181"/>
      <c r="J676" s="181"/>
      <c r="L676" s="181"/>
    </row>
    <row r="677" spans="9:12" ht="15.75" customHeight="1">
      <c r="I677" s="181"/>
      <c r="J677" s="181"/>
      <c r="L677" s="181"/>
    </row>
    <row r="678" spans="9:12" ht="15.75" customHeight="1">
      <c r="I678" s="181"/>
      <c r="J678" s="181"/>
      <c r="L678" s="181"/>
    </row>
    <row r="679" spans="9:12" ht="15.75" customHeight="1">
      <c r="I679" s="181"/>
      <c r="J679" s="181"/>
      <c r="L679" s="181"/>
    </row>
    <row r="680" spans="9:12" ht="15.75" customHeight="1">
      <c r="I680" s="181"/>
      <c r="J680" s="181"/>
      <c r="L680" s="181"/>
    </row>
    <row r="681" spans="9:12" ht="15.75" customHeight="1">
      <c r="I681" s="181"/>
      <c r="J681" s="181"/>
      <c r="L681" s="181"/>
    </row>
    <row r="682" spans="9:12" ht="15.75" customHeight="1">
      <c r="I682" s="181"/>
      <c r="J682" s="181"/>
      <c r="L682" s="181"/>
    </row>
    <row r="683" spans="9:12" ht="15.75" customHeight="1">
      <c r="I683" s="181"/>
      <c r="J683" s="181"/>
      <c r="L683" s="181"/>
    </row>
    <row r="684" spans="9:12" ht="15.75" customHeight="1">
      <c r="I684" s="181"/>
      <c r="J684" s="181"/>
      <c r="L684" s="181"/>
    </row>
    <row r="685" spans="9:12" ht="15.75" customHeight="1">
      <c r="I685" s="181"/>
      <c r="J685" s="181"/>
      <c r="L685" s="181"/>
    </row>
    <row r="686" spans="9:12" ht="15.75" customHeight="1">
      <c r="I686" s="181"/>
      <c r="J686" s="181"/>
      <c r="L686" s="181"/>
    </row>
    <row r="687" spans="9:12" ht="15.75" customHeight="1">
      <c r="I687" s="181"/>
      <c r="J687" s="181"/>
      <c r="L687" s="181"/>
    </row>
    <row r="688" spans="9:12" ht="15.75" customHeight="1">
      <c r="I688" s="181"/>
      <c r="J688" s="181"/>
      <c r="L688" s="181"/>
    </row>
    <row r="689" spans="9:12" ht="15.75" customHeight="1">
      <c r="I689" s="181"/>
      <c r="J689" s="181"/>
      <c r="L689" s="181"/>
    </row>
    <row r="690" spans="9:12" ht="15.75" customHeight="1">
      <c r="I690" s="181"/>
      <c r="J690" s="181"/>
      <c r="L690" s="181"/>
    </row>
    <row r="691" spans="9:12" ht="15.75" customHeight="1">
      <c r="I691" s="181"/>
      <c r="J691" s="181"/>
      <c r="L691" s="181"/>
    </row>
    <row r="692" spans="9:12" ht="15.75" customHeight="1">
      <c r="I692" s="181"/>
      <c r="J692" s="181"/>
      <c r="L692" s="181"/>
    </row>
    <row r="693" spans="9:12" ht="15.75" customHeight="1">
      <c r="I693" s="181"/>
      <c r="J693" s="181"/>
      <c r="L693" s="181"/>
    </row>
    <row r="694" spans="9:12" ht="15.75" customHeight="1">
      <c r="I694" s="181"/>
      <c r="J694" s="181"/>
      <c r="L694" s="181"/>
    </row>
    <row r="695" spans="9:12" ht="15.75" customHeight="1">
      <c r="I695" s="181"/>
      <c r="J695" s="181"/>
      <c r="L695" s="181"/>
    </row>
    <row r="696" spans="9:12" ht="15.75" customHeight="1">
      <c r="I696" s="181"/>
      <c r="J696" s="181"/>
      <c r="L696" s="181"/>
    </row>
    <row r="697" spans="9:12" ht="15.75" customHeight="1">
      <c r="I697" s="181"/>
      <c r="J697" s="181"/>
      <c r="L697" s="181"/>
    </row>
    <row r="698" spans="9:12" ht="15.75" customHeight="1">
      <c r="I698" s="181"/>
      <c r="J698" s="181"/>
      <c r="L698" s="181"/>
    </row>
    <row r="699" spans="9:12" ht="15.75" customHeight="1">
      <c r="I699" s="181"/>
      <c r="J699" s="181"/>
      <c r="L699" s="181"/>
    </row>
    <row r="700" spans="9:12" ht="15.75" customHeight="1">
      <c r="I700" s="181"/>
      <c r="J700" s="181"/>
      <c r="L700" s="181"/>
    </row>
    <row r="701" spans="9:12" ht="15.75" customHeight="1">
      <c r="I701" s="181"/>
      <c r="J701" s="181"/>
      <c r="L701" s="181"/>
    </row>
    <row r="702" spans="9:12" ht="15.75" customHeight="1">
      <c r="I702" s="181"/>
      <c r="J702" s="181"/>
      <c r="L702" s="181"/>
    </row>
    <row r="703" spans="9:12" ht="15.75" customHeight="1">
      <c r="I703" s="181"/>
      <c r="J703" s="181"/>
      <c r="L703" s="181"/>
    </row>
    <row r="704" spans="9:12" ht="15.75" customHeight="1">
      <c r="I704" s="181"/>
      <c r="J704" s="181"/>
      <c r="L704" s="181"/>
    </row>
    <row r="705" spans="9:12" ht="15.75" customHeight="1">
      <c r="I705" s="181"/>
      <c r="J705" s="181"/>
      <c r="L705" s="181"/>
    </row>
    <row r="706" spans="9:12" ht="15.75" customHeight="1">
      <c r="I706" s="181"/>
      <c r="J706" s="181"/>
      <c r="L706" s="181"/>
    </row>
    <row r="707" spans="9:12" ht="15.75" customHeight="1">
      <c r="I707" s="181"/>
      <c r="J707" s="181"/>
      <c r="L707" s="181"/>
    </row>
    <row r="708" spans="9:12" ht="15.75" customHeight="1">
      <c r="I708" s="181"/>
      <c r="J708" s="181"/>
      <c r="L708" s="181"/>
    </row>
    <row r="709" spans="9:12" ht="15.75" customHeight="1">
      <c r="I709" s="181"/>
      <c r="J709" s="181"/>
      <c r="L709" s="181"/>
    </row>
    <row r="710" spans="9:12" ht="15.75" customHeight="1">
      <c r="I710" s="181"/>
      <c r="J710" s="181"/>
      <c r="L710" s="181"/>
    </row>
    <row r="711" spans="9:12" ht="15.75" customHeight="1">
      <c r="I711" s="181"/>
      <c r="J711" s="181"/>
      <c r="L711" s="181"/>
    </row>
    <row r="712" spans="9:12" ht="15.75" customHeight="1">
      <c r="I712" s="181"/>
      <c r="J712" s="181"/>
      <c r="L712" s="181"/>
    </row>
    <row r="713" spans="9:12" ht="15.75" customHeight="1">
      <c r="I713" s="181"/>
      <c r="J713" s="181"/>
      <c r="L713" s="181"/>
    </row>
    <row r="714" spans="9:12" ht="15.75" customHeight="1">
      <c r="I714" s="181"/>
      <c r="J714" s="181"/>
      <c r="L714" s="181"/>
    </row>
    <row r="715" spans="9:12" ht="15.75" customHeight="1">
      <c r="I715" s="181"/>
      <c r="J715" s="181"/>
      <c r="L715" s="181"/>
    </row>
    <row r="716" spans="9:12" ht="15.75" customHeight="1">
      <c r="I716" s="181"/>
      <c r="J716" s="181"/>
      <c r="L716" s="181"/>
    </row>
    <row r="717" spans="9:12" ht="15.75" customHeight="1">
      <c r="I717" s="181"/>
      <c r="J717" s="181"/>
      <c r="L717" s="181"/>
    </row>
    <row r="718" spans="9:12" ht="15.75" customHeight="1">
      <c r="I718" s="181"/>
      <c r="J718" s="181"/>
      <c r="L718" s="181"/>
    </row>
    <row r="719" spans="9:12" ht="15.75" customHeight="1">
      <c r="I719" s="181"/>
      <c r="J719" s="181"/>
      <c r="L719" s="181"/>
    </row>
    <row r="720" spans="9:12" ht="15.75" customHeight="1">
      <c r="I720" s="181"/>
      <c r="J720" s="181"/>
      <c r="L720" s="181"/>
    </row>
    <row r="721" spans="9:12" ht="15.75" customHeight="1">
      <c r="I721" s="181"/>
      <c r="J721" s="181"/>
      <c r="L721" s="181"/>
    </row>
    <row r="722" spans="9:12" ht="15.75" customHeight="1">
      <c r="I722" s="181"/>
      <c r="J722" s="181"/>
      <c r="L722" s="181"/>
    </row>
    <row r="723" spans="9:12" ht="15.75" customHeight="1">
      <c r="I723" s="181"/>
      <c r="J723" s="181"/>
      <c r="L723" s="181"/>
    </row>
    <row r="724" spans="9:12" ht="15.75" customHeight="1">
      <c r="I724" s="181"/>
      <c r="J724" s="181"/>
      <c r="L724" s="181"/>
    </row>
    <row r="725" spans="9:12" ht="15.75" customHeight="1">
      <c r="I725" s="181"/>
      <c r="J725" s="181"/>
      <c r="L725" s="181"/>
    </row>
    <row r="726" spans="9:12" ht="15.75" customHeight="1">
      <c r="I726" s="181"/>
      <c r="J726" s="181"/>
      <c r="L726" s="181"/>
    </row>
    <row r="727" spans="9:12" ht="15.75" customHeight="1">
      <c r="I727" s="181"/>
      <c r="J727" s="181"/>
      <c r="L727" s="181"/>
    </row>
    <row r="728" spans="9:12" ht="15.75" customHeight="1">
      <c r="I728" s="181"/>
      <c r="J728" s="181"/>
      <c r="L728" s="181"/>
    </row>
    <row r="729" spans="9:12" ht="15.75" customHeight="1">
      <c r="I729" s="181"/>
      <c r="J729" s="181"/>
      <c r="L729" s="181"/>
    </row>
    <row r="730" spans="9:12" ht="15.75" customHeight="1">
      <c r="I730" s="181"/>
      <c r="J730" s="181"/>
      <c r="L730" s="181"/>
    </row>
    <row r="731" spans="9:12" ht="15.75" customHeight="1">
      <c r="I731" s="181"/>
      <c r="J731" s="181"/>
      <c r="L731" s="181"/>
    </row>
    <row r="732" spans="9:12" ht="15.75" customHeight="1">
      <c r="I732" s="181"/>
      <c r="J732" s="181"/>
      <c r="L732" s="181"/>
    </row>
    <row r="733" spans="9:12" ht="15.75" customHeight="1">
      <c r="I733" s="181"/>
      <c r="J733" s="181"/>
      <c r="L733" s="181"/>
    </row>
    <row r="734" spans="9:12" ht="15.75" customHeight="1">
      <c r="I734" s="181"/>
      <c r="J734" s="181"/>
      <c r="L734" s="181"/>
    </row>
    <row r="735" spans="9:12" ht="15.75" customHeight="1">
      <c r="I735" s="181"/>
      <c r="J735" s="181"/>
      <c r="L735" s="181"/>
    </row>
    <row r="736" spans="9:12" ht="15.75" customHeight="1">
      <c r="I736" s="181"/>
      <c r="J736" s="181"/>
      <c r="L736" s="181"/>
    </row>
    <row r="737" spans="9:12" ht="15.75" customHeight="1">
      <c r="I737" s="181"/>
      <c r="J737" s="181"/>
      <c r="L737" s="181"/>
    </row>
    <row r="738" spans="9:12" ht="15.75" customHeight="1">
      <c r="I738" s="181"/>
      <c r="J738" s="181"/>
      <c r="L738" s="181"/>
    </row>
    <row r="739" spans="9:12" ht="15.75" customHeight="1">
      <c r="I739" s="181"/>
      <c r="J739" s="181"/>
      <c r="L739" s="181"/>
    </row>
    <row r="740" spans="9:12" ht="15.75" customHeight="1">
      <c r="I740" s="181"/>
      <c r="J740" s="181"/>
      <c r="L740" s="181"/>
    </row>
    <row r="741" spans="9:12" ht="15.75" customHeight="1">
      <c r="I741" s="181"/>
      <c r="J741" s="181"/>
      <c r="L741" s="181"/>
    </row>
    <row r="742" spans="9:12" ht="15.75" customHeight="1">
      <c r="I742" s="181"/>
      <c r="J742" s="181"/>
      <c r="L742" s="181"/>
    </row>
    <row r="743" spans="9:12" ht="15.75" customHeight="1">
      <c r="I743" s="181"/>
      <c r="J743" s="181"/>
      <c r="L743" s="181"/>
    </row>
    <row r="744" spans="9:12" ht="15.75" customHeight="1">
      <c r="I744" s="181"/>
      <c r="J744" s="181"/>
      <c r="L744" s="181"/>
    </row>
    <row r="745" spans="9:12" ht="15.75" customHeight="1">
      <c r="I745" s="181"/>
      <c r="J745" s="181"/>
      <c r="L745" s="181"/>
    </row>
    <row r="746" spans="9:12" ht="15.75" customHeight="1">
      <c r="I746" s="181"/>
      <c r="J746" s="181"/>
      <c r="L746" s="181"/>
    </row>
    <row r="747" spans="9:12" ht="15.75" customHeight="1">
      <c r="I747" s="181"/>
      <c r="J747" s="181"/>
      <c r="L747" s="181"/>
    </row>
    <row r="748" spans="9:12" ht="15.75" customHeight="1">
      <c r="I748" s="181"/>
      <c r="J748" s="181"/>
      <c r="L748" s="181"/>
    </row>
    <row r="749" spans="9:12" ht="15.75" customHeight="1">
      <c r="I749" s="181"/>
      <c r="J749" s="181"/>
      <c r="L749" s="181"/>
    </row>
    <row r="750" spans="9:12" ht="15.75" customHeight="1">
      <c r="I750" s="181"/>
      <c r="J750" s="181"/>
      <c r="L750" s="181"/>
    </row>
    <row r="751" spans="9:12" ht="15.75" customHeight="1">
      <c r="I751" s="181"/>
      <c r="J751" s="181"/>
      <c r="L751" s="181"/>
    </row>
    <row r="752" spans="9:12" ht="15.75" customHeight="1">
      <c r="I752" s="181"/>
      <c r="J752" s="181"/>
      <c r="L752" s="181"/>
    </row>
    <row r="753" spans="9:12" ht="15.75" customHeight="1">
      <c r="I753" s="181"/>
      <c r="J753" s="181"/>
      <c r="L753" s="181"/>
    </row>
    <row r="754" spans="9:12" ht="15.75" customHeight="1">
      <c r="I754" s="181"/>
      <c r="J754" s="181"/>
      <c r="L754" s="181"/>
    </row>
    <row r="755" spans="9:12" ht="15.75" customHeight="1">
      <c r="I755" s="181"/>
      <c r="J755" s="181"/>
      <c r="L755" s="181"/>
    </row>
    <row r="756" spans="9:12" ht="15.75" customHeight="1">
      <c r="I756" s="181"/>
      <c r="J756" s="181"/>
      <c r="L756" s="181"/>
    </row>
    <row r="757" spans="9:12" ht="15.75" customHeight="1">
      <c r="I757" s="181"/>
      <c r="J757" s="181"/>
      <c r="L757" s="181"/>
    </row>
    <row r="758" spans="9:12" ht="15.75" customHeight="1">
      <c r="I758" s="181"/>
      <c r="J758" s="181"/>
      <c r="L758" s="181"/>
    </row>
    <row r="759" spans="9:12" ht="15.75" customHeight="1">
      <c r="I759" s="181"/>
      <c r="J759" s="181"/>
      <c r="L759" s="181"/>
    </row>
    <row r="760" spans="9:12" ht="15.75" customHeight="1">
      <c r="I760" s="181"/>
      <c r="J760" s="181"/>
      <c r="L760" s="181"/>
    </row>
    <row r="761" spans="9:12" ht="15.75" customHeight="1">
      <c r="I761" s="181"/>
      <c r="J761" s="181"/>
      <c r="L761" s="181"/>
    </row>
    <row r="762" spans="9:12" ht="15.75" customHeight="1">
      <c r="I762" s="181"/>
      <c r="J762" s="181"/>
      <c r="L762" s="181"/>
    </row>
    <row r="763" spans="9:12" ht="15.75" customHeight="1">
      <c r="I763" s="181"/>
      <c r="J763" s="181"/>
      <c r="L763" s="181"/>
    </row>
    <row r="764" spans="9:12" ht="15.75" customHeight="1">
      <c r="I764" s="181"/>
      <c r="J764" s="181"/>
      <c r="L764" s="181"/>
    </row>
    <row r="765" spans="9:12" ht="15.75" customHeight="1">
      <c r="I765" s="181"/>
      <c r="J765" s="181"/>
      <c r="L765" s="181"/>
    </row>
    <row r="766" spans="9:12" ht="15.75" customHeight="1">
      <c r="I766" s="181"/>
      <c r="J766" s="181"/>
      <c r="L766" s="181"/>
    </row>
    <row r="767" spans="9:12" ht="15.75" customHeight="1">
      <c r="I767" s="181"/>
      <c r="J767" s="181"/>
      <c r="L767" s="181"/>
    </row>
    <row r="768" spans="9:12" ht="15.75" customHeight="1">
      <c r="I768" s="181"/>
      <c r="J768" s="181"/>
      <c r="L768" s="181"/>
    </row>
    <row r="769" spans="9:12" ht="15.75" customHeight="1">
      <c r="I769" s="181"/>
      <c r="J769" s="181"/>
      <c r="L769" s="181"/>
    </row>
    <row r="770" spans="9:12" ht="15.75" customHeight="1">
      <c r="I770" s="181"/>
      <c r="J770" s="181"/>
      <c r="L770" s="181"/>
    </row>
    <row r="771" spans="9:12" ht="15.75" customHeight="1">
      <c r="I771" s="181"/>
      <c r="J771" s="181"/>
      <c r="L771" s="181"/>
    </row>
    <row r="772" spans="9:12" ht="15.75" customHeight="1">
      <c r="I772" s="181"/>
      <c r="J772" s="181"/>
      <c r="L772" s="181"/>
    </row>
    <row r="773" spans="9:12" ht="15.75" customHeight="1">
      <c r="I773" s="181"/>
      <c r="J773" s="181"/>
      <c r="L773" s="181"/>
    </row>
    <row r="774" spans="9:12" ht="15.75" customHeight="1">
      <c r="I774" s="181"/>
      <c r="J774" s="181"/>
      <c r="L774" s="181"/>
    </row>
    <row r="775" spans="9:12" ht="15.75" customHeight="1">
      <c r="I775" s="181"/>
      <c r="J775" s="181"/>
      <c r="L775" s="181"/>
    </row>
    <row r="776" spans="9:12" ht="15.75" customHeight="1">
      <c r="I776" s="181"/>
      <c r="J776" s="181"/>
      <c r="L776" s="181"/>
    </row>
    <row r="777" spans="9:12" ht="15.75" customHeight="1">
      <c r="I777" s="181"/>
      <c r="J777" s="181"/>
      <c r="L777" s="181"/>
    </row>
    <row r="778" spans="9:12" ht="15.75" customHeight="1">
      <c r="I778" s="181"/>
      <c r="J778" s="181"/>
      <c r="L778" s="181"/>
    </row>
    <row r="779" spans="9:12" ht="15.75" customHeight="1">
      <c r="I779" s="181"/>
      <c r="J779" s="181"/>
      <c r="L779" s="181"/>
    </row>
    <row r="780" spans="9:12" ht="15.75" customHeight="1">
      <c r="I780" s="181"/>
      <c r="J780" s="181"/>
      <c r="L780" s="181"/>
    </row>
    <row r="781" spans="9:12" ht="15.75" customHeight="1">
      <c r="I781" s="181"/>
      <c r="J781" s="181"/>
      <c r="L781" s="181"/>
    </row>
    <row r="782" spans="9:12" ht="15.75" customHeight="1">
      <c r="I782" s="181"/>
      <c r="J782" s="181"/>
      <c r="L782" s="181"/>
    </row>
    <row r="783" spans="9:12" ht="15.75" customHeight="1">
      <c r="I783" s="181"/>
      <c r="J783" s="181"/>
      <c r="L783" s="181"/>
    </row>
    <row r="784" spans="9:12" ht="15.75" customHeight="1">
      <c r="I784" s="181"/>
      <c r="J784" s="181"/>
      <c r="L784" s="181"/>
    </row>
    <row r="785" spans="9:12" ht="15.75" customHeight="1">
      <c r="I785" s="181"/>
      <c r="J785" s="181"/>
      <c r="L785" s="181"/>
    </row>
    <row r="786" spans="9:12" ht="15.75" customHeight="1">
      <c r="I786" s="181"/>
      <c r="J786" s="181"/>
      <c r="L786" s="181"/>
    </row>
    <row r="787" spans="9:12" ht="15.75" customHeight="1">
      <c r="I787" s="181"/>
      <c r="J787" s="181"/>
      <c r="L787" s="181"/>
    </row>
    <row r="788" spans="9:12" ht="15.75" customHeight="1">
      <c r="I788" s="181"/>
      <c r="J788" s="181"/>
      <c r="L788" s="181"/>
    </row>
    <row r="789" spans="9:12" ht="15.75" customHeight="1">
      <c r="I789" s="181"/>
      <c r="J789" s="181"/>
      <c r="L789" s="181"/>
    </row>
    <row r="790" spans="9:12" ht="15.75" customHeight="1">
      <c r="I790" s="181"/>
      <c r="J790" s="181"/>
      <c r="L790" s="181"/>
    </row>
    <row r="791" spans="9:12" ht="15.75" customHeight="1">
      <c r="I791" s="181"/>
      <c r="J791" s="181"/>
      <c r="L791" s="181"/>
    </row>
    <row r="792" spans="9:12" ht="15.75" customHeight="1">
      <c r="I792" s="181"/>
      <c r="J792" s="181"/>
      <c r="L792" s="181"/>
    </row>
    <row r="793" spans="9:12" ht="15.75" customHeight="1">
      <c r="I793" s="181"/>
      <c r="J793" s="181"/>
      <c r="L793" s="181"/>
    </row>
    <row r="794" spans="9:12" ht="15.75" customHeight="1">
      <c r="I794" s="181"/>
      <c r="J794" s="181"/>
      <c r="L794" s="181"/>
    </row>
    <row r="795" spans="9:12" ht="15.75" customHeight="1">
      <c r="I795" s="181"/>
      <c r="J795" s="181"/>
      <c r="L795" s="181"/>
    </row>
    <row r="796" spans="9:12" ht="15.75" customHeight="1">
      <c r="I796" s="181"/>
      <c r="J796" s="181"/>
      <c r="L796" s="181"/>
    </row>
    <row r="797" spans="9:12" ht="15.75" customHeight="1">
      <c r="I797" s="181"/>
      <c r="J797" s="181"/>
      <c r="L797" s="181"/>
    </row>
    <row r="798" spans="9:12" ht="15.75" customHeight="1">
      <c r="I798" s="181"/>
      <c r="J798" s="181"/>
      <c r="L798" s="181"/>
    </row>
    <row r="799" spans="9:12" ht="15.75" customHeight="1">
      <c r="I799" s="181"/>
      <c r="J799" s="181"/>
      <c r="L799" s="181"/>
    </row>
    <row r="800" spans="9:12" ht="15.75" customHeight="1">
      <c r="I800" s="181"/>
      <c r="J800" s="181"/>
      <c r="L800" s="181"/>
    </row>
    <row r="801" spans="9:12" ht="15.75" customHeight="1">
      <c r="I801" s="181"/>
      <c r="J801" s="181"/>
      <c r="L801" s="181"/>
    </row>
    <row r="802" spans="9:12" ht="15.75" customHeight="1">
      <c r="I802" s="181"/>
      <c r="J802" s="181"/>
      <c r="L802" s="181"/>
    </row>
    <row r="803" spans="9:12" ht="15.75" customHeight="1">
      <c r="I803" s="181"/>
      <c r="J803" s="181"/>
      <c r="L803" s="181"/>
    </row>
    <row r="804" spans="9:12" ht="15.75" customHeight="1">
      <c r="I804" s="181"/>
      <c r="J804" s="181"/>
      <c r="L804" s="181"/>
    </row>
    <row r="805" spans="9:12" ht="15.75" customHeight="1">
      <c r="I805" s="181"/>
      <c r="J805" s="181"/>
      <c r="L805" s="181"/>
    </row>
    <row r="806" spans="9:12" ht="15.75" customHeight="1">
      <c r="I806" s="181"/>
      <c r="J806" s="181"/>
      <c r="L806" s="181"/>
    </row>
    <row r="807" spans="9:12" ht="15.75" customHeight="1">
      <c r="I807" s="181"/>
      <c r="J807" s="181"/>
      <c r="L807" s="181"/>
    </row>
    <row r="808" spans="9:12" ht="15.75" customHeight="1">
      <c r="I808" s="181"/>
      <c r="J808" s="181"/>
      <c r="L808" s="181"/>
    </row>
    <row r="809" spans="9:12" ht="15.75" customHeight="1">
      <c r="I809" s="181"/>
      <c r="J809" s="181"/>
      <c r="L809" s="181"/>
    </row>
    <row r="810" spans="9:12" ht="15.75" customHeight="1">
      <c r="I810" s="181"/>
      <c r="J810" s="181"/>
      <c r="L810" s="181"/>
    </row>
    <row r="811" spans="9:12" ht="15.75" customHeight="1">
      <c r="I811" s="181"/>
      <c r="J811" s="181"/>
      <c r="L811" s="181"/>
    </row>
    <row r="812" spans="9:12" ht="15.75" customHeight="1">
      <c r="I812" s="181"/>
      <c r="J812" s="181"/>
      <c r="L812" s="181"/>
    </row>
    <row r="813" spans="9:12" ht="15.75" customHeight="1">
      <c r="I813" s="181"/>
      <c r="J813" s="181"/>
      <c r="L813" s="181"/>
    </row>
    <row r="814" spans="9:12" ht="15.75" customHeight="1">
      <c r="I814" s="181"/>
      <c r="J814" s="181"/>
      <c r="L814" s="181"/>
    </row>
    <row r="815" spans="9:12" ht="15.75" customHeight="1">
      <c r="I815" s="181"/>
      <c r="J815" s="181"/>
      <c r="L815" s="181"/>
    </row>
    <row r="816" spans="9:12" ht="15.75" customHeight="1">
      <c r="I816" s="181"/>
      <c r="J816" s="181"/>
      <c r="L816" s="181"/>
    </row>
    <row r="817" spans="9:12" ht="15.75" customHeight="1">
      <c r="I817" s="181"/>
      <c r="J817" s="181"/>
      <c r="L817" s="181"/>
    </row>
    <row r="818" spans="9:12" ht="15.75" customHeight="1">
      <c r="I818" s="181"/>
      <c r="J818" s="181"/>
      <c r="L818" s="181"/>
    </row>
    <row r="819" spans="9:12" ht="15.75" customHeight="1">
      <c r="I819" s="181"/>
      <c r="J819" s="181"/>
      <c r="L819" s="181"/>
    </row>
    <row r="820" spans="9:12" ht="15.75" customHeight="1">
      <c r="I820" s="181"/>
      <c r="J820" s="181"/>
      <c r="L820" s="181"/>
    </row>
    <row r="821" spans="9:12" ht="15.75" customHeight="1">
      <c r="I821" s="181"/>
      <c r="J821" s="181"/>
      <c r="L821" s="181"/>
    </row>
    <row r="822" spans="9:12" ht="15.75" customHeight="1">
      <c r="I822" s="181"/>
      <c r="J822" s="181"/>
      <c r="L822" s="181"/>
    </row>
    <row r="823" spans="9:12" ht="15.75" customHeight="1">
      <c r="I823" s="181"/>
      <c r="J823" s="181"/>
      <c r="L823" s="181"/>
    </row>
    <row r="824" spans="9:12" ht="15.75" customHeight="1">
      <c r="I824" s="181"/>
      <c r="J824" s="181"/>
      <c r="L824" s="181"/>
    </row>
    <row r="825" spans="9:12" ht="15.75" customHeight="1">
      <c r="I825" s="181"/>
      <c r="J825" s="181"/>
      <c r="L825" s="181"/>
    </row>
    <row r="826" spans="9:12" ht="15.75" customHeight="1">
      <c r="I826" s="181"/>
      <c r="J826" s="181"/>
      <c r="L826" s="181"/>
    </row>
    <row r="827" spans="9:12" ht="15.75" customHeight="1">
      <c r="I827" s="181"/>
      <c r="J827" s="181"/>
      <c r="L827" s="181"/>
    </row>
    <row r="828" spans="9:12" ht="15.75" customHeight="1">
      <c r="I828" s="181"/>
      <c r="J828" s="181"/>
      <c r="L828" s="181"/>
    </row>
    <row r="829" spans="9:12" ht="15.75" customHeight="1">
      <c r="I829" s="181"/>
      <c r="J829" s="181"/>
      <c r="L829" s="181"/>
    </row>
    <row r="830" spans="9:12" ht="15.75" customHeight="1">
      <c r="I830" s="181"/>
      <c r="J830" s="181"/>
      <c r="L830" s="181"/>
    </row>
    <row r="831" spans="9:12" ht="15.75" customHeight="1">
      <c r="I831" s="181"/>
      <c r="J831" s="181"/>
      <c r="L831" s="181"/>
    </row>
    <row r="832" spans="9:12" ht="15.75" customHeight="1">
      <c r="I832" s="181"/>
      <c r="J832" s="181"/>
      <c r="L832" s="181"/>
    </row>
    <row r="833" spans="9:12" ht="15.75" customHeight="1">
      <c r="I833" s="181"/>
      <c r="J833" s="181"/>
      <c r="L833" s="181"/>
    </row>
    <row r="834" spans="9:12" ht="15.75" customHeight="1">
      <c r="I834" s="181"/>
      <c r="J834" s="181"/>
      <c r="L834" s="181"/>
    </row>
    <row r="835" spans="9:12" ht="15.75" customHeight="1">
      <c r="I835" s="181"/>
      <c r="J835" s="181"/>
      <c r="L835" s="181"/>
    </row>
    <row r="836" spans="9:12" ht="15.75" customHeight="1">
      <c r="I836" s="181"/>
      <c r="J836" s="181"/>
      <c r="L836" s="181"/>
    </row>
    <row r="837" spans="9:12" ht="15.75" customHeight="1">
      <c r="I837" s="181"/>
      <c r="J837" s="181"/>
      <c r="L837" s="181"/>
    </row>
    <row r="838" spans="9:12" ht="15.75" customHeight="1">
      <c r="I838" s="181"/>
      <c r="J838" s="181"/>
      <c r="L838" s="181"/>
    </row>
    <row r="839" spans="9:12" ht="15.75" customHeight="1">
      <c r="I839" s="181"/>
      <c r="J839" s="181"/>
      <c r="L839" s="181"/>
    </row>
    <row r="840" spans="9:12" ht="15.75" customHeight="1">
      <c r="I840" s="181"/>
      <c r="J840" s="181"/>
      <c r="L840" s="181"/>
    </row>
    <row r="841" spans="9:12" ht="15.75" customHeight="1">
      <c r="I841" s="181"/>
      <c r="J841" s="181"/>
      <c r="L841" s="181"/>
    </row>
    <row r="842" spans="9:12" ht="15.75" customHeight="1">
      <c r="I842" s="181"/>
      <c r="J842" s="181"/>
      <c r="L842" s="181"/>
    </row>
    <row r="843" spans="9:12" ht="15.75" customHeight="1">
      <c r="I843" s="181"/>
      <c r="J843" s="181"/>
      <c r="L843" s="181"/>
    </row>
    <row r="844" spans="9:12" ht="15.75" customHeight="1">
      <c r="I844" s="181"/>
      <c r="J844" s="181"/>
      <c r="L844" s="181"/>
    </row>
    <row r="845" spans="9:12" ht="15.75" customHeight="1">
      <c r="I845" s="181"/>
      <c r="J845" s="181"/>
      <c r="L845" s="181"/>
    </row>
    <row r="846" spans="9:12" ht="15.75" customHeight="1">
      <c r="I846" s="181"/>
      <c r="J846" s="181"/>
      <c r="L846" s="181"/>
    </row>
    <row r="847" spans="9:12" ht="15.75" customHeight="1">
      <c r="I847" s="181"/>
      <c r="J847" s="181"/>
      <c r="L847" s="181"/>
    </row>
    <row r="848" spans="9:12" ht="15.75" customHeight="1">
      <c r="I848" s="181"/>
      <c r="J848" s="181"/>
      <c r="L848" s="181"/>
    </row>
    <row r="849" spans="9:12" ht="15.75" customHeight="1">
      <c r="I849" s="181"/>
      <c r="J849" s="181"/>
      <c r="L849" s="181"/>
    </row>
    <row r="850" spans="9:12" ht="15.75" customHeight="1">
      <c r="I850" s="181"/>
      <c r="J850" s="181"/>
      <c r="L850" s="181"/>
    </row>
    <row r="851" spans="9:12" ht="15.75" customHeight="1">
      <c r="I851" s="181"/>
      <c r="J851" s="181"/>
      <c r="L851" s="181"/>
    </row>
    <row r="852" spans="9:12" ht="15.75" customHeight="1">
      <c r="I852" s="181"/>
      <c r="J852" s="181"/>
      <c r="L852" s="181"/>
    </row>
    <row r="853" spans="9:12" ht="15.75" customHeight="1">
      <c r="I853" s="181"/>
      <c r="J853" s="181"/>
      <c r="L853" s="181"/>
    </row>
    <row r="854" spans="9:12" ht="15.75" customHeight="1">
      <c r="I854" s="181"/>
      <c r="J854" s="181"/>
      <c r="L854" s="181"/>
    </row>
    <row r="855" spans="9:12" ht="15.75" customHeight="1">
      <c r="I855" s="181"/>
      <c r="J855" s="181"/>
      <c r="L855" s="181"/>
    </row>
    <row r="856" spans="9:12" ht="15.75" customHeight="1">
      <c r="I856" s="181"/>
      <c r="J856" s="181"/>
      <c r="L856" s="181"/>
    </row>
    <row r="857" spans="9:12" ht="15.75" customHeight="1">
      <c r="I857" s="181"/>
      <c r="J857" s="181"/>
      <c r="L857" s="181"/>
    </row>
    <row r="858" spans="9:12" ht="15.75" customHeight="1">
      <c r="I858" s="181"/>
      <c r="J858" s="181"/>
      <c r="L858" s="181"/>
    </row>
    <row r="859" spans="9:12" ht="15.75" customHeight="1">
      <c r="I859" s="181"/>
      <c r="J859" s="181"/>
      <c r="L859" s="181"/>
    </row>
    <row r="860" spans="9:12" ht="15.75" customHeight="1">
      <c r="I860" s="181"/>
      <c r="J860" s="181"/>
      <c r="L860" s="181"/>
    </row>
    <row r="861" spans="9:12" ht="15.75" customHeight="1">
      <c r="I861" s="181"/>
      <c r="J861" s="181"/>
      <c r="L861" s="181"/>
    </row>
    <row r="862" spans="9:12" ht="15.75" customHeight="1">
      <c r="I862" s="181"/>
      <c r="J862" s="181"/>
      <c r="L862" s="181"/>
    </row>
    <row r="863" spans="9:12" ht="15.75" customHeight="1">
      <c r="I863" s="181"/>
      <c r="J863" s="181"/>
      <c r="L863" s="181"/>
    </row>
    <row r="864" spans="9:12" ht="15.75" customHeight="1">
      <c r="I864" s="181"/>
      <c r="J864" s="181"/>
      <c r="L864" s="181"/>
    </row>
    <row r="865" spans="9:12" ht="15.75" customHeight="1">
      <c r="I865" s="181"/>
      <c r="J865" s="181"/>
      <c r="L865" s="181"/>
    </row>
    <row r="866" spans="9:12" ht="15.75" customHeight="1">
      <c r="I866" s="181"/>
      <c r="J866" s="181"/>
      <c r="L866" s="181"/>
    </row>
    <row r="867" spans="9:12" ht="15.75" customHeight="1">
      <c r="I867" s="181"/>
      <c r="J867" s="181"/>
      <c r="L867" s="181"/>
    </row>
    <row r="868" spans="9:12" ht="15.75" customHeight="1">
      <c r="I868" s="181"/>
      <c r="J868" s="181"/>
      <c r="L868" s="181"/>
    </row>
    <row r="869" spans="9:12" ht="15.75" customHeight="1">
      <c r="I869" s="181"/>
      <c r="J869" s="181"/>
      <c r="L869" s="181"/>
    </row>
    <row r="870" spans="9:12" ht="15.75" customHeight="1">
      <c r="I870" s="181"/>
      <c r="J870" s="181"/>
      <c r="L870" s="181"/>
    </row>
    <row r="871" spans="9:12" ht="15.75" customHeight="1">
      <c r="I871" s="181"/>
      <c r="J871" s="181"/>
      <c r="L871" s="181"/>
    </row>
    <row r="872" spans="9:12" ht="15.75" customHeight="1">
      <c r="I872" s="181"/>
      <c r="J872" s="181"/>
      <c r="L872" s="181"/>
    </row>
    <row r="873" spans="9:12" ht="15.75" customHeight="1">
      <c r="I873" s="181"/>
      <c r="J873" s="181"/>
      <c r="L873" s="181"/>
    </row>
    <row r="874" spans="9:12" ht="15.75" customHeight="1">
      <c r="I874" s="181"/>
      <c r="J874" s="181"/>
      <c r="L874" s="181"/>
    </row>
    <row r="875" spans="9:12" ht="15.75" customHeight="1">
      <c r="I875" s="181"/>
      <c r="J875" s="181"/>
      <c r="L875" s="181"/>
    </row>
    <row r="876" spans="9:12" ht="15.75" customHeight="1">
      <c r="I876" s="181"/>
      <c r="J876" s="181"/>
      <c r="L876" s="181"/>
    </row>
    <row r="877" spans="9:12" ht="15.75" customHeight="1">
      <c r="I877" s="181"/>
      <c r="J877" s="181"/>
      <c r="L877" s="181"/>
    </row>
    <row r="878" spans="9:12" ht="15.75" customHeight="1">
      <c r="I878" s="181"/>
      <c r="J878" s="181"/>
      <c r="L878" s="181"/>
    </row>
    <row r="879" spans="9:12" ht="15.75" customHeight="1">
      <c r="I879" s="181"/>
      <c r="J879" s="181"/>
      <c r="L879" s="181"/>
    </row>
    <row r="880" spans="9:12" ht="15.75" customHeight="1">
      <c r="I880" s="181"/>
      <c r="J880" s="181"/>
      <c r="L880" s="181"/>
    </row>
    <row r="881" spans="9:12" ht="15.75" customHeight="1">
      <c r="I881" s="181"/>
      <c r="J881" s="181"/>
      <c r="L881" s="181"/>
    </row>
    <row r="882" spans="9:12" ht="15.75" customHeight="1">
      <c r="I882" s="181"/>
      <c r="J882" s="181"/>
      <c r="L882" s="181"/>
    </row>
    <row r="883" spans="9:12" ht="15.75" customHeight="1">
      <c r="I883" s="181"/>
      <c r="J883" s="181"/>
      <c r="L883" s="181"/>
    </row>
    <row r="884" spans="9:12" ht="15.75" customHeight="1">
      <c r="I884" s="181"/>
      <c r="J884" s="181"/>
      <c r="L884" s="181"/>
    </row>
    <row r="885" spans="9:12" ht="15.75" customHeight="1">
      <c r="I885" s="181"/>
      <c r="J885" s="181"/>
      <c r="L885" s="181"/>
    </row>
    <row r="886" spans="9:12" ht="15.75" customHeight="1">
      <c r="I886" s="181"/>
      <c r="J886" s="181"/>
      <c r="L886" s="181"/>
    </row>
    <row r="887" spans="9:12" ht="15.75" customHeight="1">
      <c r="I887" s="181"/>
      <c r="J887" s="181"/>
      <c r="L887" s="181"/>
    </row>
    <row r="888" spans="9:12" ht="15.75" customHeight="1">
      <c r="I888" s="181"/>
      <c r="J888" s="181"/>
      <c r="L888" s="181"/>
    </row>
    <row r="889" spans="9:12" ht="15.75" customHeight="1">
      <c r="I889" s="181"/>
      <c r="J889" s="181"/>
      <c r="L889" s="181"/>
    </row>
    <row r="890" spans="9:12" ht="15.75" customHeight="1">
      <c r="I890" s="181"/>
      <c r="J890" s="181"/>
      <c r="L890" s="181"/>
    </row>
    <row r="891" spans="9:12" ht="15.75" customHeight="1">
      <c r="I891" s="181"/>
      <c r="J891" s="181"/>
      <c r="L891" s="181"/>
    </row>
    <row r="892" spans="9:12" ht="15.75" customHeight="1">
      <c r="I892" s="181"/>
      <c r="J892" s="181"/>
      <c r="L892" s="181"/>
    </row>
    <row r="893" spans="9:12" ht="15.75" customHeight="1">
      <c r="I893" s="181"/>
      <c r="J893" s="181"/>
      <c r="L893" s="181"/>
    </row>
    <row r="894" spans="9:12" ht="15.75" customHeight="1">
      <c r="I894" s="181"/>
      <c r="J894" s="181"/>
      <c r="L894" s="181"/>
    </row>
    <row r="895" spans="9:12" ht="15.75" customHeight="1">
      <c r="I895" s="181"/>
      <c r="J895" s="181"/>
      <c r="L895" s="181"/>
    </row>
    <row r="896" spans="9:12" ht="15.75" customHeight="1">
      <c r="I896" s="181"/>
      <c r="J896" s="181"/>
      <c r="L896" s="181"/>
    </row>
    <row r="897" spans="9:12" ht="15.75" customHeight="1">
      <c r="I897" s="181"/>
      <c r="J897" s="181"/>
      <c r="L897" s="181"/>
    </row>
    <row r="898" spans="9:12" ht="15.75" customHeight="1">
      <c r="I898" s="181"/>
      <c r="J898" s="181"/>
      <c r="L898" s="181"/>
    </row>
    <row r="899" spans="9:12" ht="15.75" customHeight="1">
      <c r="I899" s="181"/>
      <c r="J899" s="181"/>
      <c r="L899" s="181"/>
    </row>
    <row r="900" spans="9:12" ht="15.75" customHeight="1">
      <c r="I900" s="181"/>
      <c r="J900" s="181"/>
      <c r="L900" s="181"/>
    </row>
    <row r="901" spans="9:12" ht="15.75" customHeight="1">
      <c r="I901" s="181"/>
      <c r="J901" s="181"/>
      <c r="L901" s="181"/>
    </row>
    <row r="902" spans="9:12" ht="15.75" customHeight="1">
      <c r="I902" s="181"/>
      <c r="J902" s="181"/>
      <c r="L902" s="181"/>
    </row>
    <row r="903" spans="9:12" ht="15.75" customHeight="1">
      <c r="I903" s="181"/>
      <c r="J903" s="181"/>
      <c r="L903" s="181"/>
    </row>
    <row r="904" spans="9:12" ht="15.75" customHeight="1">
      <c r="I904" s="181"/>
      <c r="J904" s="181"/>
      <c r="L904" s="181"/>
    </row>
    <row r="905" spans="9:12" ht="15.75" customHeight="1">
      <c r="I905" s="181"/>
      <c r="J905" s="181"/>
      <c r="L905" s="181"/>
    </row>
    <row r="906" spans="9:12" ht="15.75" customHeight="1">
      <c r="I906" s="181"/>
      <c r="J906" s="181"/>
      <c r="L906" s="181"/>
    </row>
    <row r="907" spans="9:12" ht="15.75" customHeight="1">
      <c r="I907" s="181"/>
      <c r="J907" s="181"/>
      <c r="L907" s="181"/>
    </row>
    <row r="908" spans="9:12" ht="15.75" customHeight="1">
      <c r="I908" s="181"/>
      <c r="J908" s="181"/>
      <c r="L908" s="181"/>
    </row>
    <row r="909" spans="9:12" ht="15.75" customHeight="1">
      <c r="I909" s="181"/>
      <c r="J909" s="181"/>
      <c r="L909" s="181"/>
    </row>
    <row r="910" spans="9:12" ht="15.75" customHeight="1">
      <c r="I910" s="181"/>
      <c r="J910" s="181"/>
      <c r="L910" s="181"/>
    </row>
    <row r="911" spans="9:12" ht="15.75" customHeight="1">
      <c r="I911" s="181"/>
      <c r="J911" s="181"/>
      <c r="L911" s="181"/>
    </row>
    <row r="912" spans="9:12" ht="15.75" customHeight="1">
      <c r="I912" s="181"/>
      <c r="J912" s="181"/>
      <c r="L912" s="181"/>
    </row>
    <row r="913" spans="9:12" ht="15.75" customHeight="1">
      <c r="I913" s="181"/>
      <c r="J913" s="181"/>
      <c r="L913" s="181"/>
    </row>
    <row r="914" spans="9:12" ht="15.75" customHeight="1">
      <c r="I914" s="181"/>
      <c r="J914" s="181"/>
      <c r="L914" s="181"/>
    </row>
    <row r="915" spans="9:12" ht="15.75" customHeight="1">
      <c r="I915" s="181"/>
      <c r="J915" s="181"/>
      <c r="L915" s="181"/>
    </row>
    <row r="916" spans="9:12" ht="15.75" customHeight="1">
      <c r="I916" s="181"/>
      <c r="J916" s="181"/>
      <c r="L916" s="181"/>
    </row>
    <row r="917" spans="9:12" ht="15.75" customHeight="1">
      <c r="I917" s="181"/>
      <c r="J917" s="181"/>
      <c r="L917" s="181"/>
    </row>
    <row r="918" spans="9:12" ht="15.75" customHeight="1">
      <c r="I918" s="181"/>
      <c r="J918" s="181"/>
      <c r="L918" s="181"/>
    </row>
    <row r="919" spans="9:12" ht="15.75" customHeight="1">
      <c r="I919" s="181"/>
      <c r="J919" s="181"/>
      <c r="L919" s="181"/>
    </row>
    <row r="920" spans="9:12" ht="15.75" customHeight="1">
      <c r="I920" s="181"/>
      <c r="J920" s="181"/>
      <c r="L920" s="181"/>
    </row>
    <row r="921" spans="9:12" ht="15.75" customHeight="1">
      <c r="I921" s="181"/>
      <c r="J921" s="181"/>
      <c r="L921" s="181"/>
    </row>
    <row r="922" spans="9:12" ht="15.75" customHeight="1">
      <c r="I922" s="181"/>
      <c r="J922" s="181"/>
      <c r="L922" s="181"/>
    </row>
    <row r="923" spans="9:12" ht="15.75" customHeight="1">
      <c r="I923" s="181"/>
      <c r="J923" s="181"/>
      <c r="L923" s="181"/>
    </row>
    <row r="924" spans="9:12" ht="15.75" customHeight="1">
      <c r="I924" s="181"/>
      <c r="J924" s="181"/>
      <c r="L924" s="181"/>
    </row>
    <row r="925" spans="9:12" ht="15.75" customHeight="1">
      <c r="I925" s="181"/>
      <c r="J925" s="181"/>
      <c r="L925" s="181"/>
    </row>
    <row r="926" spans="9:12" ht="15.75" customHeight="1">
      <c r="I926" s="181"/>
      <c r="J926" s="181"/>
      <c r="L926" s="181"/>
    </row>
    <row r="927" spans="9:12" ht="15.75" customHeight="1">
      <c r="I927" s="181"/>
      <c r="J927" s="181"/>
      <c r="L927" s="181"/>
    </row>
    <row r="928" spans="9:12" ht="15.75" customHeight="1">
      <c r="I928" s="181"/>
      <c r="J928" s="181"/>
      <c r="L928" s="181"/>
    </row>
    <row r="929" spans="9:12" ht="15.75" customHeight="1">
      <c r="I929" s="181"/>
      <c r="J929" s="181"/>
      <c r="L929" s="181"/>
    </row>
    <row r="930" spans="9:12" ht="15.75" customHeight="1">
      <c r="I930" s="181"/>
      <c r="J930" s="181"/>
      <c r="L930" s="181"/>
    </row>
    <row r="931" spans="9:12" ht="15.75" customHeight="1">
      <c r="I931" s="181"/>
      <c r="J931" s="181"/>
      <c r="L931" s="181"/>
    </row>
    <row r="932" spans="9:12" ht="15.75" customHeight="1">
      <c r="I932" s="181"/>
      <c r="J932" s="181"/>
      <c r="L932" s="181"/>
    </row>
    <row r="933" spans="9:12" ht="15.75" customHeight="1">
      <c r="I933" s="181"/>
      <c r="J933" s="181"/>
      <c r="L933" s="181"/>
    </row>
    <row r="934" spans="9:12" ht="15.75" customHeight="1">
      <c r="I934" s="181"/>
      <c r="J934" s="181"/>
      <c r="L934" s="181"/>
    </row>
    <row r="935" spans="9:12" ht="15.75" customHeight="1">
      <c r="I935" s="181"/>
      <c r="J935" s="181"/>
      <c r="L935" s="181"/>
    </row>
    <row r="936" spans="9:12" ht="15.75" customHeight="1">
      <c r="I936" s="181"/>
      <c r="J936" s="181"/>
      <c r="L936" s="181"/>
    </row>
    <row r="937" spans="9:12" ht="15.75" customHeight="1">
      <c r="I937" s="181"/>
      <c r="J937" s="181"/>
      <c r="L937" s="181"/>
    </row>
    <row r="938" spans="9:12" ht="15.75" customHeight="1">
      <c r="I938" s="181"/>
      <c r="J938" s="181"/>
      <c r="L938" s="181"/>
    </row>
    <row r="939" spans="9:12" ht="15.75" customHeight="1">
      <c r="I939" s="181"/>
      <c r="J939" s="181"/>
      <c r="L939" s="181"/>
    </row>
    <row r="940" spans="9:12" ht="15.75" customHeight="1">
      <c r="I940" s="181"/>
      <c r="J940" s="181"/>
      <c r="L940" s="181"/>
    </row>
    <row r="941" spans="9:12" ht="15.75" customHeight="1">
      <c r="I941" s="181"/>
      <c r="J941" s="181"/>
      <c r="L941" s="181"/>
    </row>
    <row r="942" spans="9:12" ht="15.75" customHeight="1">
      <c r="I942" s="181"/>
      <c r="J942" s="181"/>
      <c r="L942" s="181"/>
    </row>
    <row r="943" spans="9:12" ht="15.75" customHeight="1">
      <c r="I943" s="181"/>
      <c r="J943" s="181"/>
      <c r="L943" s="181"/>
    </row>
    <row r="944" spans="9:12" ht="15.75" customHeight="1">
      <c r="I944" s="181"/>
      <c r="J944" s="181"/>
      <c r="L944" s="181"/>
    </row>
    <row r="945" spans="9:12" ht="15.75" customHeight="1">
      <c r="I945" s="181"/>
      <c r="J945" s="181"/>
      <c r="L945" s="181"/>
    </row>
    <row r="946" spans="9:12" ht="15.75" customHeight="1">
      <c r="I946" s="181"/>
      <c r="J946" s="181"/>
      <c r="L946" s="181"/>
    </row>
    <row r="947" spans="9:12" ht="15.75" customHeight="1">
      <c r="I947" s="181"/>
      <c r="J947" s="181"/>
      <c r="L947" s="181"/>
    </row>
    <row r="948" spans="9:12" ht="15.75" customHeight="1">
      <c r="I948" s="181"/>
      <c r="J948" s="181"/>
      <c r="L948" s="181"/>
    </row>
    <row r="949" spans="9:12" ht="15.75" customHeight="1">
      <c r="I949" s="181"/>
      <c r="J949" s="181"/>
      <c r="L949" s="181"/>
    </row>
    <row r="950" spans="9:12" ht="15.75" customHeight="1">
      <c r="I950" s="181"/>
      <c r="J950" s="181"/>
      <c r="L950" s="181"/>
    </row>
    <row r="951" spans="9:12" ht="15.75" customHeight="1">
      <c r="I951" s="181"/>
      <c r="J951" s="181"/>
      <c r="L951" s="181"/>
    </row>
    <row r="952" spans="9:12" ht="15.75" customHeight="1">
      <c r="I952" s="181"/>
      <c r="J952" s="181"/>
      <c r="L952" s="181"/>
    </row>
    <row r="953" spans="9:12" ht="15.75" customHeight="1">
      <c r="I953" s="181"/>
      <c r="J953" s="181"/>
      <c r="L953" s="181"/>
    </row>
    <row r="954" spans="9:12" ht="15.75" customHeight="1">
      <c r="I954" s="181"/>
      <c r="J954" s="181"/>
      <c r="L954" s="181"/>
    </row>
    <row r="955" spans="9:12" ht="15.75" customHeight="1">
      <c r="I955" s="181"/>
      <c r="J955" s="181"/>
      <c r="L955" s="181"/>
    </row>
    <row r="956" spans="9:12" ht="15.75" customHeight="1">
      <c r="I956" s="181"/>
      <c r="J956" s="181"/>
      <c r="L956" s="181"/>
    </row>
    <row r="957" spans="9:12" ht="15.75" customHeight="1">
      <c r="I957" s="181"/>
      <c r="J957" s="181"/>
      <c r="L957" s="181"/>
    </row>
    <row r="958" spans="9:12" ht="15.75" customHeight="1">
      <c r="I958" s="181"/>
      <c r="J958" s="181"/>
      <c r="L958" s="181"/>
    </row>
    <row r="959" spans="9:12" ht="15.75" customHeight="1">
      <c r="I959" s="181"/>
      <c r="J959" s="181"/>
      <c r="L959" s="181"/>
    </row>
    <row r="960" spans="9:12" ht="15.75" customHeight="1">
      <c r="I960" s="181"/>
      <c r="J960" s="181"/>
      <c r="L960" s="181"/>
    </row>
    <row r="961" spans="9:12" ht="15.75" customHeight="1">
      <c r="I961" s="181"/>
      <c r="J961" s="181"/>
      <c r="L961" s="181"/>
    </row>
    <row r="962" spans="9:12" ht="15.75" customHeight="1">
      <c r="I962" s="181"/>
      <c r="J962" s="181"/>
      <c r="L962" s="181"/>
    </row>
    <row r="963" spans="9:12" ht="15.75" customHeight="1">
      <c r="I963" s="181"/>
      <c r="J963" s="181"/>
      <c r="L963" s="181"/>
    </row>
    <row r="964" spans="9:12" ht="15.75" customHeight="1">
      <c r="I964" s="181"/>
      <c r="J964" s="181"/>
      <c r="L964" s="181"/>
    </row>
    <row r="965" spans="9:12" ht="15.75" customHeight="1">
      <c r="I965" s="181"/>
      <c r="J965" s="181"/>
      <c r="L965" s="181"/>
    </row>
    <row r="966" spans="9:12" ht="15.75" customHeight="1">
      <c r="I966" s="181"/>
      <c r="J966" s="181"/>
      <c r="L966" s="181"/>
    </row>
    <row r="967" spans="9:12" ht="15.75" customHeight="1">
      <c r="I967" s="181"/>
      <c r="J967" s="181"/>
      <c r="L967" s="181"/>
    </row>
    <row r="968" spans="9:12" ht="15.75" customHeight="1">
      <c r="I968" s="181"/>
      <c r="J968" s="181"/>
      <c r="L968" s="181"/>
    </row>
    <row r="969" spans="9:12" ht="15.75" customHeight="1">
      <c r="I969" s="181"/>
      <c r="J969" s="181"/>
      <c r="L969" s="181"/>
    </row>
    <row r="970" spans="9:12" ht="15.75" customHeight="1">
      <c r="I970" s="181"/>
      <c r="J970" s="181"/>
      <c r="L970" s="181"/>
    </row>
    <row r="971" spans="9:12" ht="15.75" customHeight="1">
      <c r="I971" s="181"/>
      <c r="J971" s="181"/>
      <c r="L971" s="181"/>
    </row>
    <row r="972" spans="9:12" ht="15.75" customHeight="1">
      <c r="I972" s="181"/>
      <c r="J972" s="181"/>
      <c r="L972" s="181"/>
    </row>
    <row r="973" spans="9:12" ht="15.75" customHeight="1">
      <c r="I973" s="181"/>
      <c r="J973" s="181"/>
      <c r="L973" s="181"/>
    </row>
    <row r="974" spans="9:12" ht="15.75" customHeight="1">
      <c r="I974" s="181"/>
      <c r="J974" s="181"/>
      <c r="L974" s="181"/>
    </row>
    <row r="975" spans="9:12" ht="15.75" customHeight="1">
      <c r="I975" s="181"/>
      <c r="J975" s="181"/>
      <c r="L975" s="181"/>
    </row>
    <row r="976" spans="9:12" ht="15.75" customHeight="1">
      <c r="I976" s="181"/>
      <c r="J976" s="181"/>
      <c r="L976" s="181"/>
    </row>
    <row r="977" spans="9:12" ht="15.75" customHeight="1">
      <c r="I977" s="181"/>
      <c r="J977" s="181"/>
      <c r="L977" s="181"/>
    </row>
    <row r="978" spans="9:12" ht="15.75" customHeight="1">
      <c r="I978" s="181"/>
      <c r="J978" s="181"/>
      <c r="L978" s="181"/>
    </row>
    <row r="979" spans="9:12" ht="15.75" customHeight="1">
      <c r="I979" s="181"/>
      <c r="J979" s="181"/>
      <c r="L979" s="181"/>
    </row>
    <row r="980" spans="9:12" ht="15.75" customHeight="1">
      <c r="I980" s="181"/>
      <c r="J980" s="181"/>
      <c r="L980" s="181"/>
    </row>
    <row r="981" spans="9:12" ht="15.75" customHeight="1">
      <c r="I981" s="181"/>
      <c r="J981" s="181"/>
      <c r="L981" s="181"/>
    </row>
    <row r="982" spans="9:12" ht="15.75" customHeight="1">
      <c r="I982" s="181"/>
      <c r="J982" s="181"/>
      <c r="L982" s="181"/>
    </row>
    <row r="983" spans="9:12" ht="15.75" customHeight="1">
      <c r="I983" s="181"/>
      <c r="J983" s="181"/>
      <c r="L983" s="181"/>
    </row>
    <row r="984" spans="9:12" ht="15.75" customHeight="1">
      <c r="I984" s="181"/>
      <c r="J984" s="181"/>
      <c r="L984" s="181"/>
    </row>
    <row r="985" spans="9:12" ht="15.75" customHeight="1">
      <c r="I985" s="181"/>
      <c r="J985" s="181"/>
      <c r="L985" s="181"/>
    </row>
    <row r="986" spans="9:12" ht="15.75" customHeight="1">
      <c r="I986" s="181"/>
      <c r="J986" s="181"/>
      <c r="L986" s="181"/>
    </row>
    <row r="987" spans="9:12" ht="15.75" customHeight="1">
      <c r="I987" s="181"/>
      <c r="J987" s="181"/>
      <c r="L987" s="181"/>
    </row>
    <row r="988" spans="9:12" ht="15.75" customHeight="1">
      <c r="I988" s="181"/>
      <c r="J988" s="181"/>
      <c r="L988" s="181"/>
    </row>
    <row r="989" spans="9:12" ht="15.75" customHeight="1">
      <c r="I989" s="181"/>
      <c r="J989" s="181"/>
      <c r="L989" s="181"/>
    </row>
    <row r="990" spans="9:12" ht="15.75" customHeight="1">
      <c r="I990" s="181"/>
      <c r="J990" s="181"/>
      <c r="L990" s="181"/>
    </row>
    <row r="991" spans="9:12" ht="15.75" customHeight="1">
      <c r="I991" s="181"/>
      <c r="J991" s="181"/>
      <c r="L991" s="181"/>
    </row>
    <row r="992" spans="9:12" ht="15.75" customHeight="1">
      <c r="I992" s="181"/>
      <c r="J992" s="181"/>
      <c r="L992" s="181"/>
    </row>
    <row r="993" spans="9:12" ht="15.75" customHeight="1">
      <c r="I993" s="181"/>
      <c r="J993" s="181"/>
      <c r="L993" s="181"/>
    </row>
    <row r="994" spans="9:12" ht="15.75" customHeight="1">
      <c r="I994" s="181"/>
      <c r="J994" s="181"/>
      <c r="L994" s="181"/>
    </row>
    <row r="995" spans="9:12" ht="15.75" customHeight="1">
      <c r="I995" s="181"/>
      <c r="J995" s="181"/>
      <c r="L995" s="181"/>
    </row>
    <row r="996" spans="9:12" ht="15.75" customHeight="1">
      <c r="I996" s="181"/>
      <c r="J996" s="181"/>
      <c r="L996" s="181"/>
    </row>
    <row r="997" spans="9:12" ht="15.75" customHeight="1">
      <c r="I997" s="181"/>
      <c r="J997" s="181"/>
      <c r="L997" s="181"/>
    </row>
    <row r="998" spans="9:12" ht="15.75" customHeight="1">
      <c r="I998" s="181"/>
      <c r="J998" s="181"/>
      <c r="L998" s="181"/>
    </row>
    <row r="999" spans="9:12" ht="15.75" customHeight="1">
      <c r="I999" s="181"/>
      <c r="J999" s="181"/>
      <c r="L999" s="181"/>
    </row>
    <row r="1000" spans="9:12" ht="15.75" customHeight="1">
      <c r="I1000" s="181"/>
      <c r="J1000" s="181"/>
      <c r="L1000" s="181"/>
    </row>
  </sheetData>
  <mergeCells count="3">
    <mergeCell ref="A2:O3"/>
    <mergeCell ref="A1:O1"/>
    <mergeCell ref="A8:O8"/>
  </mergeCells>
  <phoneticPr fontId="124" type="noConversion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1" sqref="E11"/>
    </sheetView>
  </sheetViews>
  <sheetFormatPr baseColWidth="10" defaultColWidth="14.375" defaultRowHeight="15" customHeight="1"/>
  <cols>
    <col min="1" max="1" width="25.125" customWidth="1"/>
    <col min="2" max="2" width="17.375" customWidth="1"/>
    <col min="3" max="3" width="16.625" customWidth="1"/>
    <col min="4" max="4" width="18" customWidth="1"/>
    <col min="5" max="5" width="17.625" customWidth="1"/>
    <col min="6" max="6" width="20" customWidth="1"/>
    <col min="7" max="7" width="18.625" customWidth="1"/>
    <col min="8" max="8" width="15.875" customWidth="1"/>
    <col min="9" max="9" width="13.875" customWidth="1"/>
    <col min="10" max="10" width="1" customWidth="1"/>
    <col min="11" max="11" width="17.125" customWidth="1"/>
    <col min="12" max="26" width="11.375" customWidth="1"/>
  </cols>
  <sheetData>
    <row r="1" spans="1:26" ht="36" customHeight="1">
      <c r="A1" s="1301" t="s">
        <v>138</v>
      </c>
      <c r="B1" s="1242"/>
      <c r="C1" s="1242"/>
      <c r="D1" s="1242"/>
      <c r="E1" s="1242"/>
      <c r="F1" s="1242"/>
      <c r="G1" s="1242"/>
      <c r="H1" s="1243"/>
      <c r="I1" s="258"/>
      <c r="J1" s="258"/>
      <c r="K1" s="404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</row>
    <row r="2" spans="1:26" ht="26.25" customHeight="1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404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</row>
    <row r="3" spans="1:26" ht="26.25" customHeight="1">
      <c r="A3" s="1302" t="str">
        <f>'Inversión Inicial'!A6:D6</f>
        <v>GLOW POWER SAS</v>
      </c>
      <c r="B3" s="1242"/>
      <c r="C3" s="1242"/>
      <c r="D3" s="1242"/>
      <c r="E3" s="1242"/>
      <c r="F3" s="1242"/>
      <c r="G3" s="1242"/>
      <c r="H3" s="1243"/>
      <c r="I3" s="258"/>
      <c r="J3" s="258"/>
      <c r="K3" s="1223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</row>
    <row r="4" spans="1:26" ht="12.75" customHeight="1">
      <c r="A4" s="1298"/>
      <c r="B4" s="1299"/>
      <c r="C4" s="1299"/>
      <c r="D4" s="1299"/>
      <c r="E4" s="1299"/>
      <c r="F4" s="1300"/>
      <c r="G4" s="17"/>
      <c r="H4" s="17"/>
      <c r="I4" s="17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6"/>
      <c r="Z4" s="346"/>
    </row>
    <row r="5" spans="1:26" ht="12.75" customHeight="1">
      <c r="A5" s="409" t="str">
        <f>'Costo Variable Unitario'!A11</f>
        <v>Pintura fotoluminiscente acrilica</v>
      </c>
      <c r="B5" s="409" t="s">
        <v>141</v>
      </c>
      <c r="C5" s="410" t="s">
        <v>142</v>
      </c>
      <c r="D5" s="409" t="s">
        <v>143</v>
      </c>
      <c r="E5" s="409" t="s">
        <v>144</v>
      </c>
      <c r="F5" s="411" t="s">
        <v>145</v>
      </c>
      <c r="G5" s="411" t="s">
        <v>146</v>
      </c>
      <c r="H5" s="411" t="s">
        <v>147</v>
      </c>
      <c r="I5" s="413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</row>
    <row r="6" spans="1:26" ht="12.75" customHeight="1">
      <c r="A6" s="414" t="s">
        <v>149</v>
      </c>
      <c r="B6" s="415">
        <f>Ventas!P25</f>
        <v>83.333333333333329</v>
      </c>
      <c r="C6" s="417"/>
      <c r="D6" s="419"/>
      <c r="E6" s="421"/>
      <c r="F6" s="423"/>
      <c r="G6" s="424"/>
      <c r="H6" s="426">
        <f>B6*12</f>
        <v>1000</v>
      </c>
      <c r="I6" s="17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346"/>
      <c r="W6" s="346"/>
      <c r="X6" s="346"/>
      <c r="Y6" s="346"/>
      <c r="Z6" s="346"/>
    </row>
    <row r="7" spans="1:26" ht="12.75" customHeight="1">
      <c r="A7" s="428" t="s">
        <v>155</v>
      </c>
      <c r="B7" s="430"/>
      <c r="C7" s="432">
        <f>'Costo Variable Unitario'!M11</f>
        <v>87291</v>
      </c>
      <c r="D7" s="433"/>
      <c r="E7" s="236">
        <f t="shared" ref="E7:E9" si="0">C7*$B$6</f>
        <v>7274250</v>
      </c>
      <c r="F7" s="435"/>
      <c r="G7" s="436">
        <f t="shared" ref="G7:G9" si="1">E7*12</f>
        <v>87291000</v>
      </c>
      <c r="H7" s="438"/>
      <c r="I7" s="439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  <c r="X7" s="346"/>
      <c r="Y7" s="346"/>
      <c r="Z7" s="346"/>
    </row>
    <row r="8" spans="1:26" ht="12.75" customHeight="1">
      <c r="A8" s="428" t="s">
        <v>161</v>
      </c>
      <c r="B8" s="430"/>
      <c r="C8" s="440">
        <f>'Costo Variable Unitario'!N11</f>
        <v>17884.13</v>
      </c>
      <c r="D8" s="433"/>
      <c r="E8" s="236">
        <f t="shared" si="0"/>
        <v>1490344.1666666667</v>
      </c>
      <c r="F8" s="442"/>
      <c r="G8" s="436">
        <f t="shared" si="1"/>
        <v>17884130</v>
      </c>
      <c r="H8" s="438"/>
      <c r="I8" s="17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443"/>
      <c r="Y8" s="443"/>
      <c r="Z8" s="443"/>
    </row>
    <row r="9" spans="1:26" ht="12.75" customHeight="1">
      <c r="A9" s="444" t="s">
        <v>165</v>
      </c>
      <c r="B9" s="430"/>
      <c r="C9" s="446">
        <f>'Costo Variable Unitario'!O11</f>
        <v>6836</v>
      </c>
      <c r="D9" s="433"/>
      <c r="E9" s="236">
        <f t="shared" si="0"/>
        <v>569666.66666666663</v>
      </c>
      <c r="F9" s="442"/>
      <c r="G9" s="436">
        <f t="shared" si="1"/>
        <v>6836000</v>
      </c>
      <c r="H9" s="438"/>
      <c r="I9" s="17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443"/>
      <c r="Z9" s="443"/>
    </row>
    <row r="10" spans="1:26" ht="12.75" customHeight="1">
      <c r="A10" s="448" t="s">
        <v>52</v>
      </c>
      <c r="B10" s="450"/>
      <c r="C10" s="451"/>
      <c r="D10" s="453">
        <f>SUM(C7:C9)</f>
        <v>112011.13</v>
      </c>
      <c r="E10" s="455"/>
      <c r="F10" s="456">
        <f>SUM(E7:E9)</f>
        <v>9334260.8333333321</v>
      </c>
      <c r="G10" s="457">
        <f>SUM(G7:G9)</f>
        <v>112011130</v>
      </c>
      <c r="H10" s="458"/>
      <c r="I10" s="17"/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/>
      <c r="V10" s="346"/>
      <c r="W10" s="346"/>
      <c r="X10" s="346"/>
      <c r="Y10" s="346"/>
      <c r="Z10" s="346"/>
    </row>
    <row r="11" spans="1:26" ht="12.75" customHeight="1">
      <c r="A11" s="17"/>
      <c r="B11" s="17"/>
      <c r="C11" s="459"/>
      <c r="D11" s="459"/>
      <c r="E11" s="459"/>
      <c r="F11" s="459"/>
      <c r="G11" s="461"/>
      <c r="H11" s="17"/>
      <c r="I11" s="17"/>
      <c r="J11" s="17"/>
      <c r="K11" s="345"/>
      <c r="L11" s="346"/>
      <c r="M11" s="346"/>
      <c r="N11" s="346"/>
      <c r="O11" s="346"/>
      <c r="P11" s="346"/>
      <c r="Q11" s="346"/>
      <c r="R11" s="346"/>
      <c r="S11" s="346"/>
      <c r="T11" s="346"/>
      <c r="U11" s="346"/>
      <c r="V11" s="346"/>
      <c r="W11" s="346"/>
      <c r="X11" s="346"/>
      <c r="Y11" s="346"/>
      <c r="Z11" s="346"/>
    </row>
    <row r="12" spans="1:26" ht="12.75" customHeight="1">
      <c r="A12" s="17"/>
      <c r="B12" s="17"/>
      <c r="C12" s="459"/>
      <c r="D12" s="459"/>
      <c r="E12" s="459"/>
      <c r="F12" s="459"/>
      <c r="G12" s="461"/>
      <c r="H12" s="17"/>
      <c r="I12" s="17"/>
      <c r="J12" s="17"/>
      <c r="K12" s="345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</row>
    <row r="13" spans="1:26" ht="12.75" customHeight="1">
      <c r="A13" s="409">
        <f>'Costo Variable Unitario'!A12</f>
        <v>0</v>
      </c>
      <c r="B13" s="409" t="s">
        <v>141</v>
      </c>
      <c r="C13" s="410" t="s">
        <v>142</v>
      </c>
      <c r="D13" s="409" t="s">
        <v>143</v>
      </c>
      <c r="E13" s="409" t="s">
        <v>144</v>
      </c>
      <c r="F13" s="411" t="s">
        <v>145</v>
      </c>
      <c r="G13" s="411" t="s">
        <v>146</v>
      </c>
      <c r="H13" s="411" t="s">
        <v>147</v>
      </c>
      <c r="I13" s="17"/>
      <c r="J13" s="17"/>
      <c r="K13" s="345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346"/>
      <c r="X13" s="346"/>
      <c r="Y13" s="346"/>
      <c r="Z13" s="346"/>
    </row>
    <row r="14" spans="1:26" ht="12.75" customHeight="1">
      <c r="A14" s="414" t="str">
        <f t="shared" ref="A14:A17" si="2">A6</f>
        <v>Unidades</v>
      </c>
      <c r="B14" s="415">
        <f>Ventas!P26</f>
        <v>0</v>
      </c>
      <c r="C14" s="417"/>
      <c r="D14" s="419"/>
      <c r="E14" s="421"/>
      <c r="F14" s="423"/>
      <c r="G14" s="424"/>
      <c r="H14" s="464">
        <f>B14*12</f>
        <v>0</v>
      </c>
      <c r="I14" s="17"/>
      <c r="J14" s="17"/>
      <c r="K14" s="345"/>
      <c r="L14" s="346"/>
      <c r="M14" s="346"/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46"/>
      <c r="Y14" s="346"/>
      <c r="Z14" s="346"/>
    </row>
    <row r="15" spans="1:26" ht="12.75" customHeight="1">
      <c r="A15" s="466" t="str">
        <f t="shared" si="2"/>
        <v>Materia prima</v>
      </c>
      <c r="B15" s="430"/>
      <c r="C15" s="432">
        <f>'Costo Variable Unitario'!M12</f>
        <v>0</v>
      </c>
      <c r="D15" s="433"/>
      <c r="E15" s="236">
        <f t="shared" ref="E15:E17" si="3">C15*$B$14</f>
        <v>0</v>
      </c>
      <c r="F15" s="435"/>
      <c r="G15" s="436">
        <f t="shared" ref="G15:G17" si="4">E15*12</f>
        <v>0</v>
      </c>
      <c r="H15" s="438"/>
      <c r="I15" s="17"/>
      <c r="J15" s="17"/>
      <c r="K15" s="345"/>
      <c r="L15" s="346"/>
      <c r="M15" s="346"/>
      <c r="N15" s="346"/>
      <c r="O15" s="346"/>
      <c r="P15" s="346"/>
      <c r="Q15" s="346"/>
      <c r="R15" s="346"/>
      <c r="S15" s="346"/>
      <c r="T15" s="346"/>
      <c r="U15" s="346"/>
      <c r="V15" s="346"/>
      <c r="W15" s="346"/>
      <c r="X15" s="346"/>
      <c r="Y15" s="346"/>
      <c r="Z15" s="346"/>
    </row>
    <row r="16" spans="1:26" ht="12.75" customHeight="1">
      <c r="A16" s="466" t="str">
        <f t="shared" si="2"/>
        <v>Cargos indirectos</v>
      </c>
      <c r="B16" s="430"/>
      <c r="C16" s="440">
        <f>'Costo Variable Unitario'!N12</f>
        <v>0</v>
      </c>
      <c r="D16" s="433"/>
      <c r="E16" s="236">
        <f t="shared" si="3"/>
        <v>0</v>
      </c>
      <c r="F16" s="442"/>
      <c r="G16" s="436">
        <f t="shared" si="4"/>
        <v>0</v>
      </c>
      <c r="H16" s="438"/>
      <c r="I16" s="17"/>
      <c r="J16" s="17"/>
      <c r="K16" s="345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6"/>
      <c r="X16" s="346"/>
      <c r="Y16" s="346"/>
      <c r="Z16" s="346"/>
    </row>
    <row r="17" spans="1:26" ht="12.75" customHeight="1">
      <c r="A17" s="466" t="str">
        <f t="shared" si="2"/>
        <v>Mano de Obra por unidad</v>
      </c>
      <c r="B17" s="430"/>
      <c r="C17" s="440">
        <f>'Costo Variable Unitario'!O12</f>
        <v>0</v>
      </c>
      <c r="D17" s="433"/>
      <c r="E17" s="236">
        <f t="shared" si="3"/>
        <v>0</v>
      </c>
      <c r="F17" s="442"/>
      <c r="G17" s="436">
        <f t="shared" si="4"/>
        <v>0</v>
      </c>
      <c r="H17" s="438"/>
      <c r="I17" s="17"/>
      <c r="J17" s="17"/>
      <c r="K17" s="345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</row>
    <row r="18" spans="1:26" ht="12.75" customHeight="1">
      <c r="A18" s="448" t="s">
        <v>52</v>
      </c>
      <c r="B18" s="450"/>
      <c r="C18" s="451"/>
      <c r="D18" s="453">
        <f>SUM(C15:C17)</f>
        <v>0</v>
      </c>
      <c r="E18" s="455"/>
      <c r="F18" s="456">
        <f>SUM(E15:E17)</f>
        <v>0</v>
      </c>
      <c r="G18" s="457">
        <f>SUM(G15:G17)</f>
        <v>0</v>
      </c>
      <c r="H18" s="458"/>
      <c r="I18" s="17"/>
      <c r="J18" s="17"/>
      <c r="K18" s="345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  <c r="Y18" s="346"/>
      <c r="Z18" s="346"/>
    </row>
    <row r="19" spans="1:26" ht="12.75" customHeight="1">
      <c r="A19" s="17"/>
      <c r="B19" s="17"/>
      <c r="C19" s="459"/>
      <c r="D19" s="459"/>
      <c r="E19" s="459"/>
      <c r="F19" s="459"/>
      <c r="G19" s="461"/>
      <c r="H19" s="17"/>
      <c r="I19" s="17"/>
      <c r="J19" s="17"/>
      <c r="K19" s="345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</row>
    <row r="20" spans="1:26" ht="12.75" customHeight="1">
      <c r="A20" s="17"/>
      <c r="B20" s="17"/>
      <c r="C20" s="459"/>
      <c r="D20" s="459"/>
      <c r="E20" s="459"/>
      <c r="F20" s="459"/>
      <c r="G20" s="461"/>
      <c r="H20" s="17"/>
      <c r="I20" s="17"/>
      <c r="J20" s="17"/>
      <c r="K20" s="345"/>
      <c r="L20" s="346"/>
      <c r="M20" s="346"/>
      <c r="N20" s="346"/>
      <c r="O20" s="346"/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</row>
    <row r="21" spans="1:26" ht="53.25" customHeight="1">
      <c r="A21" s="409">
        <f>'Costo Variable Unitario'!A13</f>
        <v>0</v>
      </c>
      <c r="B21" s="409" t="s">
        <v>141</v>
      </c>
      <c r="C21" s="410" t="s">
        <v>142</v>
      </c>
      <c r="D21" s="409" t="s">
        <v>143</v>
      </c>
      <c r="E21" s="409" t="s">
        <v>144</v>
      </c>
      <c r="F21" s="411" t="s">
        <v>145</v>
      </c>
      <c r="G21" s="411" t="s">
        <v>146</v>
      </c>
      <c r="H21" s="411" t="s">
        <v>147</v>
      </c>
      <c r="I21" s="17"/>
      <c r="J21" s="17"/>
      <c r="K21" s="345"/>
      <c r="L21" s="346"/>
      <c r="M21" s="346"/>
      <c r="N21" s="346"/>
      <c r="O21" s="346"/>
      <c r="P21" s="346"/>
      <c r="Q21" s="346"/>
      <c r="R21" s="346"/>
      <c r="S21" s="346"/>
      <c r="T21" s="346"/>
      <c r="U21" s="346"/>
      <c r="V21" s="346"/>
      <c r="W21" s="346"/>
      <c r="X21" s="346"/>
      <c r="Y21" s="346"/>
      <c r="Z21" s="346"/>
    </row>
    <row r="22" spans="1:26" ht="12.75" customHeight="1">
      <c r="A22" s="414" t="str">
        <f t="shared" ref="A22:A25" si="5">A14</f>
        <v>Unidades</v>
      </c>
      <c r="B22" s="415">
        <f>Ventas!P27</f>
        <v>0</v>
      </c>
      <c r="C22" s="417"/>
      <c r="D22" s="419"/>
      <c r="E22" s="421"/>
      <c r="F22" s="423"/>
      <c r="G22" s="424"/>
      <c r="H22" s="464">
        <f>B22*12</f>
        <v>0</v>
      </c>
      <c r="I22" s="17"/>
      <c r="J22" s="17"/>
      <c r="K22" s="345"/>
      <c r="L22" s="346"/>
      <c r="M22" s="346"/>
      <c r="N22" s="346"/>
      <c r="O22" s="346"/>
      <c r="P22" s="346"/>
      <c r="Q22" s="346"/>
      <c r="R22" s="346"/>
      <c r="S22" s="346"/>
      <c r="T22" s="346"/>
      <c r="U22" s="346"/>
      <c r="V22" s="346"/>
      <c r="W22" s="346"/>
      <c r="X22" s="346"/>
      <c r="Y22" s="346"/>
      <c r="Z22" s="346"/>
    </row>
    <row r="23" spans="1:26" ht="12.75" customHeight="1">
      <c r="A23" s="428" t="str">
        <f t="shared" si="5"/>
        <v>Materia prima</v>
      </c>
      <c r="B23" s="430"/>
      <c r="C23" s="432">
        <f>'Costo Variable Unitario'!M13</f>
        <v>0</v>
      </c>
      <c r="D23" s="433"/>
      <c r="E23" s="236">
        <f t="shared" ref="E23:E25" si="6">C23*$B$22</f>
        <v>0</v>
      </c>
      <c r="F23" s="435"/>
      <c r="G23" s="436">
        <f t="shared" ref="G23:G25" si="7">E23*12</f>
        <v>0</v>
      </c>
      <c r="H23" s="438"/>
      <c r="I23" s="17"/>
      <c r="J23" s="17"/>
      <c r="K23" s="345"/>
      <c r="L23" s="346"/>
      <c r="M23" s="346"/>
      <c r="N23" s="346"/>
      <c r="O23" s="346"/>
      <c r="P23" s="346"/>
      <c r="Q23" s="346"/>
      <c r="R23" s="346"/>
      <c r="S23" s="346"/>
      <c r="T23" s="346"/>
      <c r="U23" s="346"/>
      <c r="V23" s="346"/>
      <c r="W23" s="346"/>
      <c r="X23" s="346"/>
      <c r="Y23" s="346"/>
      <c r="Z23" s="346"/>
    </row>
    <row r="24" spans="1:26" ht="12.75" customHeight="1">
      <c r="A24" s="428" t="str">
        <f t="shared" si="5"/>
        <v>Cargos indirectos</v>
      </c>
      <c r="B24" s="430"/>
      <c r="C24" s="440">
        <f>'Costo Variable Unitario'!N13</f>
        <v>0</v>
      </c>
      <c r="D24" s="433"/>
      <c r="E24" s="236">
        <f t="shared" si="6"/>
        <v>0</v>
      </c>
      <c r="F24" s="442"/>
      <c r="G24" s="436">
        <f t="shared" si="7"/>
        <v>0</v>
      </c>
      <c r="H24" s="438"/>
      <c r="I24" s="17"/>
      <c r="J24" s="17"/>
      <c r="K24" s="345"/>
      <c r="L24" s="346"/>
      <c r="M24" s="346"/>
      <c r="N24" s="346"/>
      <c r="O24" s="346"/>
      <c r="P24" s="346"/>
      <c r="Q24" s="346"/>
      <c r="R24" s="346"/>
      <c r="S24" s="346"/>
      <c r="T24" s="346"/>
      <c r="U24" s="346"/>
      <c r="V24" s="346"/>
      <c r="W24" s="346"/>
      <c r="X24" s="346"/>
      <c r="Y24" s="346"/>
      <c r="Z24" s="346"/>
    </row>
    <row r="25" spans="1:26" ht="12.75" customHeight="1">
      <c r="A25" s="428" t="str">
        <f t="shared" si="5"/>
        <v>Mano de Obra por unidad</v>
      </c>
      <c r="B25" s="430"/>
      <c r="C25" s="440">
        <f>'Costo Variable Unitario'!O13</f>
        <v>0</v>
      </c>
      <c r="D25" s="433"/>
      <c r="E25" s="236">
        <f t="shared" si="6"/>
        <v>0</v>
      </c>
      <c r="F25" s="442"/>
      <c r="G25" s="436">
        <f t="shared" si="7"/>
        <v>0</v>
      </c>
      <c r="H25" s="438"/>
      <c r="I25" s="17"/>
      <c r="J25" s="17"/>
      <c r="K25" s="345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</row>
    <row r="26" spans="1:26" ht="12.75" customHeight="1">
      <c r="A26" s="448" t="s">
        <v>52</v>
      </c>
      <c r="B26" s="450"/>
      <c r="C26" s="451"/>
      <c r="D26" s="453">
        <f>SUM(C23:C25)</f>
        <v>0</v>
      </c>
      <c r="E26" s="455"/>
      <c r="F26" s="456">
        <f>SUM(E23:E25)</f>
        <v>0</v>
      </c>
      <c r="G26" s="457">
        <f>SUM(G23:G25)</f>
        <v>0</v>
      </c>
      <c r="H26" s="458"/>
      <c r="I26" s="17"/>
      <c r="J26" s="17"/>
      <c r="K26" s="345"/>
      <c r="L26" s="346"/>
      <c r="M26" s="346"/>
      <c r="N26" s="346"/>
      <c r="O26" s="346"/>
      <c r="P26" s="346"/>
      <c r="Q26" s="346"/>
      <c r="R26" s="346"/>
      <c r="S26" s="346"/>
      <c r="T26" s="346"/>
      <c r="U26" s="346"/>
      <c r="V26" s="346"/>
      <c r="W26" s="346"/>
      <c r="X26" s="346"/>
      <c r="Y26" s="346"/>
      <c r="Z26" s="346"/>
    </row>
    <row r="27" spans="1:26" ht="12.75" customHeight="1">
      <c r="A27" s="17"/>
      <c r="B27" s="17"/>
      <c r="C27" s="459"/>
      <c r="D27" s="459"/>
      <c r="E27" s="459"/>
      <c r="F27" s="459"/>
      <c r="G27" s="461"/>
      <c r="H27" s="17"/>
      <c r="I27" s="17"/>
      <c r="J27" s="17"/>
      <c r="K27" s="345"/>
      <c r="L27" s="346"/>
      <c r="M27" s="346"/>
      <c r="N27" s="346"/>
      <c r="O27" s="346"/>
      <c r="P27" s="346"/>
      <c r="Q27" s="346"/>
      <c r="R27" s="346"/>
      <c r="S27" s="346"/>
      <c r="T27" s="346"/>
      <c r="U27" s="346"/>
      <c r="V27" s="346"/>
      <c r="W27" s="346"/>
      <c r="X27" s="346"/>
      <c r="Y27" s="346"/>
      <c r="Z27" s="346"/>
    </row>
    <row r="28" spans="1:26" ht="12.75" customHeight="1">
      <c r="A28" s="17"/>
      <c r="B28" s="17"/>
      <c r="C28" s="459"/>
      <c r="D28" s="459"/>
      <c r="E28" s="459"/>
      <c r="F28" s="459"/>
      <c r="G28" s="461"/>
      <c r="H28" s="17"/>
      <c r="I28" s="17"/>
      <c r="J28" s="17"/>
      <c r="K28" s="345"/>
      <c r="L28" s="346"/>
      <c r="M28" s="346"/>
      <c r="N28" s="346"/>
      <c r="O28" s="346"/>
      <c r="P28" s="346"/>
      <c r="Q28" s="346"/>
      <c r="R28" s="346"/>
      <c r="S28" s="346"/>
      <c r="T28" s="346"/>
      <c r="U28" s="346"/>
      <c r="V28" s="346"/>
      <c r="W28" s="346"/>
      <c r="X28" s="346"/>
      <c r="Y28" s="346"/>
      <c r="Z28" s="346"/>
    </row>
    <row r="29" spans="1:26" ht="12.75" customHeight="1">
      <c r="A29" s="409">
        <f>'Costo Variable Unitario'!A14</f>
        <v>0</v>
      </c>
      <c r="B29" s="409" t="s">
        <v>141</v>
      </c>
      <c r="C29" s="410" t="s">
        <v>142</v>
      </c>
      <c r="D29" s="409" t="s">
        <v>143</v>
      </c>
      <c r="E29" s="409" t="s">
        <v>144</v>
      </c>
      <c r="F29" s="411" t="s">
        <v>145</v>
      </c>
      <c r="G29" s="411" t="s">
        <v>146</v>
      </c>
      <c r="H29" s="411" t="s">
        <v>147</v>
      </c>
      <c r="I29" s="17"/>
      <c r="J29" s="17"/>
      <c r="K29" s="345"/>
      <c r="L29" s="346"/>
      <c r="M29" s="346"/>
      <c r="N29" s="346"/>
      <c r="O29" s="346"/>
      <c r="P29" s="346"/>
      <c r="Q29" s="346"/>
      <c r="R29" s="346"/>
      <c r="S29" s="346"/>
      <c r="T29" s="346"/>
      <c r="U29" s="346"/>
      <c r="V29" s="346"/>
      <c r="W29" s="346"/>
      <c r="X29" s="346"/>
      <c r="Y29" s="346"/>
      <c r="Z29" s="346"/>
    </row>
    <row r="30" spans="1:26" ht="12.75" customHeight="1">
      <c r="A30" s="414" t="str">
        <f t="shared" ref="A30:A33" si="8">A22</f>
        <v>Unidades</v>
      </c>
      <c r="B30" s="483">
        <f>Ventas!P28</f>
        <v>0</v>
      </c>
      <c r="C30" s="417"/>
      <c r="D30" s="419"/>
      <c r="E30" s="421"/>
      <c r="F30" s="423"/>
      <c r="G30" s="424"/>
      <c r="H30" s="464">
        <f>B30*12</f>
        <v>0</v>
      </c>
      <c r="I30" s="17"/>
      <c r="J30" s="17"/>
      <c r="K30" s="345"/>
      <c r="L30" s="346"/>
      <c r="M30" s="346"/>
      <c r="N30" s="346"/>
      <c r="O30" s="346"/>
      <c r="P30" s="346"/>
      <c r="Q30" s="346"/>
      <c r="R30" s="346"/>
      <c r="S30" s="346"/>
      <c r="T30" s="346"/>
      <c r="U30" s="346"/>
      <c r="V30" s="346"/>
      <c r="W30" s="346"/>
      <c r="X30" s="346"/>
      <c r="Y30" s="346"/>
      <c r="Z30" s="346"/>
    </row>
    <row r="31" spans="1:26" ht="12.75" customHeight="1">
      <c r="A31" s="428" t="str">
        <f t="shared" si="8"/>
        <v>Materia prima</v>
      </c>
      <c r="B31" s="430"/>
      <c r="C31" s="432">
        <f>'Costo Variable Unitario'!M14</f>
        <v>0</v>
      </c>
      <c r="D31" s="433"/>
      <c r="E31" s="236">
        <f>C31*B30</f>
        <v>0</v>
      </c>
      <c r="F31" s="435"/>
      <c r="G31" s="436">
        <f t="shared" ref="G31:G33" si="9">E31*12</f>
        <v>0</v>
      </c>
      <c r="H31" s="438"/>
      <c r="I31" s="17"/>
      <c r="J31" s="17"/>
      <c r="K31" s="345"/>
      <c r="L31" s="346"/>
      <c r="M31" s="346"/>
      <c r="N31" s="346"/>
      <c r="O31" s="346"/>
      <c r="P31" s="346"/>
      <c r="Q31" s="346"/>
      <c r="R31" s="346"/>
      <c r="S31" s="346"/>
      <c r="T31" s="346"/>
      <c r="U31" s="346"/>
      <c r="V31" s="346"/>
      <c r="W31" s="346"/>
      <c r="X31" s="346"/>
      <c r="Y31" s="346"/>
      <c r="Z31" s="346"/>
    </row>
    <row r="32" spans="1:26" ht="12.75" customHeight="1">
      <c r="A32" s="428" t="str">
        <f t="shared" si="8"/>
        <v>Cargos indirectos</v>
      </c>
      <c r="B32" s="430"/>
      <c r="C32" s="440">
        <f>'Costo Variable Unitario'!N14</f>
        <v>0</v>
      </c>
      <c r="D32" s="433"/>
      <c r="E32" s="236">
        <f t="shared" ref="E32:E33" si="10">C32*B30</f>
        <v>0</v>
      </c>
      <c r="F32" s="442"/>
      <c r="G32" s="436">
        <f t="shared" si="9"/>
        <v>0</v>
      </c>
      <c r="H32" s="438"/>
      <c r="I32" s="17"/>
      <c r="J32" s="17"/>
      <c r="K32" s="345"/>
      <c r="L32" s="346"/>
      <c r="M32" s="346"/>
      <c r="N32" s="346"/>
      <c r="O32" s="346"/>
      <c r="P32" s="346"/>
      <c r="Q32" s="346"/>
      <c r="R32" s="346"/>
      <c r="S32" s="346"/>
      <c r="T32" s="346"/>
      <c r="U32" s="346"/>
      <c r="V32" s="346"/>
      <c r="W32" s="346"/>
      <c r="X32" s="346"/>
      <c r="Y32" s="346"/>
      <c r="Z32" s="346"/>
    </row>
    <row r="33" spans="1:26" ht="12.75" customHeight="1">
      <c r="A33" s="428" t="str">
        <f t="shared" si="8"/>
        <v>Mano de Obra por unidad</v>
      </c>
      <c r="B33" s="430"/>
      <c r="C33" s="440">
        <f>'Costo Variable Unitario'!O14</f>
        <v>0</v>
      </c>
      <c r="D33" s="433"/>
      <c r="E33" s="236">
        <f t="shared" si="10"/>
        <v>0</v>
      </c>
      <c r="F33" s="442"/>
      <c r="G33" s="436">
        <f t="shared" si="9"/>
        <v>0</v>
      </c>
      <c r="H33" s="438"/>
      <c r="I33" s="17"/>
      <c r="J33" s="17"/>
      <c r="K33" s="345"/>
      <c r="L33" s="346"/>
      <c r="M33" s="346"/>
      <c r="N33" s="346"/>
      <c r="O33" s="346"/>
      <c r="P33" s="346"/>
      <c r="Q33" s="346"/>
      <c r="R33" s="346"/>
      <c r="S33" s="346"/>
      <c r="T33" s="346"/>
      <c r="U33" s="346"/>
      <c r="V33" s="346"/>
      <c r="W33" s="346"/>
      <c r="X33" s="346"/>
      <c r="Y33" s="346"/>
      <c r="Z33" s="346"/>
    </row>
    <row r="34" spans="1:26" ht="12.75" customHeight="1">
      <c r="A34" s="448" t="s">
        <v>52</v>
      </c>
      <c r="B34" s="450"/>
      <c r="C34" s="451"/>
      <c r="D34" s="488">
        <f>SUM(C31:C33)</f>
        <v>0</v>
      </c>
      <c r="E34" s="455"/>
      <c r="F34" s="490">
        <f>SUM(E31:E33)</f>
        <v>0</v>
      </c>
      <c r="G34" s="457">
        <f>SUM(G31:G33)</f>
        <v>0</v>
      </c>
      <c r="H34" s="458"/>
      <c r="I34" s="491"/>
      <c r="J34" s="492"/>
      <c r="K34" s="345"/>
      <c r="L34" s="346"/>
      <c r="M34" s="346"/>
      <c r="N34" s="346"/>
      <c r="O34" s="346"/>
      <c r="P34" s="346"/>
      <c r="Q34" s="346"/>
      <c r="R34" s="346"/>
      <c r="S34" s="346"/>
      <c r="T34" s="346"/>
      <c r="U34" s="346"/>
      <c r="V34" s="346"/>
      <c r="W34" s="346"/>
      <c r="X34" s="346"/>
      <c r="Y34" s="346"/>
      <c r="Z34" s="346"/>
    </row>
    <row r="35" spans="1:26" ht="12.75" customHeight="1">
      <c r="A35" s="17"/>
      <c r="B35" s="17"/>
      <c r="C35" s="459"/>
      <c r="D35" s="494"/>
      <c r="E35" s="495"/>
      <c r="F35" s="495"/>
      <c r="G35" s="461"/>
      <c r="H35" s="17"/>
      <c r="I35" s="491"/>
      <c r="J35" s="492"/>
      <c r="K35" s="345"/>
      <c r="L35" s="346"/>
      <c r="M35" s="346"/>
      <c r="N35" s="346"/>
      <c r="O35" s="346"/>
      <c r="P35" s="346"/>
      <c r="Q35" s="346"/>
      <c r="R35" s="346"/>
      <c r="S35" s="346"/>
      <c r="T35" s="346"/>
      <c r="U35" s="346"/>
      <c r="V35" s="346"/>
      <c r="W35" s="346"/>
      <c r="X35" s="346"/>
      <c r="Y35" s="346"/>
      <c r="Z35" s="346"/>
    </row>
    <row r="36" spans="1:26" ht="12.75" customHeight="1">
      <c r="A36" s="17"/>
      <c r="B36" s="17"/>
      <c r="C36" s="459"/>
      <c r="D36" s="494"/>
      <c r="E36" s="495"/>
      <c r="F36" s="495"/>
      <c r="G36" s="461"/>
      <c r="H36" s="17"/>
      <c r="I36" s="491"/>
      <c r="J36" s="492"/>
      <c r="K36" s="345"/>
      <c r="L36" s="346"/>
      <c r="M36" s="346"/>
      <c r="N36" s="346"/>
      <c r="O36" s="346"/>
      <c r="P36" s="346"/>
      <c r="Q36" s="346"/>
      <c r="R36" s="346"/>
      <c r="S36" s="346"/>
      <c r="T36" s="346"/>
      <c r="U36" s="346"/>
      <c r="V36" s="346"/>
      <c r="W36" s="346"/>
      <c r="X36" s="346"/>
      <c r="Y36" s="346"/>
      <c r="Z36" s="346"/>
    </row>
    <row r="37" spans="1:26" ht="12.75" customHeight="1">
      <c r="A37" s="411">
        <f>'Costo Variable Unitario'!A16</f>
        <v>0</v>
      </c>
      <c r="B37" s="411" t="s">
        <v>141</v>
      </c>
      <c r="C37" s="498" t="s">
        <v>142</v>
      </c>
      <c r="D37" s="411" t="s">
        <v>143</v>
      </c>
      <c r="E37" s="411" t="s">
        <v>144</v>
      </c>
      <c r="F37" s="411" t="s">
        <v>145</v>
      </c>
      <c r="G37" s="411" t="s">
        <v>146</v>
      </c>
      <c r="H37" s="411" t="s">
        <v>147</v>
      </c>
      <c r="I37" s="17"/>
      <c r="J37" s="492"/>
      <c r="K37" s="345"/>
      <c r="L37" s="346"/>
      <c r="M37" s="346"/>
      <c r="N37" s="346"/>
      <c r="O37" s="346"/>
      <c r="P37" s="346"/>
      <c r="Q37" s="346"/>
      <c r="R37" s="346"/>
      <c r="S37" s="346"/>
      <c r="T37" s="346"/>
      <c r="U37" s="346"/>
      <c r="V37" s="346"/>
      <c r="W37" s="346"/>
      <c r="X37" s="346"/>
      <c r="Y37" s="346"/>
      <c r="Z37" s="346"/>
    </row>
    <row r="38" spans="1:26" ht="12.75" customHeight="1">
      <c r="A38" s="414" t="str">
        <f t="shared" ref="A38:A41" si="11">A30</f>
        <v>Unidades</v>
      </c>
      <c r="B38" s="415">
        <f>Ventas!P29</f>
        <v>0</v>
      </c>
      <c r="C38" s="417"/>
      <c r="D38" s="419"/>
      <c r="E38" s="421"/>
      <c r="F38" s="423"/>
      <c r="G38" s="424"/>
      <c r="H38" s="464">
        <f>B38*12</f>
        <v>0</v>
      </c>
      <c r="I38" s="17"/>
      <c r="J38" s="492"/>
      <c r="K38" s="345"/>
      <c r="L38" s="346"/>
      <c r="M38" s="346"/>
      <c r="N38" s="346"/>
      <c r="O38" s="346"/>
      <c r="P38" s="346"/>
      <c r="Q38" s="346"/>
      <c r="R38" s="346"/>
      <c r="S38" s="346"/>
      <c r="T38" s="346"/>
      <c r="U38" s="346"/>
      <c r="V38" s="346"/>
      <c r="W38" s="346"/>
      <c r="X38" s="346"/>
      <c r="Y38" s="346"/>
      <c r="Z38" s="346"/>
    </row>
    <row r="39" spans="1:26" ht="12.75" customHeight="1">
      <c r="A39" s="428" t="str">
        <f t="shared" si="11"/>
        <v>Materia prima</v>
      </c>
      <c r="B39" s="430"/>
      <c r="C39" s="432">
        <f>'Costo Variable Unitario'!M15</f>
        <v>0</v>
      </c>
      <c r="D39" s="433"/>
      <c r="E39" s="236">
        <f t="shared" ref="E39:E41" si="12">C39*$B$22</f>
        <v>0</v>
      </c>
      <c r="F39" s="435"/>
      <c r="G39" s="436">
        <f t="shared" ref="G39:G41" si="13">E39*12</f>
        <v>0</v>
      </c>
      <c r="H39" s="438"/>
      <c r="I39" s="17"/>
      <c r="J39" s="492"/>
      <c r="K39" s="345"/>
      <c r="L39" s="346"/>
      <c r="M39" s="346"/>
      <c r="N39" s="346"/>
      <c r="O39" s="346"/>
      <c r="P39" s="346"/>
      <c r="Q39" s="346"/>
      <c r="R39" s="346"/>
      <c r="S39" s="346"/>
      <c r="T39" s="346"/>
      <c r="U39" s="346"/>
      <c r="V39" s="346"/>
      <c r="W39" s="346"/>
      <c r="X39" s="346"/>
      <c r="Y39" s="346"/>
      <c r="Z39" s="346"/>
    </row>
    <row r="40" spans="1:26" ht="12.75" customHeight="1">
      <c r="A40" s="428" t="str">
        <f t="shared" si="11"/>
        <v>Cargos indirectos</v>
      </c>
      <c r="B40" s="430"/>
      <c r="C40" s="440">
        <f>'Costo Variable Unitario'!N15</f>
        <v>0</v>
      </c>
      <c r="D40" s="433"/>
      <c r="E40" s="236">
        <f t="shared" si="12"/>
        <v>0</v>
      </c>
      <c r="F40" s="442"/>
      <c r="G40" s="436">
        <f t="shared" si="13"/>
        <v>0</v>
      </c>
      <c r="H40" s="438"/>
      <c r="I40" s="17"/>
      <c r="J40" s="492"/>
      <c r="K40" s="345"/>
      <c r="L40" s="346"/>
      <c r="M40" s="346"/>
      <c r="N40" s="346"/>
      <c r="O40" s="346"/>
      <c r="P40" s="346"/>
      <c r="Q40" s="346"/>
      <c r="R40" s="346"/>
      <c r="S40" s="346"/>
      <c r="T40" s="346"/>
      <c r="U40" s="346"/>
      <c r="V40" s="346"/>
      <c r="W40" s="346"/>
      <c r="X40" s="346"/>
      <c r="Y40" s="346"/>
      <c r="Z40" s="346"/>
    </row>
    <row r="41" spans="1:26" ht="12.75" customHeight="1">
      <c r="A41" s="428" t="str">
        <f t="shared" si="11"/>
        <v>Mano de Obra por unidad</v>
      </c>
      <c r="B41" s="430"/>
      <c r="C41" s="440">
        <f>'Costo Variable Unitario'!O15</f>
        <v>0</v>
      </c>
      <c r="D41" s="433"/>
      <c r="E41" s="236">
        <f t="shared" si="12"/>
        <v>0</v>
      </c>
      <c r="F41" s="442"/>
      <c r="G41" s="436">
        <f t="shared" si="13"/>
        <v>0</v>
      </c>
      <c r="H41" s="438"/>
      <c r="I41" s="17"/>
      <c r="J41" s="492"/>
      <c r="K41" s="345"/>
      <c r="L41" s="346"/>
      <c r="M41" s="346"/>
      <c r="N41" s="346"/>
      <c r="O41" s="346"/>
      <c r="P41" s="346"/>
      <c r="Q41" s="346"/>
      <c r="R41" s="346"/>
      <c r="S41" s="346"/>
      <c r="T41" s="346"/>
      <c r="U41" s="346"/>
      <c r="V41" s="346"/>
      <c r="W41" s="346"/>
      <c r="X41" s="346"/>
      <c r="Y41" s="346"/>
      <c r="Z41" s="346"/>
    </row>
    <row r="42" spans="1:26" ht="12.75" customHeight="1">
      <c r="A42" s="448" t="s">
        <v>52</v>
      </c>
      <c r="B42" s="450"/>
      <c r="C42" s="451"/>
      <c r="D42" s="453">
        <f>SUM(C39:C41)</f>
        <v>0</v>
      </c>
      <c r="E42" s="455"/>
      <c r="F42" s="456">
        <f>SUM(E39:E41)</f>
        <v>0</v>
      </c>
      <c r="G42" s="457">
        <f>SUM(G39:G41)</f>
        <v>0</v>
      </c>
      <c r="H42" s="458"/>
      <c r="I42" s="17"/>
      <c r="J42" s="492"/>
      <c r="K42" s="345"/>
      <c r="L42" s="346"/>
      <c r="M42" s="346"/>
      <c r="N42" s="346"/>
      <c r="O42" s="346"/>
      <c r="P42" s="346"/>
      <c r="Q42" s="346"/>
      <c r="R42" s="346"/>
      <c r="S42" s="346"/>
      <c r="T42" s="346"/>
      <c r="U42" s="346"/>
      <c r="V42" s="346"/>
      <c r="W42" s="346"/>
      <c r="X42" s="346"/>
      <c r="Y42" s="346"/>
      <c r="Z42" s="346"/>
    </row>
    <row r="43" spans="1:26" ht="12.75" customHeight="1">
      <c r="A43" s="17"/>
      <c r="B43" s="17"/>
      <c r="C43" s="459"/>
      <c r="D43" s="459"/>
      <c r="E43" s="459"/>
      <c r="F43" s="459"/>
      <c r="G43" s="461"/>
      <c r="H43" s="17"/>
      <c r="I43" s="17"/>
      <c r="J43" s="492"/>
      <c r="K43" s="345"/>
      <c r="L43" s="346"/>
      <c r="M43" s="346"/>
      <c r="N43" s="346"/>
      <c r="O43" s="346"/>
      <c r="P43" s="346"/>
      <c r="Q43" s="346"/>
      <c r="R43" s="346"/>
      <c r="S43" s="346"/>
      <c r="T43" s="346"/>
      <c r="U43" s="346"/>
      <c r="V43" s="346"/>
      <c r="W43" s="346"/>
      <c r="X43" s="346"/>
      <c r="Y43" s="346"/>
      <c r="Z43" s="346"/>
    </row>
    <row r="44" spans="1:26" ht="12.75" customHeight="1">
      <c r="A44" s="17"/>
      <c r="B44" s="17"/>
      <c r="C44" s="459"/>
      <c r="D44" s="459"/>
      <c r="E44" s="459"/>
      <c r="F44" s="459"/>
      <c r="G44" s="461"/>
      <c r="H44" s="17"/>
      <c r="I44" s="17"/>
      <c r="J44" s="17"/>
      <c r="K44" s="345"/>
      <c r="L44" s="346"/>
      <c r="M44" s="346"/>
      <c r="N44" s="346"/>
      <c r="O44" s="346"/>
      <c r="P44" s="346"/>
      <c r="Q44" s="346"/>
      <c r="R44" s="346"/>
      <c r="S44" s="346"/>
      <c r="T44" s="346"/>
      <c r="U44" s="346"/>
      <c r="V44" s="346"/>
      <c r="W44" s="346"/>
      <c r="X44" s="346"/>
      <c r="Y44" s="346"/>
      <c r="Z44" s="346"/>
    </row>
    <row r="45" spans="1:26" ht="12.75" customHeight="1">
      <c r="A45" s="409">
        <f>'Costo Variable Unitario'!A17</f>
        <v>0</v>
      </c>
      <c r="B45" s="409" t="s">
        <v>141</v>
      </c>
      <c r="C45" s="410" t="s">
        <v>142</v>
      </c>
      <c r="D45" s="409" t="s">
        <v>143</v>
      </c>
      <c r="E45" s="409" t="s">
        <v>144</v>
      </c>
      <c r="F45" s="411" t="s">
        <v>145</v>
      </c>
      <c r="G45" s="411" t="s">
        <v>146</v>
      </c>
      <c r="H45" s="411" t="s">
        <v>147</v>
      </c>
      <c r="I45" s="17"/>
      <c r="J45" s="17"/>
      <c r="K45" s="345"/>
      <c r="L45" s="346"/>
      <c r="M45" s="346"/>
      <c r="N45" s="346"/>
      <c r="O45" s="346"/>
      <c r="P45" s="346"/>
      <c r="Q45" s="346"/>
      <c r="R45" s="346"/>
      <c r="S45" s="346"/>
      <c r="T45" s="346"/>
      <c r="U45" s="346"/>
      <c r="V45" s="346"/>
      <c r="W45" s="346"/>
      <c r="X45" s="346"/>
      <c r="Y45" s="346"/>
      <c r="Z45" s="346"/>
    </row>
    <row r="46" spans="1:26" ht="12.75" customHeight="1">
      <c r="A46" s="414" t="str">
        <f t="shared" ref="A46:A49" si="14">A38</f>
        <v>Unidades</v>
      </c>
      <c r="B46" s="483">
        <f>Ventas!P31</f>
        <v>0</v>
      </c>
      <c r="C46" s="417"/>
      <c r="D46" s="419"/>
      <c r="E46" s="421"/>
      <c r="F46" s="423"/>
      <c r="G46" s="424"/>
      <c r="H46" s="464">
        <f>B46*12</f>
        <v>0</v>
      </c>
      <c r="I46" s="17"/>
      <c r="J46" s="17"/>
      <c r="K46" s="345"/>
      <c r="L46" s="346"/>
      <c r="M46" s="346"/>
      <c r="N46" s="346"/>
      <c r="O46" s="346"/>
      <c r="P46" s="346"/>
      <c r="Q46" s="346"/>
      <c r="R46" s="346"/>
      <c r="S46" s="346"/>
      <c r="T46" s="346"/>
      <c r="U46" s="346"/>
      <c r="V46" s="346"/>
      <c r="W46" s="346"/>
      <c r="X46" s="346"/>
      <c r="Y46" s="346"/>
      <c r="Z46" s="346"/>
    </row>
    <row r="47" spans="1:26" ht="12.75" customHeight="1">
      <c r="A47" s="428" t="str">
        <f t="shared" si="14"/>
        <v>Materia prima</v>
      </c>
      <c r="B47" s="430"/>
      <c r="C47" s="432">
        <f>'Costo Variable Unitario'!M16</f>
        <v>0</v>
      </c>
      <c r="D47" s="433"/>
      <c r="E47" s="236">
        <f>C47*B46</f>
        <v>0</v>
      </c>
      <c r="F47" s="435"/>
      <c r="G47" s="436">
        <f t="shared" ref="G47:G49" si="15">E47*12</f>
        <v>0</v>
      </c>
      <c r="H47" s="438"/>
      <c r="I47" s="17"/>
      <c r="J47" s="17"/>
      <c r="K47" s="345"/>
      <c r="L47" s="346"/>
      <c r="M47" s="346"/>
      <c r="N47" s="346"/>
      <c r="O47" s="346"/>
      <c r="P47" s="346"/>
      <c r="Q47" s="346"/>
      <c r="R47" s="346"/>
      <c r="S47" s="346"/>
      <c r="T47" s="346"/>
      <c r="U47" s="346"/>
      <c r="V47" s="346"/>
      <c r="W47" s="346"/>
      <c r="X47" s="346"/>
      <c r="Y47" s="346"/>
      <c r="Z47" s="346"/>
    </row>
    <row r="48" spans="1:26" ht="12.75" customHeight="1">
      <c r="A48" s="428" t="str">
        <f t="shared" si="14"/>
        <v>Cargos indirectos</v>
      </c>
      <c r="B48" s="430"/>
      <c r="C48" s="440">
        <f>'Costo Variable Unitario'!N16</f>
        <v>0</v>
      </c>
      <c r="D48" s="433"/>
      <c r="E48" s="236">
        <f t="shared" ref="E48:E49" si="16">C48*B46</f>
        <v>0</v>
      </c>
      <c r="F48" s="442"/>
      <c r="G48" s="436">
        <f t="shared" si="15"/>
        <v>0</v>
      </c>
      <c r="H48" s="438"/>
      <c r="I48" s="17"/>
      <c r="J48" s="17"/>
      <c r="K48" s="345"/>
      <c r="L48" s="346"/>
      <c r="M48" s="346"/>
      <c r="N48" s="346"/>
      <c r="O48" s="346"/>
      <c r="P48" s="346"/>
      <c r="Q48" s="346"/>
      <c r="R48" s="346"/>
      <c r="S48" s="346"/>
      <c r="T48" s="346"/>
      <c r="U48" s="346"/>
      <c r="V48" s="346"/>
      <c r="W48" s="346"/>
      <c r="X48" s="346"/>
      <c r="Y48" s="346"/>
      <c r="Z48" s="346"/>
    </row>
    <row r="49" spans="1:26" ht="12.75" customHeight="1">
      <c r="A49" s="428" t="str">
        <f t="shared" si="14"/>
        <v>Mano de Obra por unidad</v>
      </c>
      <c r="B49" s="430"/>
      <c r="C49" s="440">
        <f>'Costo Variable Unitario'!O16</f>
        <v>0</v>
      </c>
      <c r="D49" s="433"/>
      <c r="E49" s="236">
        <f t="shared" si="16"/>
        <v>0</v>
      </c>
      <c r="F49" s="442"/>
      <c r="G49" s="436">
        <f t="shared" si="15"/>
        <v>0</v>
      </c>
      <c r="H49" s="438"/>
      <c r="I49" s="507"/>
      <c r="J49" s="507"/>
      <c r="K49" s="346"/>
      <c r="L49" s="346"/>
      <c r="M49" s="346"/>
      <c r="N49" s="346"/>
      <c r="O49" s="346"/>
      <c r="P49" s="346"/>
      <c r="Q49" s="346"/>
      <c r="R49" s="346"/>
      <c r="S49" s="346"/>
      <c r="T49" s="346"/>
      <c r="U49" s="346"/>
      <c r="V49" s="346"/>
      <c r="W49" s="346"/>
      <c r="X49" s="346"/>
      <c r="Y49" s="346"/>
      <c r="Z49" s="346"/>
    </row>
    <row r="50" spans="1:26" ht="12.75" customHeight="1">
      <c r="A50" s="448" t="s">
        <v>52</v>
      </c>
      <c r="B50" s="450"/>
      <c r="C50" s="451"/>
      <c r="D50" s="453">
        <f>SUM(C47:C49)</f>
        <v>0</v>
      </c>
      <c r="E50" s="455"/>
      <c r="F50" s="456">
        <f>SUM(E47:E49)</f>
        <v>0</v>
      </c>
      <c r="G50" s="457">
        <f>SUM(G47:G49)</f>
        <v>0</v>
      </c>
      <c r="H50" s="458"/>
      <c r="I50" s="507"/>
      <c r="J50" s="507"/>
      <c r="K50" s="346"/>
      <c r="L50" s="346"/>
      <c r="M50" s="346"/>
      <c r="N50" s="346"/>
      <c r="O50" s="346"/>
      <c r="P50" s="346"/>
      <c r="Q50" s="346"/>
      <c r="R50" s="346"/>
      <c r="S50" s="346"/>
      <c r="T50" s="346"/>
      <c r="U50" s="346"/>
      <c r="V50" s="346"/>
      <c r="W50" s="346"/>
      <c r="X50" s="346"/>
      <c r="Y50" s="346"/>
      <c r="Z50" s="346"/>
    </row>
    <row r="51" spans="1:26" ht="12.75" customHeight="1">
      <c r="A51" s="17"/>
      <c r="B51" s="17"/>
      <c r="C51" s="492"/>
      <c r="D51" s="492"/>
      <c r="E51" s="492"/>
      <c r="F51" s="492"/>
      <c r="G51" s="491"/>
      <c r="H51" s="509"/>
      <c r="I51" s="507"/>
      <c r="J51" s="507"/>
      <c r="K51" s="346"/>
      <c r="L51" s="346"/>
      <c r="M51" s="346"/>
      <c r="N51" s="346"/>
      <c r="O51" s="346"/>
      <c r="P51" s="346"/>
      <c r="Q51" s="346"/>
      <c r="R51" s="346"/>
      <c r="S51" s="346"/>
      <c r="T51" s="346"/>
      <c r="U51" s="346"/>
      <c r="V51" s="346"/>
      <c r="W51" s="346"/>
      <c r="X51" s="346"/>
      <c r="Y51" s="346"/>
      <c r="Z51" s="346"/>
    </row>
    <row r="52" spans="1:26" ht="47.25" customHeight="1">
      <c r="A52" s="17"/>
      <c r="B52" s="17"/>
      <c r="C52" s="492"/>
      <c r="D52" s="492"/>
      <c r="E52" s="492"/>
      <c r="F52" s="411" t="s">
        <v>145</v>
      </c>
      <c r="G52" s="411" t="s">
        <v>146</v>
      </c>
      <c r="H52" s="509"/>
      <c r="I52" s="507"/>
      <c r="J52" s="507"/>
      <c r="K52" s="346"/>
      <c r="L52" s="346"/>
      <c r="M52" s="346"/>
      <c r="N52" s="346"/>
      <c r="O52" s="346"/>
      <c r="P52" s="346"/>
      <c r="Q52" s="346"/>
      <c r="R52" s="346"/>
      <c r="S52" s="346"/>
      <c r="T52" s="346"/>
      <c r="U52" s="346"/>
      <c r="V52" s="346"/>
      <c r="W52" s="346"/>
      <c r="X52" s="346"/>
      <c r="Y52" s="346"/>
      <c r="Z52" s="346"/>
    </row>
    <row r="53" spans="1:26" ht="12.75" customHeight="1">
      <c r="A53" s="1297" t="s">
        <v>186</v>
      </c>
      <c r="B53" s="1247"/>
      <c r="C53" s="1247"/>
      <c r="D53" s="1247"/>
      <c r="E53" s="1248"/>
      <c r="F53" s="510">
        <f>F10+F18+F26+F34+F42+F50</f>
        <v>9334260.8333333321</v>
      </c>
      <c r="G53" s="511">
        <f>G10+G18+G26+G34+G42+G50</f>
        <v>112011130</v>
      </c>
      <c r="H53" s="509"/>
      <c r="I53" s="507"/>
      <c r="J53" s="507"/>
      <c r="K53" s="346"/>
      <c r="L53" s="346"/>
      <c r="M53" s="346"/>
      <c r="N53" s="346"/>
      <c r="O53" s="346"/>
      <c r="P53" s="346"/>
      <c r="Q53" s="346"/>
      <c r="R53" s="346"/>
      <c r="S53" s="346"/>
      <c r="T53" s="346"/>
      <c r="U53" s="346"/>
      <c r="V53" s="346"/>
      <c r="W53" s="346"/>
      <c r="X53" s="346"/>
      <c r="Y53" s="346"/>
      <c r="Z53" s="346"/>
    </row>
    <row r="54" spans="1:26" ht="12.75" customHeight="1">
      <c r="A54" s="1249"/>
      <c r="B54" s="1250"/>
      <c r="C54" s="1250"/>
      <c r="D54" s="1250"/>
      <c r="E54" s="1251"/>
      <c r="F54" s="512"/>
      <c r="G54" s="513"/>
      <c r="H54" s="17"/>
      <c r="I54" s="507"/>
      <c r="J54" s="507"/>
      <c r="K54" s="346"/>
      <c r="L54" s="346"/>
      <c r="M54" s="346"/>
      <c r="N54" s="346"/>
      <c r="O54" s="346"/>
      <c r="P54" s="346"/>
      <c r="Q54" s="346"/>
      <c r="R54" s="346"/>
      <c r="S54" s="346"/>
      <c r="T54" s="346"/>
      <c r="U54" s="346"/>
      <c r="V54" s="346"/>
      <c r="W54" s="346"/>
      <c r="X54" s="346"/>
      <c r="Y54" s="346"/>
      <c r="Z54" s="346"/>
    </row>
    <row r="55" spans="1:26" ht="12.75" customHeight="1">
      <c r="A55" s="514"/>
      <c r="B55" s="514"/>
      <c r="C55" s="514"/>
      <c r="D55" s="514"/>
      <c r="E55" s="514"/>
      <c r="F55" s="492"/>
      <c r="G55" s="491"/>
      <c r="H55" s="17"/>
      <c r="I55" s="346"/>
      <c r="J55" s="346"/>
      <c r="K55" s="346"/>
      <c r="L55" s="346"/>
      <c r="M55" s="346"/>
      <c r="N55" s="346"/>
      <c r="O55" s="346"/>
      <c r="P55" s="346"/>
      <c r="Q55" s="346"/>
      <c r="R55" s="346"/>
      <c r="S55" s="346"/>
      <c r="T55" s="346"/>
      <c r="U55" s="346"/>
      <c r="V55" s="346"/>
      <c r="W55" s="346"/>
      <c r="X55" s="346"/>
      <c r="Y55" s="346"/>
      <c r="Z55" s="346"/>
    </row>
    <row r="56" spans="1:26" ht="12.75" customHeight="1">
      <c r="A56" s="514"/>
      <c r="B56" s="514"/>
      <c r="C56" s="514"/>
      <c r="D56" s="514"/>
      <c r="E56" s="514"/>
      <c r="F56" s="492"/>
      <c r="G56" s="491"/>
      <c r="H56" s="17"/>
      <c r="I56" s="346"/>
      <c r="J56" s="346"/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  <c r="Y56" s="346"/>
      <c r="Z56" s="346"/>
    </row>
    <row r="57" spans="1:26" ht="12.75" customHeight="1">
      <c r="A57" s="514"/>
      <c r="B57" s="514"/>
      <c r="C57" s="514"/>
      <c r="D57" s="514"/>
      <c r="E57" s="492"/>
      <c r="F57" s="492"/>
      <c r="G57" s="491"/>
      <c r="H57" s="509"/>
      <c r="I57" s="346"/>
      <c r="J57" s="346"/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  <c r="Y57" s="346"/>
      <c r="Z57" s="346"/>
    </row>
    <row r="58" spans="1:26" ht="12.75" customHeight="1">
      <c r="A58" s="514"/>
      <c r="B58" s="514"/>
      <c r="C58" s="514"/>
      <c r="D58" s="514"/>
      <c r="E58" s="491"/>
      <c r="F58" s="491"/>
      <c r="G58" s="346"/>
      <c r="H58" s="17"/>
      <c r="I58" s="346"/>
      <c r="J58" s="346"/>
      <c r="K58" s="346"/>
      <c r="L58" s="346"/>
      <c r="M58" s="346"/>
      <c r="N58" s="346"/>
      <c r="O58" s="346"/>
      <c r="P58" s="346"/>
      <c r="Q58" s="346"/>
      <c r="R58" s="346"/>
      <c r="S58" s="346"/>
      <c r="T58" s="346"/>
      <c r="U58" s="346"/>
      <c r="V58" s="346"/>
      <c r="W58" s="346"/>
      <c r="X58" s="346"/>
      <c r="Y58" s="346"/>
      <c r="Z58" s="346"/>
    </row>
    <row r="59" spans="1:26" ht="12.75" customHeight="1">
      <c r="A59" s="514"/>
      <c r="B59" s="514"/>
      <c r="C59" s="514"/>
      <c r="D59" s="514"/>
      <c r="E59" s="491"/>
      <c r="F59" s="495"/>
      <c r="G59" s="495"/>
      <c r="H59" s="17"/>
      <c r="I59" s="346"/>
      <c r="J59" s="346"/>
      <c r="K59" s="346"/>
      <c r="L59" s="346"/>
      <c r="M59" s="346"/>
      <c r="N59" s="346"/>
      <c r="O59" s="346"/>
      <c r="P59" s="346"/>
      <c r="Q59" s="346"/>
      <c r="R59" s="346"/>
      <c r="S59" s="346"/>
      <c r="T59" s="346"/>
      <c r="U59" s="346"/>
      <c r="V59" s="346"/>
      <c r="W59" s="346"/>
      <c r="X59" s="346"/>
      <c r="Y59" s="346"/>
      <c r="Z59" s="346"/>
    </row>
    <row r="60" spans="1:26" ht="12.75" customHeight="1">
      <c r="A60" s="514"/>
      <c r="B60" s="514"/>
      <c r="C60" s="514"/>
      <c r="D60" s="514"/>
      <c r="E60" s="491"/>
      <c r="F60" s="495"/>
      <c r="G60" s="495"/>
      <c r="H60" s="17"/>
      <c r="I60" s="346"/>
      <c r="J60" s="346"/>
      <c r="K60" s="346"/>
      <c r="L60" s="346"/>
      <c r="M60" s="346"/>
      <c r="N60" s="346"/>
      <c r="O60" s="346"/>
      <c r="P60" s="346"/>
      <c r="Q60" s="346"/>
      <c r="R60" s="346"/>
      <c r="S60" s="346"/>
      <c r="T60" s="346"/>
      <c r="U60" s="346"/>
      <c r="V60" s="346"/>
      <c r="W60" s="346"/>
      <c r="X60" s="346"/>
      <c r="Y60" s="346"/>
      <c r="Z60" s="346"/>
    </row>
    <row r="61" spans="1:26" ht="12.75" customHeight="1">
      <c r="A61" s="514"/>
      <c r="B61" s="514"/>
      <c r="C61" s="514"/>
      <c r="D61" s="514"/>
      <c r="E61" s="491"/>
      <c r="F61" s="495"/>
      <c r="G61" s="495"/>
      <c r="H61" s="17"/>
      <c r="I61" s="346"/>
      <c r="J61" s="346"/>
      <c r="K61" s="346"/>
      <c r="L61" s="346"/>
      <c r="M61" s="346"/>
      <c r="N61" s="346"/>
      <c r="O61" s="346"/>
      <c r="P61" s="346"/>
      <c r="Q61" s="346"/>
      <c r="R61" s="346"/>
      <c r="S61" s="346"/>
      <c r="T61" s="346"/>
      <c r="U61" s="346"/>
      <c r="V61" s="346"/>
      <c r="W61" s="346"/>
      <c r="X61" s="346"/>
      <c r="Y61" s="346"/>
      <c r="Z61" s="346"/>
    </row>
    <row r="62" spans="1:26" ht="12.75" customHeight="1">
      <c r="A62" s="514"/>
      <c r="B62" s="514"/>
      <c r="C62" s="514"/>
      <c r="D62" s="514"/>
      <c r="E62" s="491"/>
      <c r="F62" s="495"/>
      <c r="G62" s="495"/>
      <c r="H62" s="17"/>
      <c r="I62" s="346"/>
      <c r="J62" s="346"/>
      <c r="K62" s="346"/>
      <c r="L62" s="346"/>
      <c r="M62" s="346"/>
      <c r="N62" s="346"/>
      <c r="O62" s="346"/>
      <c r="P62" s="346"/>
      <c r="Q62" s="346"/>
      <c r="R62" s="346"/>
      <c r="S62" s="346"/>
      <c r="T62" s="346"/>
      <c r="U62" s="346"/>
      <c r="V62" s="346"/>
      <c r="W62" s="346"/>
      <c r="X62" s="346"/>
      <c r="Y62" s="346"/>
      <c r="Z62" s="346"/>
    </row>
    <row r="63" spans="1:26" ht="12.75" customHeight="1">
      <c r="A63" s="514"/>
      <c r="B63" s="514"/>
      <c r="C63" s="514"/>
      <c r="D63" s="514"/>
      <c r="E63" s="507"/>
      <c r="F63" s="507"/>
      <c r="G63" s="507"/>
      <c r="H63" s="507"/>
      <c r="I63" s="346"/>
      <c r="J63" s="346"/>
      <c r="K63" s="346"/>
      <c r="L63" s="346"/>
      <c r="M63" s="346"/>
      <c r="N63" s="346"/>
      <c r="O63" s="346"/>
      <c r="P63" s="346"/>
      <c r="Q63" s="346"/>
      <c r="R63" s="346"/>
      <c r="S63" s="346"/>
      <c r="T63" s="346"/>
      <c r="U63" s="346"/>
      <c r="V63" s="346"/>
      <c r="W63" s="346"/>
      <c r="X63" s="346"/>
      <c r="Y63" s="346"/>
      <c r="Z63" s="346"/>
    </row>
    <row r="64" spans="1:26" ht="12.75" customHeight="1">
      <c r="A64" s="529"/>
      <c r="B64" s="531"/>
      <c r="C64" s="533"/>
      <c r="D64" s="507"/>
      <c r="E64" s="533"/>
      <c r="F64" s="507"/>
      <c r="G64" s="507"/>
      <c r="H64" s="507"/>
      <c r="I64" s="346"/>
      <c r="J64" s="346"/>
      <c r="K64" s="346"/>
      <c r="L64" s="346"/>
      <c r="M64" s="346"/>
      <c r="N64" s="346"/>
      <c r="O64" s="346"/>
      <c r="P64" s="346"/>
      <c r="Q64" s="346"/>
      <c r="R64" s="346"/>
      <c r="S64" s="346"/>
      <c r="T64" s="346"/>
      <c r="U64" s="346"/>
      <c r="V64" s="346"/>
      <c r="W64" s="346"/>
      <c r="X64" s="346"/>
      <c r="Y64" s="346"/>
      <c r="Z64" s="346"/>
    </row>
    <row r="65" spans="1:26" ht="12.75" customHeight="1">
      <c r="A65" s="507"/>
      <c r="B65" s="507"/>
      <c r="C65" s="534"/>
      <c r="D65" s="534"/>
      <c r="E65" s="534"/>
      <c r="F65" s="535"/>
      <c r="G65" s="507"/>
      <c r="H65" s="507"/>
      <c r="I65" s="346"/>
      <c r="J65" s="346"/>
      <c r="K65" s="346"/>
      <c r="L65" s="346"/>
      <c r="M65" s="346"/>
      <c r="N65" s="346"/>
      <c r="O65" s="346"/>
      <c r="P65" s="346"/>
      <c r="Q65" s="346"/>
      <c r="R65" s="346"/>
      <c r="S65" s="346"/>
      <c r="T65" s="346"/>
      <c r="U65" s="346"/>
      <c r="V65" s="346"/>
      <c r="W65" s="346"/>
      <c r="X65" s="346"/>
      <c r="Y65" s="346"/>
      <c r="Z65" s="346"/>
    </row>
    <row r="66" spans="1:26" ht="12.75" customHeight="1">
      <c r="A66" s="507"/>
      <c r="B66" s="507"/>
      <c r="C66" s="537"/>
      <c r="D66" s="533"/>
      <c r="E66" s="507"/>
      <c r="F66" s="533"/>
      <c r="G66" s="533"/>
      <c r="H66" s="507"/>
      <c r="I66" s="346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346"/>
      <c r="X66" s="346"/>
      <c r="Y66" s="346"/>
      <c r="Z66" s="346"/>
    </row>
    <row r="67" spans="1:26" ht="12.75" customHeight="1">
      <c r="A67" s="507"/>
      <c r="B67" s="507"/>
      <c r="C67" s="537"/>
      <c r="D67" s="533"/>
      <c r="E67" s="507"/>
      <c r="F67" s="533"/>
      <c r="G67" s="533"/>
      <c r="H67" s="507"/>
      <c r="I67" s="346"/>
      <c r="J67" s="346"/>
      <c r="K67" s="346"/>
      <c r="L67" s="346"/>
      <c r="M67" s="346"/>
      <c r="N67" s="346"/>
      <c r="O67" s="346"/>
      <c r="P67" s="346"/>
      <c r="Q67" s="346"/>
      <c r="R67" s="346"/>
      <c r="S67" s="346"/>
      <c r="T67" s="346"/>
      <c r="U67" s="346"/>
      <c r="V67" s="346"/>
      <c r="W67" s="346"/>
      <c r="X67" s="346"/>
      <c r="Y67" s="346"/>
      <c r="Z67" s="346"/>
    </row>
    <row r="68" spans="1:26" ht="12.75" customHeight="1">
      <c r="A68" s="17"/>
      <c r="B68" s="507"/>
      <c r="C68" s="537"/>
      <c r="D68" s="533"/>
      <c r="E68" s="507"/>
      <c r="F68" s="533"/>
      <c r="G68" s="533"/>
      <c r="H68" s="507"/>
      <c r="I68" s="346"/>
      <c r="J68" s="346"/>
      <c r="K68" s="346"/>
      <c r="L68" s="346"/>
      <c r="M68" s="346"/>
      <c r="N68" s="346"/>
      <c r="O68" s="346"/>
      <c r="P68" s="346"/>
      <c r="Q68" s="346"/>
      <c r="R68" s="346"/>
      <c r="S68" s="346"/>
      <c r="T68" s="346"/>
      <c r="U68" s="346"/>
      <c r="V68" s="346"/>
      <c r="W68" s="346"/>
      <c r="X68" s="346"/>
      <c r="Y68" s="346"/>
      <c r="Z68" s="346"/>
    </row>
    <row r="69" spans="1:26" ht="12.75" customHeight="1">
      <c r="A69" s="507"/>
      <c r="B69" s="507"/>
      <c r="C69" s="537"/>
      <c r="D69" s="533"/>
      <c r="E69" s="507"/>
      <c r="F69" s="533"/>
      <c r="G69" s="538"/>
      <c r="H69" s="346"/>
      <c r="I69" s="346"/>
      <c r="J69" s="346"/>
      <c r="K69" s="346"/>
      <c r="L69" s="346"/>
      <c r="M69" s="346"/>
      <c r="N69" s="346"/>
      <c r="O69" s="346"/>
      <c r="P69" s="346"/>
      <c r="Q69" s="346"/>
      <c r="R69" s="346"/>
      <c r="S69" s="346"/>
      <c r="T69" s="346"/>
      <c r="U69" s="346"/>
      <c r="V69" s="346"/>
      <c r="W69" s="346"/>
      <c r="X69" s="346"/>
      <c r="Y69" s="346"/>
      <c r="Z69" s="346"/>
    </row>
    <row r="70" spans="1:26" ht="12.75" customHeight="1">
      <c r="A70" s="346"/>
      <c r="B70" s="346"/>
      <c r="C70" s="539"/>
      <c r="D70" s="538"/>
      <c r="E70" s="346"/>
      <c r="F70" s="538"/>
      <c r="G70" s="346"/>
      <c r="H70" s="346"/>
      <c r="I70" s="346"/>
      <c r="J70" s="346"/>
      <c r="K70" s="346"/>
      <c r="L70" s="346"/>
      <c r="M70" s="346"/>
      <c r="N70" s="346"/>
      <c r="O70" s="346"/>
      <c r="P70" s="346"/>
      <c r="Q70" s="346"/>
      <c r="R70" s="346"/>
      <c r="S70" s="346"/>
      <c r="T70" s="346"/>
      <c r="U70" s="346"/>
      <c r="V70" s="346"/>
      <c r="W70" s="346"/>
      <c r="X70" s="346"/>
      <c r="Y70" s="346"/>
      <c r="Z70" s="346"/>
    </row>
    <row r="71" spans="1:26" ht="12.75" customHeight="1">
      <c r="A71" s="346"/>
      <c r="B71" s="346"/>
      <c r="C71" s="539"/>
      <c r="D71" s="538"/>
      <c r="E71" s="346"/>
      <c r="F71" s="538"/>
      <c r="G71" s="346"/>
      <c r="H71" s="346"/>
      <c r="I71" s="346"/>
      <c r="J71" s="346"/>
      <c r="K71" s="346"/>
      <c r="L71" s="346"/>
      <c r="M71" s="346"/>
      <c r="N71" s="346"/>
      <c r="O71" s="346"/>
      <c r="P71" s="346"/>
      <c r="Q71" s="346"/>
      <c r="R71" s="346"/>
      <c r="S71" s="346"/>
      <c r="T71" s="346"/>
      <c r="U71" s="346"/>
      <c r="V71" s="346"/>
      <c r="W71" s="346"/>
      <c r="X71" s="346"/>
      <c r="Y71" s="346"/>
      <c r="Z71" s="346"/>
    </row>
    <row r="72" spans="1:26" ht="12.75" customHeight="1">
      <c r="A72" s="346"/>
      <c r="B72" s="346"/>
      <c r="C72" s="539"/>
      <c r="D72" s="538"/>
      <c r="E72" s="346"/>
      <c r="F72" s="538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  <c r="V72" s="346"/>
      <c r="W72" s="346"/>
      <c r="X72" s="346"/>
      <c r="Y72" s="346"/>
      <c r="Z72" s="346"/>
    </row>
    <row r="73" spans="1:26" ht="12.75" customHeight="1">
      <c r="A73" s="346"/>
      <c r="B73" s="346"/>
      <c r="C73" s="539"/>
      <c r="D73" s="538"/>
      <c r="E73" s="346"/>
      <c r="F73" s="538"/>
      <c r="G73" s="346"/>
      <c r="H73" s="346"/>
      <c r="I73" s="346"/>
      <c r="J73" s="346"/>
      <c r="K73" s="346"/>
      <c r="L73" s="346"/>
      <c r="M73" s="346"/>
      <c r="N73" s="346"/>
      <c r="O73" s="346"/>
      <c r="P73" s="346"/>
      <c r="Q73" s="346"/>
      <c r="R73" s="346"/>
      <c r="S73" s="346"/>
      <c r="T73" s="346"/>
      <c r="U73" s="346"/>
      <c r="V73" s="346"/>
      <c r="W73" s="346"/>
      <c r="X73" s="346"/>
      <c r="Y73" s="346"/>
      <c r="Z73" s="346"/>
    </row>
    <row r="74" spans="1:26" ht="12.75" customHeight="1">
      <c r="A74" s="346"/>
      <c r="B74" s="346"/>
      <c r="C74" s="539"/>
      <c r="D74" s="538"/>
      <c r="E74" s="346"/>
      <c r="F74" s="538"/>
      <c r="G74" s="346"/>
      <c r="H74" s="346"/>
      <c r="I74" s="346"/>
      <c r="J74" s="346"/>
      <c r="K74" s="346"/>
      <c r="L74" s="346"/>
      <c r="M74" s="346"/>
      <c r="N74" s="346"/>
      <c r="O74" s="346"/>
      <c r="P74" s="346"/>
      <c r="Q74" s="346"/>
      <c r="R74" s="346"/>
      <c r="S74" s="346"/>
      <c r="T74" s="346"/>
      <c r="U74" s="346"/>
      <c r="V74" s="346"/>
      <c r="W74" s="346"/>
      <c r="X74" s="346"/>
      <c r="Y74" s="346"/>
      <c r="Z74" s="346"/>
    </row>
    <row r="75" spans="1:26" ht="12.75" customHeight="1">
      <c r="A75" s="346"/>
      <c r="B75" s="346"/>
      <c r="C75" s="539"/>
      <c r="D75" s="538"/>
      <c r="E75" s="346"/>
      <c r="F75" s="538"/>
      <c r="G75" s="346"/>
      <c r="H75" s="346"/>
      <c r="I75" s="346"/>
      <c r="J75" s="346"/>
      <c r="K75" s="346"/>
      <c r="L75" s="346"/>
      <c r="M75" s="346"/>
      <c r="N75" s="346"/>
      <c r="O75" s="346"/>
      <c r="P75" s="346"/>
      <c r="Q75" s="346"/>
      <c r="R75" s="346"/>
      <c r="S75" s="346"/>
      <c r="T75" s="346"/>
      <c r="U75" s="346"/>
      <c r="V75" s="346"/>
      <c r="W75" s="346"/>
      <c r="X75" s="346"/>
      <c r="Y75" s="346"/>
      <c r="Z75" s="346"/>
    </row>
    <row r="76" spans="1:26" ht="12.75" customHeight="1">
      <c r="A76" s="346"/>
      <c r="B76" s="346"/>
      <c r="C76" s="539"/>
      <c r="D76" s="538"/>
      <c r="E76" s="346"/>
      <c r="F76" s="538"/>
      <c r="G76" s="346"/>
      <c r="H76" s="346"/>
      <c r="I76" s="346"/>
      <c r="J76" s="346"/>
      <c r="K76" s="346"/>
      <c r="L76" s="346"/>
      <c r="M76" s="346"/>
      <c r="N76" s="346"/>
      <c r="O76" s="346"/>
      <c r="P76" s="346"/>
      <c r="Q76" s="346"/>
      <c r="R76" s="346"/>
      <c r="S76" s="346"/>
      <c r="T76" s="346"/>
      <c r="U76" s="346"/>
      <c r="V76" s="346"/>
      <c r="W76" s="346"/>
      <c r="X76" s="346"/>
      <c r="Y76" s="346"/>
      <c r="Z76" s="346"/>
    </row>
    <row r="77" spans="1:26" ht="12.75" customHeight="1">
      <c r="A77" s="346"/>
      <c r="B77" s="346"/>
      <c r="C77" s="539"/>
      <c r="D77" s="538"/>
      <c r="E77" s="346"/>
      <c r="F77" s="538"/>
      <c r="G77" s="346"/>
      <c r="H77" s="346"/>
      <c r="I77" s="346"/>
      <c r="J77" s="346"/>
      <c r="K77" s="346"/>
      <c r="L77" s="346"/>
      <c r="M77" s="346"/>
      <c r="N77" s="346"/>
      <c r="O77" s="346"/>
      <c r="P77" s="346"/>
      <c r="Q77" s="346"/>
      <c r="R77" s="346"/>
      <c r="S77" s="346"/>
      <c r="T77" s="346"/>
      <c r="U77" s="346"/>
      <c r="V77" s="346"/>
      <c r="W77" s="346"/>
      <c r="X77" s="346"/>
      <c r="Y77" s="346"/>
      <c r="Z77" s="346"/>
    </row>
    <row r="78" spans="1:26" ht="12.75" customHeight="1">
      <c r="A78" s="346"/>
      <c r="B78" s="346"/>
      <c r="C78" s="539"/>
      <c r="D78" s="538"/>
      <c r="E78" s="346"/>
      <c r="F78" s="538"/>
      <c r="G78" s="346"/>
      <c r="H78" s="346"/>
      <c r="I78" s="346"/>
      <c r="J78" s="346"/>
      <c r="K78" s="346"/>
      <c r="L78" s="346"/>
      <c r="M78" s="346"/>
      <c r="N78" s="346"/>
      <c r="O78" s="346"/>
      <c r="P78" s="346"/>
      <c r="Q78" s="346"/>
      <c r="R78" s="346"/>
      <c r="S78" s="346"/>
      <c r="T78" s="346"/>
      <c r="U78" s="346"/>
      <c r="V78" s="346"/>
      <c r="W78" s="346"/>
      <c r="X78" s="346"/>
      <c r="Y78" s="346"/>
      <c r="Z78" s="346"/>
    </row>
    <row r="79" spans="1:26" ht="12.75" customHeight="1">
      <c r="A79" s="346"/>
      <c r="B79" s="346"/>
      <c r="C79" s="539"/>
      <c r="D79" s="538"/>
      <c r="E79" s="346"/>
      <c r="F79" s="538"/>
      <c r="G79" s="346"/>
      <c r="H79" s="346"/>
      <c r="I79" s="346"/>
      <c r="J79" s="346"/>
      <c r="K79" s="346"/>
      <c r="L79" s="346"/>
      <c r="M79" s="346"/>
      <c r="N79" s="346"/>
      <c r="O79" s="346"/>
      <c r="P79" s="346"/>
      <c r="Q79" s="346"/>
      <c r="R79" s="346"/>
      <c r="S79" s="346"/>
      <c r="T79" s="346"/>
      <c r="U79" s="346"/>
      <c r="V79" s="346"/>
      <c r="W79" s="346"/>
      <c r="X79" s="346"/>
      <c r="Y79" s="346"/>
      <c r="Z79" s="346"/>
    </row>
    <row r="80" spans="1:26" ht="12.75" customHeight="1">
      <c r="A80" s="346"/>
      <c r="B80" s="346"/>
      <c r="C80" s="539"/>
      <c r="D80" s="538"/>
      <c r="E80" s="346"/>
      <c r="F80" s="538"/>
      <c r="G80" s="346"/>
      <c r="H80" s="346"/>
      <c r="I80" s="346"/>
      <c r="J80" s="346"/>
      <c r="K80" s="346"/>
      <c r="L80" s="346"/>
      <c r="M80" s="346"/>
      <c r="N80" s="346"/>
      <c r="O80" s="346"/>
      <c r="P80" s="346"/>
      <c r="Q80" s="346"/>
      <c r="R80" s="346"/>
      <c r="S80" s="346"/>
      <c r="T80" s="346"/>
      <c r="U80" s="346"/>
      <c r="V80" s="346"/>
      <c r="W80" s="346"/>
      <c r="X80" s="346"/>
      <c r="Y80" s="346"/>
      <c r="Z80" s="346"/>
    </row>
    <row r="81" spans="1:26" ht="12.75" customHeight="1">
      <c r="A81" s="346"/>
      <c r="B81" s="346"/>
      <c r="C81" s="539"/>
      <c r="D81" s="538"/>
      <c r="E81" s="346"/>
      <c r="F81" s="538"/>
      <c r="G81" s="346"/>
      <c r="H81" s="346"/>
      <c r="I81" s="346"/>
      <c r="J81" s="346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  <c r="V81" s="346"/>
      <c r="W81" s="346"/>
      <c r="X81" s="346"/>
      <c r="Y81" s="346"/>
      <c r="Z81" s="346"/>
    </row>
    <row r="82" spans="1:26" ht="12.75" customHeight="1">
      <c r="A82" s="346"/>
      <c r="B82" s="346"/>
      <c r="C82" s="539"/>
      <c r="D82" s="538"/>
      <c r="E82" s="346"/>
      <c r="F82" s="538"/>
      <c r="G82" s="346"/>
      <c r="H82" s="346"/>
      <c r="I82" s="346"/>
      <c r="J82" s="346"/>
      <c r="K82" s="346"/>
      <c r="L82" s="346"/>
      <c r="M82" s="346"/>
      <c r="N82" s="346"/>
      <c r="O82" s="346"/>
      <c r="P82" s="346"/>
      <c r="Q82" s="346"/>
      <c r="R82" s="346"/>
      <c r="S82" s="346"/>
      <c r="T82" s="346"/>
      <c r="U82" s="346"/>
      <c r="V82" s="346"/>
      <c r="W82" s="346"/>
      <c r="X82" s="346"/>
      <c r="Y82" s="346"/>
      <c r="Z82" s="346"/>
    </row>
    <row r="83" spans="1:26" ht="12.75" customHeight="1">
      <c r="A83" s="346"/>
      <c r="B83" s="346"/>
      <c r="C83" s="539"/>
      <c r="D83" s="538"/>
      <c r="E83" s="346"/>
      <c r="F83" s="538"/>
      <c r="G83" s="346"/>
      <c r="H83" s="346"/>
      <c r="I83" s="346"/>
      <c r="J83" s="346"/>
      <c r="K83" s="346"/>
      <c r="L83" s="346"/>
      <c r="M83" s="346"/>
      <c r="N83" s="346"/>
      <c r="O83" s="346"/>
      <c r="P83" s="346"/>
      <c r="Q83" s="346"/>
      <c r="R83" s="346"/>
      <c r="S83" s="346"/>
      <c r="T83" s="346"/>
      <c r="U83" s="346"/>
      <c r="V83" s="346"/>
      <c r="W83" s="346"/>
      <c r="X83" s="346"/>
      <c r="Y83" s="346"/>
      <c r="Z83" s="346"/>
    </row>
    <row r="84" spans="1:26" ht="12.75" customHeight="1">
      <c r="A84" s="346"/>
      <c r="B84" s="346"/>
      <c r="C84" s="539"/>
      <c r="D84" s="538"/>
      <c r="E84" s="346"/>
      <c r="F84" s="538"/>
      <c r="G84" s="346"/>
      <c r="H84" s="346"/>
      <c r="I84" s="346"/>
      <c r="J84" s="346"/>
      <c r="K84" s="346"/>
      <c r="L84" s="346"/>
      <c r="M84" s="346"/>
      <c r="N84" s="346"/>
      <c r="O84" s="346"/>
      <c r="P84" s="346"/>
      <c r="Q84" s="346"/>
      <c r="R84" s="346"/>
      <c r="S84" s="346"/>
      <c r="T84" s="346"/>
      <c r="U84" s="346"/>
      <c r="V84" s="346"/>
      <c r="W84" s="346"/>
      <c r="X84" s="346"/>
      <c r="Y84" s="346"/>
      <c r="Z84" s="346"/>
    </row>
    <row r="85" spans="1:26" ht="12.75" customHeight="1">
      <c r="A85" s="346"/>
      <c r="B85" s="346"/>
      <c r="C85" s="539"/>
      <c r="D85" s="538"/>
      <c r="E85" s="346"/>
      <c r="F85" s="538"/>
      <c r="G85" s="346"/>
      <c r="H85" s="346"/>
      <c r="I85" s="346"/>
      <c r="J85" s="346"/>
      <c r="K85" s="346"/>
      <c r="L85" s="346"/>
      <c r="M85" s="346"/>
      <c r="N85" s="346"/>
      <c r="O85" s="346"/>
      <c r="P85" s="346"/>
      <c r="Q85" s="346"/>
      <c r="R85" s="346"/>
      <c r="S85" s="346"/>
      <c r="T85" s="346"/>
      <c r="U85" s="346"/>
      <c r="V85" s="346"/>
      <c r="W85" s="346"/>
      <c r="X85" s="346"/>
      <c r="Y85" s="346"/>
      <c r="Z85" s="346"/>
    </row>
    <row r="86" spans="1:26" ht="12.75" customHeight="1">
      <c r="A86" s="346"/>
      <c r="B86" s="346"/>
      <c r="C86" s="539"/>
      <c r="D86" s="538"/>
      <c r="E86" s="346"/>
      <c r="F86" s="538"/>
      <c r="G86" s="346"/>
      <c r="H86" s="346"/>
      <c r="I86" s="346"/>
      <c r="J86" s="346"/>
      <c r="K86" s="346"/>
      <c r="L86" s="346"/>
      <c r="M86" s="346"/>
      <c r="N86" s="346"/>
      <c r="O86" s="346"/>
      <c r="P86" s="346"/>
      <c r="Q86" s="346"/>
      <c r="R86" s="346"/>
      <c r="S86" s="346"/>
      <c r="T86" s="346"/>
      <c r="U86" s="346"/>
      <c r="V86" s="346"/>
      <c r="W86" s="346"/>
      <c r="X86" s="346"/>
      <c r="Y86" s="346"/>
      <c r="Z86" s="346"/>
    </row>
    <row r="87" spans="1:26" ht="12.75" customHeight="1">
      <c r="A87" s="346"/>
      <c r="B87" s="346"/>
      <c r="C87" s="539"/>
      <c r="D87" s="538"/>
      <c r="E87" s="346"/>
      <c r="F87" s="538"/>
      <c r="G87" s="346"/>
      <c r="H87" s="346"/>
      <c r="I87" s="346"/>
      <c r="J87" s="346"/>
      <c r="K87" s="346"/>
      <c r="L87" s="346"/>
      <c r="M87" s="346"/>
      <c r="N87" s="346"/>
      <c r="O87" s="346"/>
      <c r="P87" s="346"/>
      <c r="Q87" s="346"/>
      <c r="R87" s="346"/>
      <c r="S87" s="346"/>
      <c r="T87" s="346"/>
      <c r="U87" s="346"/>
      <c r="V87" s="346"/>
      <c r="W87" s="346"/>
      <c r="X87" s="346"/>
      <c r="Y87" s="346"/>
      <c r="Z87" s="346"/>
    </row>
    <row r="88" spans="1:26" ht="12.75" customHeight="1">
      <c r="A88" s="346"/>
      <c r="B88" s="346"/>
      <c r="C88" s="539"/>
      <c r="D88" s="538"/>
      <c r="E88" s="346"/>
      <c r="F88" s="538"/>
      <c r="G88" s="346"/>
      <c r="H88" s="346"/>
      <c r="I88" s="346"/>
      <c r="J88" s="346"/>
      <c r="K88" s="346"/>
      <c r="L88" s="346"/>
      <c r="M88" s="346"/>
      <c r="N88" s="346"/>
      <c r="O88" s="346"/>
      <c r="P88" s="346"/>
      <c r="Q88" s="346"/>
      <c r="R88" s="346"/>
      <c r="S88" s="346"/>
      <c r="T88" s="346"/>
      <c r="U88" s="346"/>
      <c r="V88" s="346"/>
      <c r="W88" s="346"/>
      <c r="X88" s="346"/>
      <c r="Y88" s="346"/>
      <c r="Z88" s="346"/>
    </row>
    <row r="89" spans="1:26" ht="12.75" customHeight="1">
      <c r="A89" s="346"/>
      <c r="B89" s="346"/>
      <c r="C89" s="539"/>
      <c r="D89" s="538"/>
      <c r="E89" s="346"/>
      <c r="F89" s="538"/>
      <c r="G89" s="346"/>
      <c r="H89" s="346"/>
      <c r="I89" s="346"/>
      <c r="J89" s="346"/>
      <c r="K89" s="346"/>
      <c r="L89" s="346"/>
      <c r="M89" s="346"/>
      <c r="N89" s="346"/>
      <c r="O89" s="346"/>
      <c r="P89" s="346"/>
      <c r="Q89" s="346"/>
      <c r="R89" s="346"/>
      <c r="S89" s="346"/>
      <c r="T89" s="346"/>
      <c r="U89" s="346"/>
      <c r="V89" s="346"/>
      <c r="W89" s="346"/>
      <c r="X89" s="346"/>
      <c r="Y89" s="346"/>
      <c r="Z89" s="346"/>
    </row>
    <row r="90" spans="1:26" ht="12.75" customHeight="1">
      <c r="A90" s="346"/>
      <c r="B90" s="346"/>
      <c r="C90" s="539"/>
      <c r="D90" s="538"/>
      <c r="E90" s="346"/>
      <c r="F90" s="538"/>
      <c r="G90" s="346"/>
      <c r="H90" s="346"/>
      <c r="I90" s="346"/>
      <c r="J90" s="346"/>
      <c r="K90" s="346"/>
      <c r="L90" s="346"/>
      <c r="M90" s="346"/>
      <c r="N90" s="346"/>
      <c r="O90" s="346"/>
      <c r="P90" s="346"/>
      <c r="Q90" s="346"/>
      <c r="R90" s="346"/>
      <c r="S90" s="346"/>
      <c r="T90" s="346"/>
      <c r="U90" s="346"/>
      <c r="V90" s="346"/>
      <c r="W90" s="346"/>
      <c r="X90" s="346"/>
      <c r="Y90" s="346"/>
      <c r="Z90" s="346"/>
    </row>
    <row r="91" spans="1:26" ht="12.75" customHeight="1">
      <c r="A91" s="346"/>
      <c r="B91" s="346"/>
      <c r="C91" s="539"/>
      <c r="D91" s="538"/>
      <c r="E91" s="346"/>
      <c r="F91" s="538"/>
      <c r="G91" s="346"/>
      <c r="H91" s="346"/>
      <c r="I91" s="346"/>
      <c r="J91" s="346"/>
      <c r="K91" s="346"/>
      <c r="L91" s="346"/>
      <c r="M91" s="346"/>
      <c r="N91" s="346"/>
      <c r="O91" s="346"/>
      <c r="P91" s="346"/>
      <c r="Q91" s="346"/>
      <c r="R91" s="346"/>
      <c r="S91" s="346"/>
      <c r="T91" s="346"/>
      <c r="U91" s="346"/>
      <c r="V91" s="346"/>
      <c r="W91" s="346"/>
      <c r="X91" s="346"/>
      <c r="Y91" s="346"/>
      <c r="Z91" s="346"/>
    </row>
    <row r="92" spans="1:26" ht="12.75" customHeight="1">
      <c r="A92" s="346"/>
      <c r="B92" s="346"/>
      <c r="C92" s="539"/>
      <c r="D92" s="538"/>
      <c r="E92" s="346"/>
      <c r="F92" s="538"/>
      <c r="G92" s="346"/>
      <c r="H92" s="346"/>
      <c r="I92" s="346"/>
      <c r="J92" s="346"/>
      <c r="K92" s="346"/>
      <c r="L92" s="346"/>
      <c r="M92" s="346"/>
      <c r="N92" s="346"/>
      <c r="O92" s="346"/>
      <c r="P92" s="346"/>
      <c r="Q92" s="346"/>
      <c r="R92" s="346"/>
      <c r="S92" s="346"/>
      <c r="T92" s="346"/>
      <c r="U92" s="346"/>
      <c r="V92" s="346"/>
      <c r="W92" s="346"/>
      <c r="X92" s="346"/>
      <c r="Y92" s="346"/>
      <c r="Z92" s="346"/>
    </row>
    <row r="93" spans="1:26" ht="12.75" customHeight="1">
      <c r="A93" s="346"/>
      <c r="B93" s="346"/>
      <c r="C93" s="539"/>
      <c r="D93" s="538"/>
      <c r="E93" s="346"/>
      <c r="F93" s="538"/>
      <c r="G93" s="346"/>
      <c r="H93" s="346"/>
      <c r="I93" s="346"/>
      <c r="J93" s="346"/>
      <c r="K93" s="346"/>
      <c r="L93" s="346"/>
      <c r="M93" s="346"/>
      <c r="N93" s="346"/>
      <c r="O93" s="346"/>
      <c r="P93" s="346"/>
      <c r="Q93" s="346"/>
      <c r="R93" s="346"/>
      <c r="S93" s="346"/>
      <c r="T93" s="346"/>
      <c r="U93" s="346"/>
      <c r="V93" s="346"/>
      <c r="W93" s="346"/>
      <c r="X93" s="346"/>
      <c r="Y93" s="346"/>
      <c r="Z93" s="346"/>
    </row>
    <row r="94" spans="1:26" ht="12.75" customHeight="1">
      <c r="A94" s="346"/>
      <c r="B94" s="346"/>
      <c r="C94" s="539"/>
      <c r="D94" s="538"/>
      <c r="E94" s="346"/>
      <c r="F94" s="538"/>
      <c r="G94" s="346"/>
      <c r="H94" s="346"/>
      <c r="I94" s="346"/>
      <c r="J94" s="346"/>
      <c r="K94" s="346"/>
      <c r="L94" s="346"/>
      <c r="M94" s="346"/>
      <c r="N94" s="346"/>
      <c r="O94" s="346"/>
      <c r="P94" s="346"/>
      <c r="Q94" s="346"/>
      <c r="R94" s="346"/>
      <c r="S94" s="346"/>
      <c r="T94" s="346"/>
      <c r="U94" s="346"/>
      <c r="V94" s="346"/>
      <c r="W94" s="346"/>
      <c r="X94" s="346"/>
      <c r="Y94" s="346"/>
      <c r="Z94" s="346"/>
    </row>
    <row r="95" spans="1:26" ht="12.75" customHeight="1">
      <c r="A95" s="346"/>
      <c r="B95" s="346"/>
      <c r="C95" s="539"/>
      <c r="D95" s="538"/>
      <c r="E95" s="346"/>
      <c r="F95" s="538"/>
      <c r="G95" s="346"/>
      <c r="H95" s="346"/>
      <c r="I95" s="346"/>
      <c r="J95" s="346"/>
      <c r="K95" s="346"/>
      <c r="L95" s="346"/>
      <c r="M95" s="346"/>
      <c r="N95" s="346"/>
      <c r="O95" s="346"/>
      <c r="P95" s="346"/>
      <c r="Q95" s="346"/>
      <c r="R95" s="346"/>
      <c r="S95" s="346"/>
      <c r="T95" s="346"/>
      <c r="U95" s="346"/>
      <c r="V95" s="346"/>
      <c r="W95" s="346"/>
      <c r="X95" s="346"/>
      <c r="Y95" s="346"/>
      <c r="Z95" s="346"/>
    </row>
    <row r="96" spans="1:26" ht="12.75" customHeight="1">
      <c r="A96" s="346"/>
      <c r="B96" s="346"/>
      <c r="C96" s="539"/>
      <c r="D96" s="538"/>
      <c r="E96" s="346"/>
      <c r="F96" s="538"/>
      <c r="G96" s="346"/>
      <c r="H96" s="346"/>
      <c r="I96" s="346"/>
      <c r="J96" s="346"/>
      <c r="K96" s="346"/>
      <c r="L96" s="346"/>
      <c r="M96" s="346"/>
      <c r="N96" s="346"/>
      <c r="O96" s="346"/>
      <c r="P96" s="346"/>
      <c r="Q96" s="346"/>
      <c r="R96" s="346"/>
      <c r="S96" s="346"/>
      <c r="T96" s="346"/>
      <c r="U96" s="346"/>
      <c r="V96" s="346"/>
      <c r="W96" s="346"/>
      <c r="X96" s="346"/>
      <c r="Y96" s="346"/>
      <c r="Z96" s="346"/>
    </row>
    <row r="97" spans="1:26" ht="12.75" customHeight="1">
      <c r="A97" s="346"/>
      <c r="B97" s="346"/>
      <c r="C97" s="539"/>
      <c r="D97" s="538"/>
      <c r="E97" s="346"/>
      <c r="F97" s="538"/>
      <c r="G97" s="346"/>
      <c r="H97" s="346"/>
      <c r="I97" s="346"/>
      <c r="J97" s="346"/>
      <c r="K97" s="346"/>
      <c r="L97" s="346"/>
      <c r="M97" s="346"/>
      <c r="N97" s="346"/>
      <c r="O97" s="346"/>
      <c r="P97" s="346"/>
      <c r="Q97" s="346"/>
      <c r="R97" s="346"/>
      <c r="S97" s="346"/>
      <c r="T97" s="346"/>
      <c r="U97" s="346"/>
      <c r="V97" s="346"/>
      <c r="W97" s="346"/>
      <c r="X97" s="346"/>
      <c r="Y97" s="346"/>
      <c r="Z97" s="346"/>
    </row>
    <row r="98" spans="1:26" ht="12.75" customHeight="1">
      <c r="A98" s="346"/>
      <c r="B98" s="346"/>
      <c r="C98" s="539"/>
      <c r="D98" s="538"/>
      <c r="E98" s="346"/>
      <c r="F98" s="538"/>
      <c r="G98" s="346"/>
      <c r="H98" s="346"/>
      <c r="I98" s="346"/>
      <c r="J98" s="346"/>
      <c r="K98" s="346"/>
      <c r="L98" s="346"/>
      <c r="M98" s="346"/>
      <c r="N98" s="346"/>
      <c r="O98" s="346"/>
      <c r="P98" s="346"/>
      <c r="Q98" s="346"/>
      <c r="R98" s="346"/>
      <c r="S98" s="346"/>
      <c r="T98" s="346"/>
      <c r="U98" s="346"/>
      <c r="V98" s="346"/>
      <c r="W98" s="346"/>
      <c r="X98" s="346"/>
      <c r="Y98" s="346"/>
      <c r="Z98" s="346"/>
    </row>
    <row r="99" spans="1:26" ht="12.75" customHeight="1">
      <c r="A99" s="346"/>
      <c r="B99" s="346"/>
      <c r="C99" s="539"/>
      <c r="D99" s="538"/>
      <c r="E99" s="346"/>
      <c r="F99" s="538"/>
      <c r="G99" s="346"/>
      <c r="H99" s="346"/>
      <c r="I99" s="346"/>
      <c r="J99" s="346"/>
      <c r="K99" s="346"/>
      <c r="L99" s="346"/>
      <c r="M99" s="346"/>
      <c r="N99" s="346"/>
      <c r="O99" s="346"/>
      <c r="P99" s="346"/>
      <c r="Q99" s="346"/>
      <c r="R99" s="346"/>
      <c r="S99" s="346"/>
      <c r="T99" s="346"/>
      <c r="U99" s="346"/>
      <c r="V99" s="346"/>
      <c r="W99" s="346"/>
      <c r="X99" s="346"/>
      <c r="Y99" s="346"/>
      <c r="Z99" s="346"/>
    </row>
    <row r="100" spans="1:26" ht="12.75" customHeight="1">
      <c r="A100" s="346"/>
      <c r="B100" s="346"/>
      <c r="C100" s="539"/>
      <c r="D100" s="538"/>
      <c r="E100" s="346"/>
      <c r="F100" s="538"/>
      <c r="G100" s="346"/>
      <c r="H100" s="346"/>
      <c r="I100" s="346"/>
      <c r="J100" s="346"/>
      <c r="K100" s="346"/>
      <c r="L100" s="346"/>
      <c r="M100" s="346"/>
      <c r="N100" s="346"/>
      <c r="O100" s="346"/>
      <c r="P100" s="346"/>
      <c r="Q100" s="346"/>
      <c r="R100" s="346"/>
      <c r="S100" s="346"/>
      <c r="T100" s="346"/>
      <c r="U100" s="346"/>
      <c r="V100" s="346"/>
      <c r="W100" s="346"/>
      <c r="X100" s="346"/>
      <c r="Y100" s="346"/>
      <c r="Z100" s="346"/>
    </row>
    <row r="101" spans="1:26" ht="12.75" customHeight="1">
      <c r="A101" s="346"/>
      <c r="B101" s="346"/>
      <c r="C101" s="539"/>
      <c r="D101" s="538"/>
      <c r="E101" s="346"/>
      <c r="F101" s="538"/>
      <c r="G101" s="346"/>
      <c r="H101" s="346"/>
      <c r="I101" s="346"/>
      <c r="J101" s="346"/>
      <c r="K101" s="346"/>
      <c r="L101" s="346"/>
      <c r="M101" s="346"/>
      <c r="N101" s="346"/>
      <c r="O101" s="346"/>
      <c r="P101" s="346"/>
      <c r="Q101" s="346"/>
      <c r="R101" s="346"/>
      <c r="S101" s="346"/>
      <c r="T101" s="346"/>
      <c r="U101" s="346"/>
      <c r="V101" s="346"/>
      <c r="W101" s="346"/>
      <c r="X101" s="346"/>
      <c r="Y101" s="346"/>
      <c r="Z101" s="346"/>
    </row>
    <row r="102" spans="1:26" ht="12.75" customHeight="1">
      <c r="A102" s="346"/>
      <c r="B102" s="346"/>
      <c r="C102" s="539"/>
      <c r="D102" s="538"/>
      <c r="E102" s="346"/>
      <c r="F102" s="538"/>
      <c r="G102" s="346"/>
      <c r="H102" s="346"/>
      <c r="I102" s="346"/>
      <c r="J102" s="346"/>
      <c r="K102" s="346"/>
      <c r="L102" s="346"/>
      <c r="M102" s="346"/>
      <c r="N102" s="346"/>
      <c r="O102" s="346"/>
      <c r="P102" s="346"/>
      <c r="Q102" s="346"/>
      <c r="R102" s="346"/>
      <c r="S102" s="346"/>
      <c r="T102" s="346"/>
      <c r="U102" s="346"/>
      <c r="V102" s="346"/>
      <c r="W102" s="346"/>
      <c r="X102" s="346"/>
      <c r="Y102" s="346"/>
      <c r="Z102" s="346"/>
    </row>
    <row r="103" spans="1:26" ht="12.75" customHeight="1">
      <c r="A103" s="346"/>
      <c r="B103" s="346"/>
      <c r="C103" s="539"/>
      <c r="D103" s="538"/>
      <c r="E103" s="346"/>
      <c r="F103" s="538"/>
      <c r="G103" s="346"/>
      <c r="H103" s="346"/>
      <c r="I103" s="346"/>
      <c r="J103" s="346"/>
      <c r="K103" s="346"/>
      <c r="L103" s="346"/>
      <c r="M103" s="346"/>
      <c r="N103" s="346"/>
      <c r="O103" s="346"/>
      <c r="P103" s="346"/>
      <c r="Q103" s="346"/>
      <c r="R103" s="346"/>
      <c r="S103" s="346"/>
      <c r="T103" s="346"/>
      <c r="U103" s="346"/>
      <c r="V103" s="346"/>
      <c r="W103" s="346"/>
      <c r="X103" s="346"/>
      <c r="Y103" s="346"/>
      <c r="Z103" s="346"/>
    </row>
    <row r="104" spans="1:26" ht="12.75" customHeight="1">
      <c r="A104" s="346"/>
      <c r="B104" s="346"/>
      <c r="C104" s="539"/>
      <c r="D104" s="538"/>
      <c r="E104" s="346"/>
      <c r="F104" s="538"/>
      <c r="G104" s="346"/>
      <c r="H104" s="346"/>
      <c r="I104" s="346"/>
      <c r="J104" s="346"/>
      <c r="K104" s="346"/>
      <c r="L104" s="346"/>
      <c r="M104" s="346"/>
      <c r="N104" s="346"/>
      <c r="O104" s="346"/>
      <c r="P104" s="346"/>
      <c r="Q104" s="346"/>
      <c r="R104" s="346"/>
      <c r="S104" s="346"/>
      <c r="T104" s="346"/>
      <c r="U104" s="346"/>
      <c r="V104" s="346"/>
      <c r="W104" s="346"/>
      <c r="X104" s="346"/>
      <c r="Y104" s="346"/>
      <c r="Z104" s="346"/>
    </row>
    <row r="105" spans="1:26" ht="12.75" customHeight="1">
      <c r="A105" s="346"/>
      <c r="B105" s="346"/>
      <c r="C105" s="539"/>
      <c r="D105" s="538"/>
      <c r="E105" s="346"/>
      <c r="F105" s="538"/>
      <c r="G105" s="346"/>
      <c r="H105" s="346"/>
      <c r="I105" s="346"/>
      <c r="J105" s="346"/>
      <c r="K105" s="346"/>
      <c r="L105" s="346"/>
      <c r="M105" s="346"/>
      <c r="N105" s="346"/>
      <c r="O105" s="346"/>
      <c r="P105" s="346"/>
      <c r="Q105" s="346"/>
      <c r="R105" s="346"/>
      <c r="S105" s="346"/>
      <c r="T105" s="346"/>
      <c r="U105" s="346"/>
      <c r="V105" s="346"/>
      <c r="W105" s="346"/>
      <c r="X105" s="346"/>
      <c r="Y105" s="346"/>
      <c r="Z105" s="346"/>
    </row>
    <row r="106" spans="1:26" ht="12.75" customHeight="1">
      <c r="A106" s="346"/>
      <c r="B106" s="346"/>
      <c r="C106" s="539"/>
      <c r="D106" s="538"/>
      <c r="E106" s="346"/>
      <c r="F106" s="538"/>
      <c r="G106" s="346"/>
      <c r="H106" s="346"/>
      <c r="I106" s="346"/>
      <c r="J106" s="346"/>
      <c r="K106" s="346"/>
      <c r="L106" s="346"/>
      <c r="M106" s="346"/>
      <c r="N106" s="346"/>
      <c r="O106" s="346"/>
      <c r="P106" s="346"/>
      <c r="Q106" s="346"/>
      <c r="R106" s="346"/>
      <c r="S106" s="346"/>
      <c r="T106" s="346"/>
      <c r="U106" s="346"/>
      <c r="V106" s="346"/>
      <c r="W106" s="346"/>
      <c r="X106" s="346"/>
      <c r="Y106" s="346"/>
      <c r="Z106" s="346"/>
    </row>
    <row r="107" spans="1:26" ht="12.75" customHeight="1">
      <c r="A107" s="346"/>
      <c r="B107" s="346"/>
      <c r="C107" s="539"/>
      <c r="D107" s="538"/>
      <c r="E107" s="346"/>
      <c r="F107" s="538"/>
      <c r="G107" s="346"/>
      <c r="H107" s="346"/>
      <c r="I107" s="346"/>
      <c r="J107" s="346"/>
      <c r="K107" s="346"/>
      <c r="L107" s="346"/>
      <c r="M107" s="346"/>
      <c r="N107" s="346"/>
      <c r="O107" s="346"/>
      <c r="P107" s="346"/>
      <c r="Q107" s="346"/>
      <c r="R107" s="346"/>
      <c r="S107" s="346"/>
      <c r="T107" s="346"/>
      <c r="U107" s="346"/>
      <c r="V107" s="346"/>
      <c r="W107" s="346"/>
      <c r="X107" s="346"/>
      <c r="Y107" s="346"/>
      <c r="Z107" s="346"/>
    </row>
    <row r="108" spans="1:26" ht="12.75" customHeight="1">
      <c r="A108" s="346"/>
      <c r="B108" s="346"/>
      <c r="C108" s="539"/>
      <c r="D108" s="538"/>
      <c r="E108" s="346"/>
      <c r="F108" s="538"/>
      <c r="G108" s="346"/>
      <c r="H108" s="346"/>
      <c r="I108" s="346"/>
      <c r="J108" s="346"/>
      <c r="K108" s="346"/>
      <c r="L108" s="346"/>
      <c r="M108" s="346"/>
      <c r="N108" s="346"/>
      <c r="O108" s="346"/>
      <c r="P108" s="346"/>
      <c r="Q108" s="346"/>
      <c r="R108" s="346"/>
      <c r="S108" s="346"/>
      <c r="T108" s="346"/>
      <c r="U108" s="346"/>
      <c r="V108" s="346"/>
      <c r="W108" s="346"/>
      <c r="X108" s="346"/>
      <c r="Y108" s="346"/>
      <c r="Z108" s="346"/>
    </row>
    <row r="109" spans="1:26" ht="12.75" customHeight="1">
      <c r="A109" s="346"/>
      <c r="B109" s="346"/>
      <c r="C109" s="539"/>
      <c r="D109" s="538"/>
      <c r="E109" s="346"/>
      <c r="F109" s="538"/>
      <c r="G109" s="346"/>
      <c r="H109" s="346"/>
      <c r="I109" s="346"/>
      <c r="J109" s="346"/>
      <c r="K109" s="346"/>
      <c r="L109" s="346"/>
      <c r="M109" s="346"/>
      <c r="N109" s="346"/>
      <c r="O109" s="346"/>
      <c r="P109" s="346"/>
      <c r="Q109" s="346"/>
      <c r="R109" s="346"/>
      <c r="S109" s="346"/>
      <c r="T109" s="346"/>
      <c r="U109" s="346"/>
      <c r="V109" s="346"/>
      <c r="W109" s="346"/>
      <c r="X109" s="346"/>
      <c r="Y109" s="346"/>
      <c r="Z109" s="346"/>
    </row>
    <row r="110" spans="1:26" ht="12.75" customHeight="1">
      <c r="A110" s="346"/>
      <c r="B110" s="346"/>
      <c r="C110" s="539"/>
      <c r="D110" s="538"/>
      <c r="E110" s="346"/>
      <c r="F110" s="538"/>
      <c r="G110" s="346"/>
      <c r="H110" s="346"/>
      <c r="I110" s="346"/>
      <c r="J110" s="346"/>
      <c r="K110" s="346"/>
      <c r="L110" s="346"/>
      <c r="M110" s="346"/>
      <c r="N110" s="346"/>
      <c r="O110" s="346"/>
      <c r="P110" s="346"/>
      <c r="Q110" s="346"/>
      <c r="R110" s="346"/>
      <c r="S110" s="346"/>
      <c r="T110" s="346"/>
      <c r="U110" s="346"/>
      <c r="V110" s="346"/>
      <c r="W110" s="346"/>
      <c r="X110" s="346"/>
      <c r="Y110" s="346"/>
      <c r="Z110" s="346"/>
    </row>
    <row r="111" spans="1:26" ht="12.75" customHeight="1">
      <c r="A111" s="346"/>
      <c r="B111" s="346"/>
      <c r="C111" s="539"/>
      <c r="D111" s="538"/>
      <c r="E111" s="346"/>
      <c r="F111" s="538"/>
      <c r="G111" s="346"/>
      <c r="H111" s="346"/>
      <c r="I111" s="346"/>
      <c r="J111" s="346"/>
      <c r="K111" s="346"/>
      <c r="L111" s="346"/>
      <c r="M111" s="346"/>
      <c r="N111" s="346"/>
      <c r="O111" s="346"/>
      <c r="P111" s="346"/>
      <c r="Q111" s="346"/>
      <c r="R111" s="346"/>
      <c r="S111" s="346"/>
      <c r="T111" s="346"/>
      <c r="U111" s="346"/>
      <c r="V111" s="346"/>
      <c r="W111" s="346"/>
      <c r="X111" s="346"/>
      <c r="Y111" s="346"/>
      <c r="Z111" s="346"/>
    </row>
    <row r="112" spans="1:26" ht="12.75" customHeight="1">
      <c r="A112" s="346"/>
      <c r="B112" s="346"/>
      <c r="C112" s="539"/>
      <c r="D112" s="538"/>
      <c r="E112" s="346"/>
      <c r="F112" s="538"/>
      <c r="G112" s="346"/>
      <c r="H112" s="346"/>
      <c r="I112" s="346"/>
      <c r="J112" s="346"/>
      <c r="K112" s="346"/>
      <c r="L112" s="346"/>
      <c r="M112" s="346"/>
      <c r="N112" s="346"/>
      <c r="O112" s="346"/>
      <c r="P112" s="346"/>
      <c r="Q112" s="346"/>
      <c r="R112" s="346"/>
      <c r="S112" s="346"/>
      <c r="T112" s="346"/>
      <c r="U112" s="346"/>
      <c r="V112" s="346"/>
      <c r="W112" s="346"/>
      <c r="X112" s="346"/>
      <c r="Y112" s="346"/>
      <c r="Z112" s="346"/>
    </row>
    <row r="113" spans="1:26" ht="12.75" customHeight="1">
      <c r="A113" s="346"/>
      <c r="B113" s="346"/>
      <c r="C113" s="539"/>
      <c r="D113" s="538"/>
      <c r="E113" s="346"/>
      <c r="F113" s="538"/>
      <c r="G113" s="346"/>
      <c r="H113" s="346"/>
      <c r="I113" s="346"/>
      <c r="J113" s="346"/>
      <c r="K113" s="346"/>
      <c r="L113" s="346"/>
      <c r="M113" s="346"/>
      <c r="N113" s="346"/>
      <c r="O113" s="346"/>
      <c r="P113" s="346"/>
      <c r="Q113" s="346"/>
      <c r="R113" s="346"/>
      <c r="S113" s="346"/>
      <c r="T113" s="346"/>
      <c r="U113" s="346"/>
      <c r="V113" s="346"/>
      <c r="W113" s="346"/>
      <c r="X113" s="346"/>
      <c r="Y113" s="346"/>
      <c r="Z113" s="346"/>
    </row>
    <row r="114" spans="1:26" ht="12.75" customHeight="1">
      <c r="A114" s="346"/>
      <c r="B114" s="346"/>
      <c r="C114" s="539"/>
      <c r="D114" s="538"/>
      <c r="E114" s="346"/>
      <c r="F114" s="538"/>
      <c r="G114" s="346"/>
      <c r="H114" s="346"/>
      <c r="I114" s="346"/>
      <c r="J114" s="346"/>
      <c r="K114" s="346"/>
      <c r="L114" s="346"/>
      <c r="M114" s="346"/>
      <c r="N114" s="346"/>
      <c r="O114" s="346"/>
      <c r="P114" s="346"/>
      <c r="Q114" s="346"/>
      <c r="R114" s="346"/>
      <c r="S114" s="346"/>
      <c r="T114" s="346"/>
      <c r="U114" s="346"/>
      <c r="V114" s="346"/>
      <c r="W114" s="346"/>
      <c r="X114" s="346"/>
      <c r="Y114" s="346"/>
      <c r="Z114" s="346"/>
    </row>
    <row r="115" spans="1:26" ht="12.75" customHeight="1">
      <c r="A115" s="346"/>
      <c r="B115" s="346"/>
      <c r="C115" s="539"/>
      <c r="D115" s="538"/>
      <c r="E115" s="346"/>
      <c r="F115" s="538"/>
      <c r="G115" s="346"/>
      <c r="H115" s="346"/>
      <c r="I115" s="346"/>
      <c r="J115" s="346"/>
      <c r="K115" s="346"/>
      <c r="L115" s="346"/>
      <c r="M115" s="346"/>
      <c r="N115" s="346"/>
      <c r="O115" s="346"/>
      <c r="P115" s="346"/>
      <c r="Q115" s="346"/>
      <c r="R115" s="346"/>
      <c r="S115" s="346"/>
      <c r="T115" s="346"/>
      <c r="U115" s="346"/>
      <c r="V115" s="346"/>
      <c r="W115" s="346"/>
      <c r="X115" s="346"/>
      <c r="Y115" s="346"/>
      <c r="Z115" s="346"/>
    </row>
    <row r="116" spans="1:26" ht="12.75" customHeight="1">
      <c r="A116" s="346"/>
      <c r="B116" s="346"/>
      <c r="C116" s="539"/>
      <c r="D116" s="538"/>
      <c r="E116" s="346"/>
      <c r="F116" s="538"/>
      <c r="G116" s="346"/>
      <c r="H116" s="346"/>
      <c r="I116" s="346"/>
      <c r="J116" s="346"/>
      <c r="K116" s="346"/>
      <c r="L116" s="346"/>
      <c r="M116" s="346"/>
      <c r="N116" s="346"/>
      <c r="O116" s="346"/>
      <c r="P116" s="346"/>
      <c r="Q116" s="346"/>
      <c r="R116" s="346"/>
      <c r="S116" s="346"/>
      <c r="T116" s="346"/>
      <c r="U116" s="346"/>
      <c r="V116" s="346"/>
      <c r="W116" s="346"/>
      <c r="X116" s="346"/>
      <c r="Y116" s="346"/>
      <c r="Z116" s="346"/>
    </row>
    <row r="117" spans="1:26" ht="12.75" customHeight="1">
      <c r="A117" s="346"/>
      <c r="B117" s="346"/>
      <c r="C117" s="539"/>
      <c r="D117" s="538"/>
      <c r="E117" s="346"/>
      <c r="F117" s="538"/>
      <c r="G117" s="346"/>
      <c r="H117" s="346"/>
      <c r="I117" s="346"/>
      <c r="J117" s="346"/>
      <c r="K117" s="346"/>
      <c r="L117" s="346"/>
      <c r="M117" s="346"/>
      <c r="N117" s="346"/>
      <c r="O117" s="346"/>
      <c r="P117" s="346"/>
      <c r="Q117" s="346"/>
      <c r="R117" s="346"/>
      <c r="S117" s="346"/>
      <c r="T117" s="346"/>
      <c r="U117" s="346"/>
      <c r="V117" s="346"/>
      <c r="W117" s="346"/>
      <c r="X117" s="346"/>
      <c r="Y117" s="346"/>
      <c r="Z117" s="346"/>
    </row>
    <row r="118" spans="1:26" ht="12.75" customHeight="1">
      <c r="A118" s="346"/>
      <c r="B118" s="346"/>
      <c r="C118" s="539"/>
      <c r="D118" s="538"/>
      <c r="E118" s="346"/>
      <c r="F118" s="538"/>
      <c r="G118" s="346"/>
      <c r="H118" s="346"/>
      <c r="I118" s="346"/>
      <c r="J118" s="346"/>
      <c r="K118" s="346"/>
      <c r="L118" s="346"/>
      <c r="M118" s="346"/>
      <c r="N118" s="346"/>
      <c r="O118" s="346"/>
      <c r="P118" s="346"/>
      <c r="Q118" s="346"/>
      <c r="R118" s="346"/>
      <c r="S118" s="346"/>
      <c r="T118" s="346"/>
      <c r="U118" s="346"/>
      <c r="V118" s="346"/>
      <c r="W118" s="346"/>
      <c r="X118" s="346"/>
      <c r="Y118" s="346"/>
      <c r="Z118" s="346"/>
    </row>
    <row r="119" spans="1:26" ht="12.75" customHeight="1">
      <c r="A119" s="346"/>
      <c r="B119" s="346"/>
      <c r="C119" s="539"/>
      <c r="D119" s="538"/>
      <c r="E119" s="346"/>
      <c r="F119" s="538"/>
      <c r="G119" s="346"/>
      <c r="H119" s="346"/>
      <c r="I119" s="346"/>
      <c r="J119" s="346"/>
      <c r="K119" s="346"/>
      <c r="L119" s="346"/>
      <c r="M119" s="346"/>
      <c r="N119" s="346"/>
      <c r="O119" s="346"/>
      <c r="P119" s="346"/>
      <c r="Q119" s="346"/>
      <c r="R119" s="346"/>
      <c r="S119" s="346"/>
      <c r="T119" s="346"/>
      <c r="U119" s="346"/>
      <c r="V119" s="346"/>
      <c r="W119" s="346"/>
      <c r="X119" s="346"/>
      <c r="Y119" s="346"/>
      <c r="Z119" s="346"/>
    </row>
    <row r="120" spans="1:26" ht="12.75" customHeight="1">
      <c r="A120" s="346"/>
      <c r="B120" s="346"/>
      <c r="C120" s="539"/>
      <c r="D120" s="538"/>
      <c r="E120" s="346"/>
      <c r="F120" s="538"/>
      <c r="G120" s="346"/>
      <c r="H120" s="346"/>
      <c r="I120" s="346"/>
      <c r="J120" s="346"/>
      <c r="K120" s="346"/>
      <c r="L120" s="346"/>
      <c r="M120" s="346"/>
      <c r="N120" s="346"/>
      <c r="O120" s="346"/>
      <c r="P120" s="346"/>
      <c r="Q120" s="346"/>
      <c r="R120" s="346"/>
      <c r="S120" s="346"/>
      <c r="T120" s="346"/>
      <c r="U120" s="346"/>
      <c r="V120" s="346"/>
      <c r="W120" s="346"/>
      <c r="X120" s="346"/>
      <c r="Y120" s="346"/>
      <c r="Z120" s="346"/>
    </row>
    <row r="121" spans="1:26" ht="12.75" customHeight="1">
      <c r="A121" s="346"/>
      <c r="B121" s="346"/>
      <c r="C121" s="539"/>
      <c r="D121" s="538"/>
      <c r="E121" s="346"/>
      <c r="F121" s="538"/>
      <c r="G121" s="346"/>
      <c r="H121" s="346"/>
      <c r="I121" s="346"/>
      <c r="J121" s="346"/>
      <c r="K121" s="346"/>
      <c r="L121" s="346"/>
      <c r="M121" s="346"/>
      <c r="N121" s="346"/>
      <c r="O121" s="346"/>
      <c r="P121" s="346"/>
      <c r="Q121" s="346"/>
      <c r="R121" s="346"/>
      <c r="S121" s="346"/>
      <c r="T121" s="346"/>
      <c r="U121" s="346"/>
      <c r="V121" s="346"/>
      <c r="W121" s="346"/>
      <c r="X121" s="346"/>
      <c r="Y121" s="346"/>
      <c r="Z121" s="346"/>
    </row>
    <row r="122" spans="1:26" ht="12.75" customHeight="1">
      <c r="A122" s="346"/>
      <c r="B122" s="346"/>
      <c r="C122" s="539"/>
      <c r="D122" s="538"/>
      <c r="E122" s="346"/>
      <c r="F122" s="538"/>
      <c r="G122" s="346"/>
      <c r="H122" s="346"/>
      <c r="I122" s="346"/>
      <c r="J122" s="346"/>
      <c r="K122" s="346"/>
      <c r="L122" s="346"/>
      <c r="M122" s="346"/>
      <c r="N122" s="346"/>
      <c r="O122" s="346"/>
      <c r="P122" s="346"/>
      <c r="Q122" s="346"/>
      <c r="R122" s="346"/>
      <c r="S122" s="346"/>
      <c r="T122" s="346"/>
      <c r="U122" s="346"/>
      <c r="V122" s="346"/>
      <c r="W122" s="346"/>
      <c r="X122" s="346"/>
      <c r="Y122" s="346"/>
      <c r="Z122" s="346"/>
    </row>
    <row r="123" spans="1:26" ht="12.75" customHeight="1">
      <c r="A123" s="346"/>
      <c r="B123" s="346"/>
      <c r="C123" s="539"/>
      <c r="D123" s="538"/>
      <c r="E123" s="346"/>
      <c r="F123" s="538"/>
      <c r="G123" s="346"/>
      <c r="H123" s="346"/>
      <c r="I123" s="346"/>
      <c r="J123" s="346"/>
      <c r="K123" s="346"/>
      <c r="L123" s="346"/>
      <c r="M123" s="346"/>
      <c r="N123" s="346"/>
      <c r="O123" s="346"/>
      <c r="P123" s="346"/>
      <c r="Q123" s="346"/>
      <c r="R123" s="346"/>
      <c r="S123" s="346"/>
      <c r="T123" s="346"/>
      <c r="U123" s="346"/>
      <c r="V123" s="346"/>
      <c r="W123" s="346"/>
      <c r="X123" s="346"/>
      <c r="Y123" s="346"/>
      <c r="Z123" s="346"/>
    </row>
    <row r="124" spans="1:26" ht="12.75" customHeight="1">
      <c r="A124" s="346"/>
      <c r="B124" s="346"/>
      <c r="C124" s="539"/>
      <c r="D124" s="538"/>
      <c r="E124" s="346"/>
      <c r="F124" s="538"/>
      <c r="G124" s="346"/>
      <c r="H124" s="346"/>
      <c r="I124" s="346"/>
      <c r="J124" s="346"/>
      <c r="K124" s="346"/>
      <c r="L124" s="346"/>
      <c r="M124" s="346"/>
      <c r="N124" s="346"/>
      <c r="O124" s="346"/>
      <c r="P124" s="346"/>
      <c r="Q124" s="346"/>
      <c r="R124" s="346"/>
      <c r="S124" s="346"/>
      <c r="T124" s="346"/>
      <c r="U124" s="346"/>
      <c r="V124" s="346"/>
      <c r="W124" s="346"/>
      <c r="X124" s="346"/>
      <c r="Y124" s="346"/>
      <c r="Z124" s="346"/>
    </row>
    <row r="125" spans="1:26" ht="12.75" customHeight="1">
      <c r="A125" s="346"/>
      <c r="B125" s="346"/>
      <c r="C125" s="539"/>
      <c r="D125" s="538"/>
      <c r="E125" s="346"/>
      <c r="F125" s="538"/>
      <c r="G125" s="346"/>
      <c r="H125" s="346"/>
      <c r="I125" s="346"/>
      <c r="J125" s="346"/>
      <c r="K125" s="346"/>
      <c r="L125" s="346"/>
      <c r="M125" s="346"/>
      <c r="N125" s="346"/>
      <c r="O125" s="346"/>
      <c r="P125" s="346"/>
      <c r="Q125" s="346"/>
      <c r="R125" s="346"/>
      <c r="S125" s="346"/>
      <c r="T125" s="346"/>
      <c r="U125" s="346"/>
      <c r="V125" s="346"/>
      <c r="W125" s="346"/>
      <c r="X125" s="346"/>
      <c r="Y125" s="346"/>
      <c r="Z125" s="346"/>
    </row>
    <row r="126" spans="1:26" ht="12.75" customHeight="1">
      <c r="A126" s="346"/>
      <c r="B126" s="346"/>
      <c r="C126" s="539"/>
      <c r="D126" s="538"/>
      <c r="E126" s="346"/>
      <c r="F126" s="538"/>
      <c r="G126" s="346"/>
      <c r="H126" s="346"/>
      <c r="I126" s="346"/>
      <c r="J126" s="346"/>
      <c r="K126" s="346"/>
      <c r="L126" s="346"/>
      <c r="M126" s="346"/>
      <c r="N126" s="346"/>
      <c r="O126" s="346"/>
      <c r="P126" s="346"/>
      <c r="Q126" s="346"/>
      <c r="R126" s="346"/>
      <c r="S126" s="346"/>
      <c r="T126" s="346"/>
      <c r="U126" s="346"/>
      <c r="V126" s="346"/>
      <c r="W126" s="346"/>
      <c r="X126" s="346"/>
      <c r="Y126" s="346"/>
      <c r="Z126" s="346"/>
    </row>
    <row r="127" spans="1:26" ht="12.75" customHeight="1">
      <c r="A127" s="346"/>
      <c r="B127" s="346"/>
      <c r="C127" s="539"/>
      <c r="D127" s="538"/>
      <c r="E127" s="346"/>
      <c r="F127" s="538"/>
      <c r="G127" s="346"/>
      <c r="H127" s="346"/>
      <c r="I127" s="346"/>
      <c r="J127" s="346"/>
      <c r="K127" s="346"/>
      <c r="L127" s="346"/>
      <c r="M127" s="346"/>
      <c r="N127" s="346"/>
      <c r="O127" s="346"/>
      <c r="P127" s="346"/>
      <c r="Q127" s="346"/>
      <c r="R127" s="346"/>
      <c r="S127" s="346"/>
      <c r="T127" s="346"/>
      <c r="U127" s="346"/>
      <c r="V127" s="346"/>
      <c r="W127" s="346"/>
      <c r="X127" s="346"/>
      <c r="Y127" s="346"/>
      <c r="Z127" s="346"/>
    </row>
    <row r="128" spans="1:26" ht="12.75" customHeight="1">
      <c r="A128" s="346"/>
      <c r="B128" s="346"/>
      <c r="C128" s="539"/>
      <c r="D128" s="538"/>
      <c r="E128" s="346"/>
      <c r="F128" s="538"/>
      <c r="G128" s="346"/>
      <c r="H128" s="346"/>
      <c r="I128" s="346"/>
      <c r="J128" s="346"/>
      <c r="K128" s="346"/>
      <c r="L128" s="346"/>
      <c r="M128" s="346"/>
      <c r="N128" s="346"/>
      <c r="O128" s="346"/>
      <c r="P128" s="346"/>
      <c r="Q128" s="346"/>
      <c r="R128" s="346"/>
      <c r="S128" s="346"/>
      <c r="T128" s="346"/>
      <c r="U128" s="346"/>
      <c r="V128" s="346"/>
      <c r="W128" s="346"/>
      <c r="X128" s="346"/>
      <c r="Y128" s="346"/>
      <c r="Z128" s="346"/>
    </row>
    <row r="129" spans="1:26" ht="12.75" customHeight="1">
      <c r="A129" s="346"/>
      <c r="B129" s="346"/>
      <c r="C129" s="539"/>
      <c r="D129" s="538"/>
      <c r="E129" s="346"/>
      <c r="F129" s="538"/>
      <c r="G129" s="346"/>
      <c r="H129" s="346"/>
      <c r="I129" s="346"/>
      <c r="J129" s="346"/>
      <c r="K129" s="346"/>
      <c r="L129" s="346"/>
      <c r="M129" s="346"/>
      <c r="N129" s="346"/>
      <c r="O129" s="346"/>
      <c r="P129" s="346"/>
      <c r="Q129" s="346"/>
      <c r="R129" s="346"/>
      <c r="S129" s="346"/>
      <c r="T129" s="346"/>
      <c r="U129" s="346"/>
      <c r="V129" s="346"/>
      <c r="W129" s="346"/>
      <c r="X129" s="346"/>
      <c r="Y129" s="346"/>
      <c r="Z129" s="346"/>
    </row>
    <row r="130" spans="1:26" ht="12.75" customHeight="1">
      <c r="A130" s="346"/>
      <c r="B130" s="346"/>
      <c r="C130" s="539"/>
      <c r="D130" s="538"/>
      <c r="E130" s="346"/>
      <c r="F130" s="538"/>
      <c r="G130" s="346"/>
      <c r="H130" s="346"/>
      <c r="I130" s="346"/>
      <c r="J130" s="346"/>
      <c r="K130" s="346"/>
      <c r="L130" s="346"/>
      <c r="M130" s="346"/>
      <c r="N130" s="346"/>
      <c r="O130" s="346"/>
      <c r="P130" s="346"/>
      <c r="Q130" s="346"/>
      <c r="R130" s="346"/>
      <c r="S130" s="346"/>
      <c r="T130" s="346"/>
      <c r="U130" s="346"/>
      <c r="V130" s="346"/>
      <c r="W130" s="346"/>
      <c r="X130" s="346"/>
      <c r="Y130" s="346"/>
      <c r="Z130" s="346"/>
    </row>
    <row r="131" spans="1:26" ht="12.75" customHeight="1">
      <c r="A131" s="346"/>
      <c r="B131" s="346"/>
      <c r="C131" s="539"/>
      <c r="D131" s="538"/>
      <c r="E131" s="346"/>
      <c r="F131" s="538"/>
      <c r="G131" s="346"/>
      <c r="H131" s="346"/>
      <c r="I131" s="346"/>
      <c r="J131" s="346"/>
      <c r="K131" s="346"/>
      <c r="L131" s="346"/>
      <c r="M131" s="346"/>
      <c r="N131" s="346"/>
      <c r="O131" s="346"/>
      <c r="P131" s="346"/>
      <c r="Q131" s="346"/>
      <c r="R131" s="346"/>
      <c r="S131" s="346"/>
      <c r="T131" s="346"/>
      <c r="U131" s="346"/>
      <c r="V131" s="346"/>
      <c r="W131" s="346"/>
      <c r="X131" s="346"/>
      <c r="Y131" s="346"/>
      <c r="Z131" s="346"/>
    </row>
    <row r="132" spans="1:26" ht="12.75" customHeight="1">
      <c r="A132" s="346"/>
      <c r="B132" s="346"/>
      <c r="C132" s="539"/>
      <c r="D132" s="538"/>
      <c r="E132" s="346"/>
      <c r="F132" s="538"/>
      <c r="G132" s="346"/>
      <c r="H132" s="346"/>
      <c r="I132" s="346"/>
      <c r="J132" s="346"/>
      <c r="K132" s="346"/>
      <c r="L132" s="346"/>
      <c r="M132" s="346"/>
      <c r="N132" s="346"/>
      <c r="O132" s="346"/>
      <c r="P132" s="346"/>
      <c r="Q132" s="346"/>
      <c r="R132" s="346"/>
      <c r="S132" s="346"/>
      <c r="T132" s="346"/>
      <c r="U132" s="346"/>
      <c r="V132" s="346"/>
      <c r="W132" s="346"/>
      <c r="X132" s="346"/>
      <c r="Y132" s="346"/>
      <c r="Z132" s="346"/>
    </row>
    <row r="133" spans="1:26" ht="12.75" customHeight="1">
      <c r="A133" s="346"/>
      <c r="B133" s="346"/>
      <c r="C133" s="539"/>
      <c r="D133" s="538"/>
      <c r="E133" s="346"/>
      <c r="F133" s="538"/>
      <c r="G133" s="346"/>
      <c r="H133" s="346"/>
      <c r="I133" s="346"/>
      <c r="J133" s="346"/>
      <c r="K133" s="346"/>
      <c r="L133" s="346"/>
      <c r="M133" s="346"/>
      <c r="N133" s="346"/>
      <c r="O133" s="346"/>
      <c r="P133" s="346"/>
      <c r="Q133" s="346"/>
      <c r="R133" s="346"/>
      <c r="S133" s="346"/>
      <c r="T133" s="346"/>
      <c r="U133" s="346"/>
      <c r="V133" s="346"/>
      <c r="W133" s="346"/>
      <c r="X133" s="346"/>
      <c r="Y133" s="346"/>
      <c r="Z133" s="346"/>
    </row>
    <row r="134" spans="1:26" ht="12.75" customHeight="1">
      <c r="A134" s="346"/>
      <c r="B134" s="346"/>
      <c r="C134" s="539"/>
      <c r="D134" s="538"/>
      <c r="E134" s="346"/>
      <c r="F134" s="538"/>
      <c r="G134" s="346"/>
      <c r="H134" s="346"/>
      <c r="I134" s="346"/>
      <c r="J134" s="346"/>
      <c r="K134" s="346"/>
      <c r="L134" s="346"/>
      <c r="M134" s="346"/>
      <c r="N134" s="346"/>
      <c r="O134" s="346"/>
      <c r="P134" s="346"/>
      <c r="Q134" s="346"/>
      <c r="R134" s="346"/>
      <c r="S134" s="346"/>
      <c r="T134" s="346"/>
      <c r="U134" s="346"/>
      <c r="V134" s="346"/>
      <c r="W134" s="346"/>
      <c r="X134" s="346"/>
      <c r="Y134" s="346"/>
      <c r="Z134" s="346"/>
    </row>
    <row r="135" spans="1:26" ht="12.75" customHeight="1">
      <c r="A135" s="346"/>
      <c r="B135" s="346"/>
      <c r="C135" s="539"/>
      <c r="D135" s="538"/>
      <c r="E135" s="346"/>
      <c r="F135" s="538"/>
      <c r="G135" s="346"/>
      <c r="H135" s="346"/>
      <c r="I135" s="346"/>
      <c r="J135" s="346"/>
      <c r="K135" s="346"/>
      <c r="L135" s="346"/>
      <c r="M135" s="346"/>
      <c r="N135" s="346"/>
      <c r="O135" s="346"/>
      <c r="P135" s="346"/>
      <c r="Q135" s="346"/>
      <c r="R135" s="346"/>
      <c r="S135" s="346"/>
      <c r="T135" s="346"/>
      <c r="U135" s="346"/>
      <c r="V135" s="346"/>
      <c r="W135" s="346"/>
      <c r="X135" s="346"/>
      <c r="Y135" s="346"/>
      <c r="Z135" s="346"/>
    </row>
    <row r="136" spans="1:26" ht="12.75" customHeight="1">
      <c r="A136" s="346"/>
      <c r="B136" s="346"/>
      <c r="C136" s="539"/>
      <c r="D136" s="538"/>
      <c r="E136" s="346"/>
      <c r="F136" s="538"/>
      <c r="G136" s="346"/>
      <c r="H136" s="346"/>
      <c r="I136" s="346"/>
      <c r="J136" s="346"/>
      <c r="K136" s="346"/>
      <c r="L136" s="346"/>
      <c r="M136" s="346"/>
      <c r="N136" s="346"/>
      <c r="O136" s="346"/>
      <c r="P136" s="346"/>
      <c r="Q136" s="346"/>
      <c r="R136" s="346"/>
      <c r="S136" s="346"/>
      <c r="T136" s="346"/>
      <c r="U136" s="346"/>
      <c r="V136" s="346"/>
      <c r="W136" s="346"/>
      <c r="X136" s="346"/>
      <c r="Y136" s="346"/>
      <c r="Z136" s="346"/>
    </row>
    <row r="137" spans="1:26" ht="12.75" customHeight="1">
      <c r="A137" s="346"/>
      <c r="B137" s="346"/>
      <c r="C137" s="539"/>
      <c r="D137" s="538"/>
      <c r="E137" s="346"/>
      <c r="F137" s="538"/>
      <c r="G137" s="346"/>
      <c r="H137" s="346"/>
      <c r="I137" s="346"/>
      <c r="J137" s="346"/>
      <c r="K137" s="346"/>
      <c r="L137" s="346"/>
      <c r="M137" s="346"/>
      <c r="N137" s="346"/>
      <c r="O137" s="346"/>
      <c r="P137" s="346"/>
      <c r="Q137" s="346"/>
      <c r="R137" s="346"/>
      <c r="S137" s="346"/>
      <c r="T137" s="346"/>
      <c r="U137" s="346"/>
      <c r="V137" s="346"/>
      <c r="W137" s="346"/>
      <c r="X137" s="346"/>
      <c r="Y137" s="346"/>
      <c r="Z137" s="346"/>
    </row>
    <row r="138" spans="1:26" ht="12.75" customHeight="1">
      <c r="A138" s="346"/>
      <c r="B138" s="346"/>
      <c r="C138" s="539"/>
      <c r="D138" s="538"/>
      <c r="E138" s="346"/>
      <c r="F138" s="538"/>
      <c r="G138" s="346"/>
      <c r="H138" s="346"/>
      <c r="I138" s="346"/>
      <c r="J138" s="346"/>
      <c r="K138" s="346"/>
      <c r="L138" s="346"/>
      <c r="M138" s="346"/>
      <c r="N138" s="346"/>
      <c r="O138" s="346"/>
      <c r="P138" s="346"/>
      <c r="Q138" s="346"/>
      <c r="R138" s="346"/>
      <c r="S138" s="346"/>
      <c r="T138" s="346"/>
      <c r="U138" s="346"/>
      <c r="V138" s="346"/>
      <c r="W138" s="346"/>
      <c r="X138" s="346"/>
      <c r="Y138" s="346"/>
      <c r="Z138" s="346"/>
    </row>
    <row r="139" spans="1:26" ht="12.75" customHeight="1">
      <c r="A139" s="346"/>
      <c r="B139" s="346"/>
      <c r="C139" s="539"/>
      <c r="D139" s="538"/>
      <c r="E139" s="346"/>
      <c r="F139" s="538"/>
      <c r="G139" s="346"/>
      <c r="H139" s="346"/>
      <c r="I139" s="346"/>
      <c r="J139" s="346"/>
      <c r="K139" s="346"/>
      <c r="L139" s="346"/>
      <c r="M139" s="346"/>
      <c r="N139" s="346"/>
      <c r="O139" s="346"/>
      <c r="P139" s="346"/>
      <c r="Q139" s="346"/>
      <c r="R139" s="346"/>
      <c r="S139" s="346"/>
      <c r="T139" s="346"/>
      <c r="U139" s="346"/>
      <c r="V139" s="346"/>
      <c r="W139" s="346"/>
      <c r="X139" s="346"/>
      <c r="Y139" s="346"/>
      <c r="Z139" s="346"/>
    </row>
    <row r="140" spans="1:26" ht="12.75" customHeight="1">
      <c r="A140" s="346"/>
      <c r="B140" s="346"/>
      <c r="C140" s="539"/>
      <c r="D140" s="538"/>
      <c r="E140" s="346"/>
      <c r="F140" s="538"/>
      <c r="G140" s="346"/>
      <c r="H140" s="346"/>
      <c r="I140" s="346"/>
      <c r="J140" s="346"/>
      <c r="K140" s="346"/>
      <c r="L140" s="346"/>
      <c r="M140" s="346"/>
      <c r="N140" s="346"/>
      <c r="O140" s="346"/>
      <c r="P140" s="346"/>
      <c r="Q140" s="346"/>
      <c r="R140" s="346"/>
      <c r="S140" s="346"/>
      <c r="T140" s="346"/>
      <c r="U140" s="346"/>
      <c r="V140" s="346"/>
      <c r="W140" s="346"/>
      <c r="X140" s="346"/>
      <c r="Y140" s="346"/>
      <c r="Z140" s="346"/>
    </row>
    <row r="141" spans="1:26" ht="12.75" customHeight="1">
      <c r="A141" s="346"/>
      <c r="B141" s="346"/>
      <c r="C141" s="539"/>
      <c r="D141" s="538"/>
      <c r="E141" s="346"/>
      <c r="F141" s="538"/>
      <c r="G141" s="346"/>
      <c r="H141" s="346"/>
      <c r="I141" s="346"/>
      <c r="J141" s="346"/>
      <c r="K141" s="346"/>
      <c r="L141" s="346"/>
      <c r="M141" s="346"/>
      <c r="N141" s="346"/>
      <c r="O141" s="346"/>
      <c r="P141" s="346"/>
      <c r="Q141" s="346"/>
      <c r="R141" s="346"/>
      <c r="S141" s="346"/>
      <c r="T141" s="346"/>
      <c r="U141" s="346"/>
      <c r="V141" s="346"/>
      <c r="W141" s="346"/>
      <c r="X141" s="346"/>
      <c r="Y141" s="346"/>
      <c r="Z141" s="346"/>
    </row>
    <row r="142" spans="1:26" ht="12.75" customHeight="1">
      <c r="A142" s="346"/>
      <c r="B142" s="346"/>
      <c r="C142" s="539"/>
      <c r="D142" s="538"/>
      <c r="E142" s="346"/>
      <c r="F142" s="538"/>
      <c r="G142" s="346"/>
      <c r="H142" s="346"/>
      <c r="I142" s="346"/>
      <c r="J142" s="346"/>
      <c r="K142" s="346"/>
      <c r="L142" s="346"/>
      <c r="M142" s="346"/>
      <c r="N142" s="346"/>
      <c r="O142" s="346"/>
      <c r="P142" s="346"/>
      <c r="Q142" s="346"/>
      <c r="R142" s="346"/>
      <c r="S142" s="346"/>
      <c r="T142" s="346"/>
      <c r="U142" s="346"/>
      <c r="V142" s="346"/>
      <c r="W142" s="346"/>
      <c r="X142" s="346"/>
      <c r="Y142" s="346"/>
      <c r="Z142" s="346"/>
    </row>
    <row r="143" spans="1:26" ht="12.75" customHeight="1">
      <c r="A143" s="346"/>
      <c r="B143" s="346"/>
      <c r="C143" s="539"/>
      <c r="D143" s="538"/>
      <c r="E143" s="346"/>
      <c r="F143" s="538"/>
      <c r="G143" s="346"/>
      <c r="H143" s="346"/>
      <c r="I143" s="346"/>
      <c r="J143" s="346"/>
      <c r="K143" s="346"/>
      <c r="L143" s="346"/>
      <c r="M143" s="346"/>
      <c r="N143" s="346"/>
      <c r="O143" s="346"/>
      <c r="P143" s="346"/>
      <c r="Q143" s="346"/>
      <c r="R143" s="346"/>
      <c r="S143" s="346"/>
      <c r="T143" s="346"/>
      <c r="U143" s="346"/>
      <c r="V143" s="346"/>
      <c r="W143" s="346"/>
      <c r="X143" s="346"/>
      <c r="Y143" s="346"/>
      <c r="Z143" s="346"/>
    </row>
    <row r="144" spans="1:26" ht="12.75" customHeight="1">
      <c r="A144" s="346"/>
      <c r="B144" s="346"/>
      <c r="C144" s="539"/>
      <c r="D144" s="538"/>
      <c r="E144" s="346"/>
      <c r="F144" s="538"/>
      <c r="G144" s="346"/>
      <c r="H144" s="346"/>
      <c r="I144" s="346"/>
      <c r="J144" s="346"/>
      <c r="K144" s="346"/>
      <c r="L144" s="346"/>
      <c r="M144" s="346"/>
      <c r="N144" s="346"/>
      <c r="O144" s="346"/>
      <c r="P144" s="346"/>
      <c r="Q144" s="346"/>
      <c r="R144" s="346"/>
      <c r="S144" s="346"/>
      <c r="T144" s="346"/>
      <c r="U144" s="346"/>
      <c r="V144" s="346"/>
      <c r="W144" s="346"/>
      <c r="X144" s="346"/>
      <c r="Y144" s="346"/>
      <c r="Z144" s="346"/>
    </row>
    <row r="145" spans="1:26" ht="12.75" customHeight="1">
      <c r="A145" s="346"/>
      <c r="B145" s="346"/>
      <c r="C145" s="539"/>
      <c r="D145" s="538"/>
      <c r="E145" s="346"/>
      <c r="F145" s="538"/>
      <c r="G145" s="346"/>
      <c r="H145" s="346"/>
      <c r="I145" s="346"/>
      <c r="J145" s="346"/>
      <c r="K145" s="346"/>
      <c r="L145" s="346"/>
      <c r="M145" s="346"/>
      <c r="N145" s="346"/>
      <c r="O145" s="346"/>
      <c r="P145" s="346"/>
      <c r="Q145" s="346"/>
      <c r="R145" s="346"/>
      <c r="S145" s="346"/>
      <c r="T145" s="346"/>
      <c r="U145" s="346"/>
      <c r="V145" s="346"/>
      <c r="W145" s="346"/>
      <c r="X145" s="346"/>
      <c r="Y145" s="346"/>
      <c r="Z145" s="346"/>
    </row>
    <row r="146" spans="1:26" ht="12.75" customHeight="1">
      <c r="A146" s="346"/>
      <c r="B146" s="346"/>
      <c r="C146" s="539"/>
      <c r="D146" s="538"/>
      <c r="E146" s="346"/>
      <c r="F146" s="538"/>
      <c r="G146" s="346"/>
      <c r="H146" s="346"/>
      <c r="I146" s="346"/>
      <c r="J146" s="346"/>
      <c r="K146" s="346"/>
      <c r="L146" s="346"/>
      <c r="M146" s="346"/>
      <c r="N146" s="346"/>
      <c r="O146" s="346"/>
      <c r="P146" s="346"/>
      <c r="Q146" s="346"/>
      <c r="R146" s="346"/>
      <c r="S146" s="346"/>
      <c r="T146" s="346"/>
      <c r="U146" s="346"/>
      <c r="V146" s="346"/>
      <c r="W146" s="346"/>
      <c r="X146" s="346"/>
      <c r="Y146" s="346"/>
      <c r="Z146" s="346"/>
    </row>
    <row r="147" spans="1:26" ht="12.75" customHeight="1">
      <c r="A147" s="346"/>
      <c r="B147" s="346"/>
      <c r="C147" s="539"/>
      <c r="D147" s="538"/>
      <c r="E147" s="346"/>
      <c r="F147" s="538"/>
      <c r="G147" s="346"/>
      <c r="H147" s="346"/>
      <c r="I147" s="346"/>
      <c r="J147" s="346"/>
      <c r="K147" s="346"/>
      <c r="L147" s="346"/>
      <c r="M147" s="346"/>
      <c r="N147" s="346"/>
      <c r="O147" s="346"/>
      <c r="P147" s="346"/>
      <c r="Q147" s="346"/>
      <c r="R147" s="346"/>
      <c r="S147" s="346"/>
      <c r="T147" s="346"/>
      <c r="U147" s="346"/>
      <c r="V147" s="346"/>
      <c r="W147" s="346"/>
      <c r="X147" s="346"/>
      <c r="Y147" s="346"/>
      <c r="Z147" s="346"/>
    </row>
    <row r="148" spans="1:26" ht="12.75" customHeight="1">
      <c r="A148" s="346"/>
      <c r="B148" s="346"/>
      <c r="C148" s="539"/>
      <c r="D148" s="538"/>
      <c r="E148" s="346"/>
      <c r="F148" s="538"/>
      <c r="G148" s="346"/>
      <c r="H148" s="346"/>
      <c r="I148" s="346"/>
      <c r="J148" s="346"/>
      <c r="K148" s="346"/>
      <c r="L148" s="346"/>
      <c r="M148" s="346"/>
      <c r="N148" s="346"/>
      <c r="O148" s="346"/>
      <c r="P148" s="346"/>
      <c r="Q148" s="346"/>
      <c r="R148" s="346"/>
      <c r="S148" s="346"/>
      <c r="T148" s="346"/>
      <c r="U148" s="346"/>
      <c r="V148" s="346"/>
      <c r="W148" s="346"/>
      <c r="X148" s="346"/>
      <c r="Y148" s="346"/>
      <c r="Z148" s="346"/>
    </row>
    <row r="149" spans="1:26" ht="12.75" customHeight="1">
      <c r="A149" s="346"/>
      <c r="B149" s="346"/>
      <c r="C149" s="539"/>
      <c r="D149" s="538"/>
      <c r="E149" s="346"/>
      <c r="F149" s="538"/>
      <c r="G149" s="346"/>
      <c r="H149" s="346"/>
      <c r="I149" s="346"/>
      <c r="J149" s="346"/>
      <c r="K149" s="346"/>
      <c r="L149" s="346"/>
      <c r="M149" s="346"/>
      <c r="N149" s="346"/>
      <c r="O149" s="346"/>
      <c r="P149" s="346"/>
      <c r="Q149" s="346"/>
      <c r="R149" s="346"/>
      <c r="S149" s="346"/>
      <c r="T149" s="346"/>
      <c r="U149" s="346"/>
      <c r="V149" s="346"/>
      <c r="W149" s="346"/>
      <c r="X149" s="346"/>
      <c r="Y149" s="346"/>
      <c r="Z149" s="346"/>
    </row>
    <row r="150" spans="1:26" ht="12.75" customHeight="1">
      <c r="A150" s="346"/>
      <c r="B150" s="346"/>
      <c r="C150" s="539"/>
      <c r="D150" s="538"/>
      <c r="E150" s="346"/>
      <c r="F150" s="538"/>
      <c r="G150" s="346"/>
      <c r="H150" s="346"/>
      <c r="I150" s="346"/>
      <c r="J150" s="346"/>
      <c r="K150" s="346"/>
      <c r="L150" s="346"/>
      <c r="M150" s="346"/>
      <c r="N150" s="346"/>
      <c r="O150" s="346"/>
      <c r="P150" s="346"/>
      <c r="Q150" s="346"/>
      <c r="R150" s="346"/>
      <c r="S150" s="346"/>
      <c r="T150" s="346"/>
      <c r="U150" s="346"/>
      <c r="V150" s="346"/>
      <c r="W150" s="346"/>
      <c r="X150" s="346"/>
      <c r="Y150" s="346"/>
      <c r="Z150" s="346"/>
    </row>
    <row r="151" spans="1:26" ht="12.75" customHeight="1">
      <c r="A151" s="346"/>
      <c r="B151" s="346"/>
      <c r="C151" s="539"/>
      <c r="D151" s="538"/>
      <c r="E151" s="346"/>
      <c r="F151" s="538"/>
      <c r="G151" s="346"/>
      <c r="H151" s="346"/>
      <c r="I151" s="346"/>
      <c r="J151" s="346"/>
      <c r="K151" s="346"/>
      <c r="L151" s="346"/>
      <c r="M151" s="346"/>
      <c r="N151" s="346"/>
      <c r="O151" s="346"/>
      <c r="P151" s="346"/>
      <c r="Q151" s="346"/>
      <c r="R151" s="346"/>
      <c r="S151" s="346"/>
      <c r="T151" s="346"/>
      <c r="U151" s="346"/>
      <c r="V151" s="346"/>
      <c r="W151" s="346"/>
      <c r="X151" s="346"/>
      <c r="Y151" s="346"/>
      <c r="Z151" s="346"/>
    </row>
    <row r="152" spans="1:26" ht="12.75" customHeight="1">
      <c r="A152" s="346"/>
      <c r="B152" s="346"/>
      <c r="C152" s="539"/>
      <c r="D152" s="538"/>
      <c r="E152" s="346"/>
      <c r="F152" s="538"/>
      <c r="G152" s="346"/>
      <c r="H152" s="346"/>
      <c r="I152" s="346"/>
      <c r="J152" s="346"/>
      <c r="K152" s="346"/>
      <c r="L152" s="346"/>
      <c r="M152" s="346"/>
      <c r="N152" s="346"/>
      <c r="O152" s="346"/>
      <c r="P152" s="346"/>
      <c r="Q152" s="346"/>
      <c r="R152" s="346"/>
      <c r="S152" s="346"/>
      <c r="T152" s="346"/>
      <c r="U152" s="346"/>
      <c r="V152" s="346"/>
      <c r="W152" s="346"/>
      <c r="X152" s="346"/>
      <c r="Y152" s="346"/>
      <c r="Z152" s="346"/>
    </row>
    <row r="153" spans="1:26" ht="12.75" customHeight="1">
      <c r="A153" s="346"/>
      <c r="B153" s="346"/>
      <c r="C153" s="539"/>
      <c r="D153" s="538"/>
      <c r="E153" s="346"/>
      <c r="F153" s="538"/>
      <c r="G153" s="346"/>
      <c r="H153" s="346"/>
      <c r="I153" s="346"/>
      <c r="J153" s="346"/>
      <c r="K153" s="346"/>
      <c r="L153" s="346"/>
      <c r="M153" s="346"/>
      <c r="N153" s="346"/>
      <c r="O153" s="346"/>
      <c r="P153" s="346"/>
      <c r="Q153" s="346"/>
      <c r="R153" s="346"/>
      <c r="S153" s="346"/>
      <c r="T153" s="346"/>
      <c r="U153" s="346"/>
      <c r="V153" s="346"/>
      <c r="W153" s="346"/>
      <c r="X153" s="346"/>
      <c r="Y153" s="346"/>
      <c r="Z153" s="346"/>
    </row>
    <row r="154" spans="1:26" ht="12.75" customHeight="1">
      <c r="A154" s="346"/>
      <c r="B154" s="346"/>
      <c r="C154" s="539"/>
      <c r="D154" s="538"/>
      <c r="E154" s="346"/>
      <c r="F154" s="538"/>
      <c r="G154" s="346"/>
      <c r="H154" s="346"/>
      <c r="I154" s="346"/>
      <c r="J154" s="346"/>
      <c r="K154" s="346"/>
      <c r="L154" s="346"/>
      <c r="M154" s="346"/>
      <c r="N154" s="346"/>
      <c r="O154" s="346"/>
      <c r="P154" s="346"/>
      <c r="Q154" s="346"/>
      <c r="R154" s="346"/>
      <c r="S154" s="346"/>
      <c r="T154" s="346"/>
      <c r="U154" s="346"/>
      <c r="V154" s="346"/>
      <c r="W154" s="346"/>
      <c r="X154" s="346"/>
      <c r="Y154" s="346"/>
      <c r="Z154" s="346"/>
    </row>
    <row r="155" spans="1:26" ht="12.75" customHeight="1">
      <c r="A155" s="346"/>
      <c r="B155" s="346"/>
      <c r="C155" s="539"/>
      <c r="D155" s="538"/>
      <c r="E155" s="346"/>
      <c r="F155" s="538"/>
      <c r="G155" s="346"/>
      <c r="H155" s="346"/>
      <c r="I155" s="346"/>
      <c r="J155" s="346"/>
      <c r="K155" s="346"/>
      <c r="L155" s="346"/>
      <c r="M155" s="346"/>
      <c r="N155" s="346"/>
      <c r="O155" s="346"/>
      <c r="P155" s="346"/>
      <c r="Q155" s="346"/>
      <c r="R155" s="346"/>
      <c r="S155" s="346"/>
      <c r="T155" s="346"/>
      <c r="U155" s="346"/>
      <c r="V155" s="346"/>
      <c r="W155" s="346"/>
      <c r="X155" s="346"/>
      <c r="Y155" s="346"/>
      <c r="Z155" s="346"/>
    </row>
    <row r="156" spans="1:26" ht="12.75" customHeight="1">
      <c r="A156" s="346"/>
      <c r="B156" s="346"/>
      <c r="C156" s="539"/>
      <c r="D156" s="538"/>
      <c r="E156" s="346"/>
      <c r="F156" s="538"/>
      <c r="G156" s="346"/>
      <c r="H156" s="346"/>
      <c r="I156" s="346"/>
      <c r="J156" s="346"/>
      <c r="K156" s="346"/>
      <c r="L156" s="346"/>
      <c r="M156" s="346"/>
      <c r="N156" s="346"/>
      <c r="O156" s="346"/>
      <c r="P156" s="346"/>
      <c r="Q156" s="346"/>
      <c r="R156" s="346"/>
      <c r="S156" s="346"/>
      <c r="T156" s="346"/>
      <c r="U156" s="346"/>
      <c r="V156" s="346"/>
      <c r="W156" s="346"/>
      <c r="X156" s="346"/>
      <c r="Y156" s="346"/>
      <c r="Z156" s="346"/>
    </row>
    <row r="157" spans="1:26" ht="12.75" customHeight="1">
      <c r="A157" s="346"/>
      <c r="B157" s="346"/>
      <c r="C157" s="539"/>
      <c r="D157" s="538"/>
      <c r="E157" s="346"/>
      <c r="F157" s="538"/>
      <c r="G157" s="346"/>
      <c r="H157" s="346"/>
      <c r="I157" s="346"/>
      <c r="J157" s="346"/>
      <c r="K157" s="346"/>
      <c r="L157" s="346"/>
      <c r="M157" s="346"/>
      <c r="N157" s="346"/>
      <c r="O157" s="346"/>
      <c r="P157" s="346"/>
      <c r="Q157" s="346"/>
      <c r="R157" s="346"/>
      <c r="S157" s="346"/>
      <c r="T157" s="346"/>
      <c r="U157" s="346"/>
      <c r="V157" s="346"/>
      <c r="W157" s="346"/>
      <c r="X157" s="346"/>
      <c r="Y157" s="346"/>
      <c r="Z157" s="346"/>
    </row>
    <row r="158" spans="1:26" ht="12.75" customHeight="1">
      <c r="A158" s="346"/>
      <c r="B158" s="346"/>
      <c r="C158" s="539"/>
      <c r="D158" s="538"/>
      <c r="E158" s="346"/>
      <c r="F158" s="538"/>
      <c r="G158" s="346"/>
      <c r="H158" s="346"/>
      <c r="I158" s="346"/>
      <c r="J158" s="346"/>
      <c r="K158" s="346"/>
      <c r="L158" s="346"/>
      <c r="M158" s="346"/>
      <c r="N158" s="346"/>
      <c r="O158" s="346"/>
      <c r="P158" s="346"/>
      <c r="Q158" s="346"/>
      <c r="R158" s="346"/>
      <c r="S158" s="346"/>
      <c r="T158" s="346"/>
      <c r="U158" s="346"/>
      <c r="V158" s="346"/>
      <c r="W158" s="346"/>
      <c r="X158" s="346"/>
      <c r="Y158" s="346"/>
      <c r="Z158" s="346"/>
    </row>
    <row r="159" spans="1:26" ht="12.75" customHeight="1">
      <c r="A159" s="346"/>
      <c r="B159" s="346"/>
      <c r="C159" s="539"/>
      <c r="D159" s="538"/>
      <c r="E159" s="346"/>
      <c r="F159" s="538"/>
      <c r="G159" s="346"/>
      <c r="H159" s="346"/>
      <c r="I159" s="346"/>
      <c r="J159" s="346"/>
      <c r="K159" s="346"/>
      <c r="L159" s="346"/>
      <c r="M159" s="346"/>
      <c r="N159" s="346"/>
      <c r="O159" s="346"/>
      <c r="P159" s="346"/>
      <c r="Q159" s="346"/>
      <c r="R159" s="346"/>
      <c r="S159" s="346"/>
      <c r="T159" s="346"/>
      <c r="U159" s="346"/>
      <c r="V159" s="346"/>
      <c r="W159" s="346"/>
      <c r="X159" s="346"/>
      <c r="Y159" s="346"/>
      <c r="Z159" s="346"/>
    </row>
    <row r="160" spans="1:26" ht="12.75" customHeight="1">
      <c r="A160" s="346"/>
      <c r="B160" s="346"/>
      <c r="C160" s="539"/>
      <c r="D160" s="538"/>
      <c r="E160" s="346"/>
      <c r="F160" s="538"/>
      <c r="G160" s="346"/>
      <c r="H160" s="346"/>
      <c r="I160" s="346"/>
      <c r="J160" s="346"/>
      <c r="K160" s="346"/>
      <c r="L160" s="346"/>
      <c r="M160" s="346"/>
      <c r="N160" s="346"/>
      <c r="O160" s="346"/>
      <c r="P160" s="346"/>
      <c r="Q160" s="346"/>
      <c r="R160" s="346"/>
      <c r="S160" s="346"/>
      <c r="T160" s="346"/>
      <c r="U160" s="346"/>
      <c r="V160" s="346"/>
      <c r="W160" s="346"/>
      <c r="X160" s="346"/>
      <c r="Y160" s="346"/>
      <c r="Z160" s="346"/>
    </row>
    <row r="161" spans="1:26" ht="12.75" customHeight="1">
      <c r="A161" s="346"/>
      <c r="B161" s="346"/>
      <c r="C161" s="539"/>
      <c r="D161" s="538"/>
      <c r="E161" s="346"/>
      <c r="F161" s="538"/>
      <c r="G161" s="346"/>
      <c r="H161" s="346"/>
      <c r="I161" s="346"/>
      <c r="J161" s="346"/>
      <c r="K161" s="346"/>
      <c r="L161" s="346"/>
      <c r="M161" s="346"/>
      <c r="N161" s="346"/>
      <c r="O161" s="346"/>
      <c r="P161" s="346"/>
      <c r="Q161" s="346"/>
      <c r="R161" s="346"/>
      <c r="S161" s="346"/>
      <c r="T161" s="346"/>
      <c r="U161" s="346"/>
      <c r="V161" s="346"/>
      <c r="W161" s="346"/>
      <c r="X161" s="346"/>
      <c r="Y161" s="346"/>
      <c r="Z161" s="346"/>
    </row>
    <row r="162" spans="1:26" ht="12.75" customHeight="1">
      <c r="A162" s="346"/>
      <c r="B162" s="346"/>
      <c r="C162" s="539"/>
      <c r="D162" s="538"/>
      <c r="E162" s="346"/>
      <c r="F162" s="538"/>
      <c r="G162" s="346"/>
      <c r="H162" s="346"/>
      <c r="I162" s="346"/>
      <c r="J162" s="346"/>
      <c r="K162" s="346"/>
      <c r="L162" s="346"/>
      <c r="M162" s="346"/>
      <c r="N162" s="346"/>
      <c r="O162" s="346"/>
      <c r="P162" s="346"/>
      <c r="Q162" s="346"/>
      <c r="R162" s="346"/>
      <c r="S162" s="346"/>
      <c r="T162" s="346"/>
      <c r="U162" s="346"/>
      <c r="V162" s="346"/>
      <c r="W162" s="346"/>
      <c r="X162" s="346"/>
      <c r="Y162" s="346"/>
      <c r="Z162" s="346"/>
    </row>
    <row r="163" spans="1:26" ht="12.75" customHeight="1">
      <c r="A163" s="346"/>
      <c r="B163" s="346"/>
      <c r="C163" s="539"/>
      <c r="D163" s="538"/>
      <c r="E163" s="346"/>
      <c r="F163" s="538"/>
      <c r="G163" s="346"/>
      <c r="H163" s="346"/>
      <c r="I163" s="346"/>
      <c r="J163" s="346"/>
      <c r="K163" s="346"/>
      <c r="L163" s="346"/>
      <c r="M163" s="346"/>
      <c r="N163" s="346"/>
      <c r="O163" s="346"/>
      <c r="P163" s="346"/>
      <c r="Q163" s="346"/>
      <c r="R163" s="346"/>
      <c r="S163" s="346"/>
      <c r="T163" s="346"/>
      <c r="U163" s="346"/>
      <c r="V163" s="346"/>
      <c r="W163" s="346"/>
      <c r="X163" s="346"/>
      <c r="Y163" s="346"/>
      <c r="Z163" s="346"/>
    </row>
    <row r="164" spans="1:26" ht="12.75" customHeight="1">
      <c r="A164" s="346"/>
      <c r="B164" s="346"/>
      <c r="C164" s="539"/>
      <c r="D164" s="538"/>
      <c r="E164" s="346"/>
      <c r="F164" s="538"/>
      <c r="G164" s="346"/>
      <c r="H164" s="346"/>
      <c r="I164" s="346"/>
      <c r="J164" s="346"/>
      <c r="K164" s="346"/>
      <c r="L164" s="346"/>
      <c r="M164" s="346"/>
      <c r="N164" s="346"/>
      <c r="O164" s="346"/>
      <c r="P164" s="346"/>
      <c r="Q164" s="346"/>
      <c r="R164" s="346"/>
      <c r="S164" s="346"/>
      <c r="T164" s="346"/>
      <c r="U164" s="346"/>
      <c r="V164" s="346"/>
      <c r="W164" s="346"/>
      <c r="X164" s="346"/>
      <c r="Y164" s="346"/>
      <c r="Z164" s="346"/>
    </row>
    <row r="165" spans="1:26" ht="12.75" customHeight="1">
      <c r="A165" s="346"/>
      <c r="B165" s="346"/>
      <c r="C165" s="539"/>
      <c r="D165" s="538"/>
      <c r="E165" s="346"/>
      <c r="F165" s="538"/>
      <c r="G165" s="346"/>
      <c r="H165" s="346"/>
      <c r="I165" s="346"/>
      <c r="J165" s="346"/>
      <c r="K165" s="346"/>
      <c r="L165" s="346"/>
      <c r="M165" s="346"/>
      <c r="N165" s="346"/>
      <c r="O165" s="346"/>
      <c r="P165" s="346"/>
      <c r="Q165" s="346"/>
      <c r="R165" s="346"/>
      <c r="S165" s="346"/>
      <c r="T165" s="346"/>
      <c r="U165" s="346"/>
      <c r="V165" s="346"/>
      <c r="W165" s="346"/>
      <c r="X165" s="346"/>
      <c r="Y165" s="346"/>
      <c r="Z165" s="346"/>
    </row>
    <row r="166" spans="1:26" ht="12.75" customHeight="1">
      <c r="A166" s="346"/>
      <c r="B166" s="346"/>
      <c r="C166" s="539"/>
      <c r="D166" s="538"/>
      <c r="E166" s="346"/>
      <c r="F166" s="538"/>
      <c r="G166" s="346"/>
      <c r="H166" s="346"/>
      <c r="I166" s="346"/>
      <c r="J166" s="346"/>
      <c r="K166" s="346"/>
      <c r="L166" s="346"/>
      <c r="M166" s="346"/>
      <c r="N166" s="346"/>
      <c r="O166" s="346"/>
      <c r="P166" s="346"/>
      <c r="Q166" s="346"/>
      <c r="R166" s="346"/>
      <c r="S166" s="346"/>
      <c r="T166" s="346"/>
      <c r="U166" s="346"/>
      <c r="V166" s="346"/>
      <c r="W166" s="346"/>
      <c r="X166" s="346"/>
      <c r="Y166" s="346"/>
      <c r="Z166" s="346"/>
    </row>
    <row r="167" spans="1:26" ht="12.75" customHeight="1">
      <c r="A167" s="346"/>
      <c r="B167" s="346"/>
      <c r="C167" s="539"/>
      <c r="D167" s="538"/>
      <c r="E167" s="346"/>
      <c r="F167" s="538"/>
      <c r="G167" s="346"/>
      <c r="H167" s="346"/>
      <c r="I167" s="346"/>
      <c r="J167" s="346"/>
      <c r="K167" s="346"/>
      <c r="L167" s="346"/>
      <c r="M167" s="346"/>
      <c r="N167" s="346"/>
      <c r="O167" s="346"/>
      <c r="P167" s="346"/>
      <c r="Q167" s="346"/>
      <c r="R167" s="346"/>
      <c r="S167" s="346"/>
      <c r="T167" s="346"/>
      <c r="U167" s="346"/>
      <c r="V167" s="346"/>
      <c r="W167" s="346"/>
      <c r="X167" s="346"/>
      <c r="Y167" s="346"/>
      <c r="Z167" s="346"/>
    </row>
    <row r="168" spans="1:26" ht="12.75" customHeight="1">
      <c r="A168" s="346"/>
      <c r="B168" s="346"/>
      <c r="C168" s="539"/>
      <c r="D168" s="538"/>
      <c r="E168" s="346"/>
      <c r="F168" s="538"/>
      <c r="G168" s="346"/>
      <c r="H168" s="346"/>
      <c r="I168" s="346"/>
      <c r="J168" s="346"/>
      <c r="K168" s="346"/>
      <c r="L168" s="346"/>
      <c r="M168" s="346"/>
      <c r="N168" s="346"/>
      <c r="O168" s="346"/>
      <c r="P168" s="346"/>
      <c r="Q168" s="346"/>
      <c r="R168" s="346"/>
      <c r="S168" s="346"/>
      <c r="T168" s="346"/>
      <c r="U168" s="346"/>
      <c r="V168" s="346"/>
      <c r="W168" s="346"/>
      <c r="X168" s="346"/>
      <c r="Y168" s="346"/>
      <c r="Z168" s="346"/>
    </row>
    <row r="169" spans="1:26" ht="12.75" customHeight="1">
      <c r="A169" s="346"/>
      <c r="B169" s="346"/>
      <c r="C169" s="539"/>
      <c r="D169" s="538"/>
      <c r="E169" s="346"/>
      <c r="F169" s="538"/>
      <c r="G169" s="346"/>
      <c r="H169" s="346"/>
      <c r="I169" s="346"/>
      <c r="J169" s="346"/>
      <c r="K169" s="346"/>
      <c r="L169" s="346"/>
      <c r="M169" s="346"/>
      <c r="N169" s="346"/>
      <c r="O169" s="346"/>
      <c r="P169" s="346"/>
      <c r="Q169" s="346"/>
      <c r="R169" s="346"/>
      <c r="S169" s="346"/>
      <c r="T169" s="346"/>
      <c r="U169" s="346"/>
      <c r="V169" s="346"/>
      <c r="W169" s="346"/>
      <c r="X169" s="346"/>
      <c r="Y169" s="346"/>
      <c r="Z169" s="346"/>
    </row>
    <row r="170" spans="1:26" ht="12.75" customHeight="1">
      <c r="A170" s="346"/>
      <c r="B170" s="346"/>
      <c r="C170" s="539"/>
      <c r="D170" s="538"/>
      <c r="E170" s="346"/>
      <c r="F170" s="538"/>
      <c r="G170" s="346"/>
      <c r="H170" s="346"/>
      <c r="I170" s="346"/>
      <c r="J170" s="346"/>
      <c r="K170" s="346"/>
      <c r="L170" s="346"/>
      <c r="M170" s="346"/>
      <c r="N170" s="346"/>
      <c r="O170" s="346"/>
      <c r="P170" s="346"/>
      <c r="Q170" s="346"/>
      <c r="R170" s="346"/>
      <c r="S170" s="346"/>
      <c r="T170" s="346"/>
      <c r="U170" s="346"/>
      <c r="V170" s="346"/>
      <c r="W170" s="346"/>
      <c r="X170" s="346"/>
      <c r="Y170" s="346"/>
      <c r="Z170" s="346"/>
    </row>
    <row r="171" spans="1:26" ht="12.75" customHeight="1">
      <c r="A171" s="346"/>
      <c r="B171" s="346"/>
      <c r="C171" s="539"/>
      <c r="D171" s="538"/>
      <c r="E171" s="346"/>
      <c r="F171" s="538"/>
      <c r="G171" s="346"/>
      <c r="H171" s="346"/>
      <c r="I171" s="346"/>
      <c r="J171" s="346"/>
      <c r="K171" s="346"/>
      <c r="L171" s="346"/>
      <c r="M171" s="346"/>
      <c r="N171" s="346"/>
      <c r="O171" s="346"/>
      <c r="P171" s="346"/>
      <c r="Q171" s="346"/>
      <c r="R171" s="346"/>
      <c r="S171" s="346"/>
      <c r="T171" s="346"/>
      <c r="U171" s="346"/>
      <c r="V171" s="346"/>
      <c r="W171" s="346"/>
      <c r="X171" s="346"/>
      <c r="Y171" s="346"/>
      <c r="Z171" s="346"/>
    </row>
    <row r="172" spans="1:26" ht="12.75" customHeight="1">
      <c r="A172" s="346"/>
      <c r="B172" s="346"/>
      <c r="C172" s="539"/>
      <c r="D172" s="538"/>
      <c r="E172" s="346"/>
      <c r="F172" s="538"/>
      <c r="G172" s="346"/>
      <c r="H172" s="346"/>
      <c r="I172" s="346"/>
      <c r="J172" s="346"/>
      <c r="K172" s="346"/>
      <c r="L172" s="346"/>
      <c r="M172" s="346"/>
      <c r="N172" s="346"/>
      <c r="O172" s="346"/>
      <c r="P172" s="346"/>
      <c r="Q172" s="346"/>
      <c r="R172" s="346"/>
      <c r="S172" s="346"/>
      <c r="T172" s="346"/>
      <c r="U172" s="346"/>
      <c r="V172" s="346"/>
      <c r="W172" s="346"/>
      <c r="X172" s="346"/>
      <c r="Y172" s="346"/>
      <c r="Z172" s="346"/>
    </row>
    <row r="173" spans="1:26" ht="12.75" customHeight="1">
      <c r="A173" s="346"/>
      <c r="B173" s="346"/>
      <c r="C173" s="539"/>
      <c r="D173" s="538"/>
      <c r="E173" s="346"/>
      <c r="F173" s="538"/>
      <c r="G173" s="346"/>
      <c r="H173" s="346"/>
      <c r="I173" s="346"/>
      <c r="J173" s="346"/>
      <c r="K173" s="346"/>
      <c r="L173" s="346"/>
      <c r="M173" s="346"/>
      <c r="N173" s="346"/>
      <c r="O173" s="346"/>
      <c r="P173" s="346"/>
      <c r="Q173" s="346"/>
      <c r="R173" s="346"/>
      <c r="S173" s="346"/>
      <c r="T173" s="346"/>
      <c r="U173" s="346"/>
      <c r="V173" s="346"/>
      <c r="W173" s="346"/>
      <c r="X173" s="346"/>
      <c r="Y173" s="346"/>
      <c r="Z173" s="346"/>
    </row>
    <row r="174" spans="1:26" ht="12.75" customHeight="1">
      <c r="A174" s="346"/>
      <c r="B174" s="346"/>
      <c r="C174" s="539"/>
      <c r="D174" s="538"/>
      <c r="E174" s="346"/>
      <c r="F174" s="538"/>
      <c r="G174" s="346"/>
      <c r="H174" s="346"/>
      <c r="I174" s="346"/>
      <c r="J174" s="346"/>
      <c r="K174" s="346"/>
      <c r="L174" s="346"/>
      <c r="M174" s="346"/>
      <c r="N174" s="346"/>
      <c r="O174" s="346"/>
      <c r="P174" s="346"/>
      <c r="Q174" s="346"/>
      <c r="R174" s="346"/>
      <c r="S174" s="346"/>
      <c r="T174" s="346"/>
      <c r="U174" s="346"/>
      <c r="V174" s="346"/>
      <c r="W174" s="346"/>
      <c r="X174" s="346"/>
      <c r="Y174" s="346"/>
      <c r="Z174" s="346"/>
    </row>
    <row r="175" spans="1:26" ht="12.75" customHeight="1">
      <c r="A175" s="346"/>
      <c r="B175" s="346"/>
      <c r="C175" s="539"/>
      <c r="D175" s="538"/>
      <c r="E175" s="346"/>
      <c r="F175" s="538"/>
      <c r="G175" s="346"/>
      <c r="H175" s="346"/>
      <c r="I175" s="346"/>
      <c r="J175" s="346"/>
      <c r="K175" s="346"/>
      <c r="L175" s="346"/>
      <c r="M175" s="346"/>
      <c r="N175" s="346"/>
      <c r="O175" s="346"/>
      <c r="P175" s="346"/>
      <c r="Q175" s="346"/>
      <c r="R175" s="346"/>
      <c r="S175" s="346"/>
      <c r="T175" s="346"/>
      <c r="U175" s="346"/>
      <c r="V175" s="346"/>
      <c r="W175" s="346"/>
      <c r="X175" s="346"/>
      <c r="Y175" s="346"/>
      <c r="Z175" s="346"/>
    </row>
    <row r="176" spans="1:26" ht="12.75" customHeight="1">
      <c r="A176" s="346"/>
      <c r="B176" s="346"/>
      <c r="C176" s="539"/>
      <c r="D176" s="538"/>
      <c r="E176" s="346"/>
      <c r="F176" s="538"/>
      <c r="G176" s="346"/>
      <c r="H176" s="346"/>
      <c r="I176" s="346"/>
      <c r="J176" s="346"/>
      <c r="K176" s="346"/>
      <c r="L176" s="346"/>
      <c r="M176" s="346"/>
      <c r="N176" s="346"/>
      <c r="O176" s="346"/>
      <c r="P176" s="346"/>
      <c r="Q176" s="346"/>
      <c r="R176" s="346"/>
      <c r="S176" s="346"/>
      <c r="T176" s="346"/>
      <c r="U176" s="346"/>
      <c r="V176" s="346"/>
      <c r="W176" s="346"/>
      <c r="X176" s="346"/>
      <c r="Y176" s="346"/>
      <c r="Z176" s="346"/>
    </row>
    <row r="177" spans="1:26" ht="12.75" customHeight="1">
      <c r="A177" s="346"/>
      <c r="B177" s="346"/>
      <c r="C177" s="539"/>
      <c r="D177" s="538"/>
      <c r="E177" s="346"/>
      <c r="F177" s="538"/>
      <c r="G177" s="346"/>
      <c r="H177" s="346"/>
      <c r="I177" s="346"/>
      <c r="J177" s="346"/>
      <c r="K177" s="346"/>
      <c r="L177" s="346"/>
      <c r="M177" s="346"/>
      <c r="N177" s="346"/>
      <c r="O177" s="346"/>
      <c r="P177" s="346"/>
      <c r="Q177" s="346"/>
      <c r="R177" s="346"/>
      <c r="S177" s="346"/>
      <c r="T177" s="346"/>
      <c r="U177" s="346"/>
      <c r="V177" s="346"/>
      <c r="W177" s="346"/>
      <c r="X177" s="346"/>
      <c r="Y177" s="346"/>
      <c r="Z177" s="346"/>
    </row>
    <row r="178" spans="1:26" ht="12.75" customHeight="1">
      <c r="A178" s="346"/>
      <c r="B178" s="346"/>
      <c r="C178" s="539"/>
      <c r="D178" s="538"/>
      <c r="E178" s="346"/>
      <c r="F178" s="538"/>
      <c r="G178" s="346"/>
      <c r="H178" s="346"/>
      <c r="I178" s="346"/>
      <c r="J178" s="346"/>
      <c r="K178" s="346"/>
      <c r="L178" s="346"/>
      <c r="M178" s="346"/>
      <c r="N178" s="346"/>
      <c r="O178" s="346"/>
      <c r="P178" s="346"/>
      <c r="Q178" s="346"/>
      <c r="R178" s="346"/>
      <c r="S178" s="346"/>
      <c r="T178" s="346"/>
      <c r="U178" s="346"/>
      <c r="V178" s="346"/>
      <c r="W178" s="346"/>
      <c r="X178" s="346"/>
      <c r="Y178" s="346"/>
      <c r="Z178" s="346"/>
    </row>
    <row r="179" spans="1:26" ht="12.75" customHeight="1">
      <c r="A179" s="346"/>
      <c r="B179" s="346"/>
      <c r="C179" s="539"/>
      <c r="D179" s="538"/>
      <c r="E179" s="346"/>
      <c r="F179" s="538"/>
      <c r="G179" s="346"/>
      <c r="H179" s="346"/>
      <c r="I179" s="346"/>
      <c r="J179" s="346"/>
      <c r="K179" s="346"/>
      <c r="L179" s="346"/>
      <c r="M179" s="346"/>
      <c r="N179" s="346"/>
      <c r="O179" s="346"/>
      <c r="P179" s="346"/>
      <c r="Q179" s="346"/>
      <c r="R179" s="346"/>
      <c r="S179" s="346"/>
      <c r="T179" s="346"/>
      <c r="U179" s="346"/>
      <c r="V179" s="346"/>
      <c r="W179" s="346"/>
      <c r="X179" s="346"/>
      <c r="Y179" s="346"/>
      <c r="Z179" s="346"/>
    </row>
    <row r="180" spans="1:26" ht="12.75" customHeight="1">
      <c r="A180" s="346"/>
      <c r="B180" s="346"/>
      <c r="C180" s="539"/>
      <c r="D180" s="538"/>
      <c r="E180" s="346"/>
      <c r="F180" s="538"/>
      <c r="G180" s="346"/>
      <c r="H180" s="346"/>
      <c r="I180" s="346"/>
      <c r="J180" s="346"/>
      <c r="K180" s="346"/>
      <c r="L180" s="346"/>
      <c r="M180" s="346"/>
      <c r="N180" s="346"/>
      <c r="O180" s="346"/>
      <c r="P180" s="346"/>
      <c r="Q180" s="346"/>
      <c r="R180" s="346"/>
      <c r="S180" s="346"/>
      <c r="T180" s="346"/>
      <c r="U180" s="346"/>
      <c r="V180" s="346"/>
      <c r="W180" s="346"/>
      <c r="X180" s="346"/>
      <c r="Y180" s="346"/>
      <c r="Z180" s="346"/>
    </row>
    <row r="181" spans="1:26" ht="12.75" customHeight="1">
      <c r="A181" s="346"/>
      <c r="B181" s="346"/>
      <c r="C181" s="539"/>
      <c r="D181" s="538"/>
      <c r="E181" s="346"/>
      <c r="F181" s="538"/>
      <c r="G181" s="346"/>
      <c r="H181" s="346"/>
      <c r="I181" s="346"/>
      <c r="J181" s="346"/>
      <c r="K181" s="346"/>
      <c r="L181" s="346"/>
      <c r="M181" s="346"/>
      <c r="N181" s="346"/>
      <c r="O181" s="346"/>
      <c r="P181" s="346"/>
      <c r="Q181" s="346"/>
      <c r="R181" s="346"/>
      <c r="S181" s="346"/>
      <c r="T181" s="346"/>
      <c r="U181" s="346"/>
      <c r="V181" s="346"/>
      <c r="W181" s="346"/>
      <c r="X181" s="346"/>
      <c r="Y181" s="346"/>
      <c r="Z181" s="346"/>
    </row>
    <row r="182" spans="1:26" ht="12.75" customHeight="1">
      <c r="A182" s="346"/>
      <c r="B182" s="346"/>
      <c r="C182" s="539"/>
      <c r="D182" s="538"/>
      <c r="E182" s="346"/>
      <c r="F182" s="538"/>
      <c r="G182" s="346"/>
      <c r="H182" s="346"/>
      <c r="I182" s="346"/>
      <c r="J182" s="346"/>
      <c r="K182" s="346"/>
      <c r="L182" s="346"/>
      <c r="M182" s="346"/>
      <c r="N182" s="346"/>
      <c r="O182" s="346"/>
      <c r="P182" s="346"/>
      <c r="Q182" s="346"/>
      <c r="R182" s="346"/>
      <c r="S182" s="346"/>
      <c r="T182" s="346"/>
      <c r="U182" s="346"/>
      <c r="V182" s="346"/>
      <c r="W182" s="346"/>
      <c r="X182" s="346"/>
      <c r="Y182" s="346"/>
      <c r="Z182" s="346"/>
    </row>
    <row r="183" spans="1:26" ht="12.75" customHeight="1">
      <c r="A183" s="346"/>
      <c r="B183" s="346"/>
      <c r="C183" s="539"/>
      <c r="D183" s="538"/>
      <c r="E183" s="346"/>
      <c r="F183" s="538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</row>
    <row r="184" spans="1:26" ht="12.75" customHeight="1">
      <c r="A184" s="346"/>
      <c r="B184" s="346"/>
      <c r="C184" s="539"/>
      <c r="D184" s="538"/>
      <c r="E184" s="346"/>
      <c r="F184" s="538"/>
      <c r="G184" s="346"/>
      <c r="H184" s="346"/>
      <c r="I184" s="346"/>
      <c r="J184" s="346"/>
      <c r="K184" s="346"/>
      <c r="L184" s="346"/>
      <c r="M184" s="346"/>
      <c r="N184" s="346"/>
      <c r="O184" s="346"/>
      <c r="P184" s="346"/>
      <c r="Q184" s="346"/>
      <c r="R184" s="346"/>
      <c r="S184" s="346"/>
      <c r="T184" s="346"/>
      <c r="U184" s="346"/>
      <c r="V184" s="346"/>
      <c r="W184" s="346"/>
      <c r="X184" s="346"/>
      <c r="Y184" s="346"/>
      <c r="Z184" s="346"/>
    </row>
    <row r="185" spans="1:26" ht="12.75" customHeight="1">
      <c r="A185" s="346"/>
      <c r="B185" s="346"/>
      <c r="C185" s="539"/>
      <c r="D185" s="538"/>
      <c r="E185" s="346"/>
      <c r="F185" s="538"/>
      <c r="G185" s="346"/>
      <c r="H185" s="346"/>
      <c r="I185" s="346"/>
      <c r="J185" s="346"/>
      <c r="K185" s="346"/>
      <c r="L185" s="346"/>
      <c r="M185" s="346"/>
      <c r="N185" s="346"/>
      <c r="O185" s="346"/>
      <c r="P185" s="346"/>
      <c r="Q185" s="346"/>
      <c r="R185" s="346"/>
      <c r="S185" s="346"/>
      <c r="T185" s="346"/>
      <c r="U185" s="346"/>
      <c r="V185" s="346"/>
      <c r="W185" s="346"/>
      <c r="X185" s="346"/>
      <c r="Y185" s="346"/>
      <c r="Z185" s="346"/>
    </row>
    <row r="186" spans="1:26" ht="12.75" customHeight="1">
      <c r="A186" s="346"/>
      <c r="B186" s="346"/>
      <c r="C186" s="539"/>
      <c r="D186" s="538"/>
      <c r="E186" s="346"/>
      <c r="F186" s="538"/>
      <c r="G186" s="346"/>
      <c r="H186" s="346"/>
      <c r="I186" s="346"/>
      <c r="J186" s="346"/>
      <c r="K186" s="346"/>
      <c r="L186" s="346"/>
      <c r="M186" s="346"/>
      <c r="N186" s="346"/>
      <c r="O186" s="346"/>
      <c r="P186" s="346"/>
      <c r="Q186" s="346"/>
      <c r="R186" s="346"/>
      <c r="S186" s="346"/>
      <c r="T186" s="346"/>
      <c r="U186" s="346"/>
      <c r="V186" s="346"/>
      <c r="W186" s="346"/>
      <c r="X186" s="346"/>
      <c r="Y186" s="346"/>
      <c r="Z186" s="346"/>
    </row>
    <row r="187" spans="1:26" ht="12.75" customHeight="1">
      <c r="A187" s="346"/>
      <c r="B187" s="346"/>
      <c r="C187" s="539"/>
      <c r="D187" s="538"/>
      <c r="E187" s="346"/>
      <c r="F187" s="538"/>
      <c r="G187" s="346"/>
      <c r="H187" s="346"/>
      <c r="I187" s="346"/>
      <c r="J187" s="346"/>
      <c r="K187" s="346"/>
      <c r="L187" s="346"/>
      <c r="M187" s="346"/>
      <c r="N187" s="346"/>
      <c r="O187" s="346"/>
      <c r="P187" s="346"/>
      <c r="Q187" s="346"/>
      <c r="R187" s="346"/>
      <c r="S187" s="346"/>
      <c r="T187" s="346"/>
      <c r="U187" s="346"/>
      <c r="V187" s="346"/>
      <c r="W187" s="346"/>
      <c r="X187" s="346"/>
      <c r="Y187" s="346"/>
      <c r="Z187" s="346"/>
    </row>
    <row r="188" spans="1:26" ht="12.75" customHeight="1">
      <c r="A188" s="346"/>
      <c r="B188" s="346"/>
      <c r="C188" s="539"/>
      <c r="D188" s="538"/>
      <c r="E188" s="346"/>
      <c r="F188" s="538"/>
      <c r="G188" s="346"/>
      <c r="H188" s="346"/>
      <c r="I188" s="346"/>
      <c r="J188" s="346"/>
      <c r="K188" s="346"/>
      <c r="L188" s="346"/>
      <c r="M188" s="346"/>
      <c r="N188" s="346"/>
      <c r="O188" s="346"/>
      <c r="P188" s="346"/>
      <c r="Q188" s="346"/>
      <c r="R188" s="346"/>
      <c r="S188" s="346"/>
      <c r="T188" s="346"/>
      <c r="U188" s="346"/>
      <c r="V188" s="346"/>
      <c r="W188" s="346"/>
      <c r="X188" s="346"/>
      <c r="Y188" s="346"/>
      <c r="Z188" s="346"/>
    </row>
    <row r="189" spans="1:26" ht="12.75" customHeight="1">
      <c r="A189" s="346"/>
      <c r="B189" s="346"/>
      <c r="C189" s="539"/>
      <c r="D189" s="538"/>
      <c r="E189" s="346"/>
      <c r="F189" s="538"/>
      <c r="G189" s="346"/>
      <c r="H189" s="346"/>
      <c r="I189" s="346"/>
      <c r="J189" s="346"/>
      <c r="K189" s="346"/>
      <c r="L189" s="346"/>
      <c r="M189" s="346"/>
      <c r="N189" s="346"/>
      <c r="O189" s="346"/>
      <c r="P189" s="346"/>
      <c r="Q189" s="346"/>
      <c r="R189" s="346"/>
      <c r="S189" s="346"/>
      <c r="T189" s="346"/>
      <c r="U189" s="346"/>
      <c r="V189" s="346"/>
      <c r="W189" s="346"/>
      <c r="X189" s="346"/>
      <c r="Y189" s="346"/>
      <c r="Z189" s="346"/>
    </row>
    <row r="190" spans="1:26" ht="12.75" customHeight="1">
      <c r="A190" s="346"/>
      <c r="B190" s="346"/>
      <c r="C190" s="539"/>
      <c r="D190" s="538"/>
      <c r="E190" s="346"/>
      <c r="F190" s="538"/>
      <c r="G190" s="346"/>
      <c r="H190" s="346"/>
      <c r="I190" s="346"/>
      <c r="J190" s="346"/>
      <c r="K190" s="346"/>
      <c r="L190" s="346"/>
      <c r="M190" s="346"/>
      <c r="N190" s="346"/>
      <c r="O190" s="346"/>
      <c r="P190" s="346"/>
      <c r="Q190" s="346"/>
      <c r="R190" s="346"/>
      <c r="S190" s="346"/>
      <c r="T190" s="346"/>
      <c r="U190" s="346"/>
      <c r="V190" s="346"/>
      <c r="W190" s="346"/>
      <c r="X190" s="346"/>
      <c r="Y190" s="346"/>
      <c r="Z190" s="346"/>
    </row>
    <row r="191" spans="1:26" ht="12.75" customHeight="1">
      <c r="A191" s="346"/>
      <c r="B191" s="346"/>
      <c r="C191" s="539"/>
      <c r="D191" s="538"/>
      <c r="E191" s="346"/>
      <c r="F191" s="538"/>
      <c r="G191" s="346"/>
      <c r="H191" s="346"/>
      <c r="I191" s="346"/>
      <c r="J191" s="346"/>
      <c r="K191" s="346"/>
      <c r="L191" s="346"/>
      <c r="M191" s="346"/>
      <c r="N191" s="346"/>
      <c r="O191" s="346"/>
      <c r="P191" s="346"/>
      <c r="Q191" s="346"/>
      <c r="R191" s="346"/>
      <c r="S191" s="346"/>
      <c r="T191" s="346"/>
      <c r="U191" s="346"/>
      <c r="V191" s="346"/>
      <c r="W191" s="346"/>
      <c r="X191" s="346"/>
      <c r="Y191" s="346"/>
      <c r="Z191" s="346"/>
    </row>
    <row r="192" spans="1:26" ht="12.75" customHeight="1">
      <c r="A192" s="346"/>
      <c r="B192" s="346"/>
      <c r="C192" s="539"/>
      <c r="D192" s="538"/>
      <c r="E192" s="346"/>
      <c r="F192" s="538"/>
      <c r="G192" s="346"/>
      <c r="H192" s="346"/>
      <c r="I192" s="346"/>
      <c r="J192" s="346"/>
      <c r="K192" s="346"/>
      <c r="L192" s="346"/>
      <c r="M192" s="346"/>
      <c r="N192" s="346"/>
      <c r="O192" s="346"/>
      <c r="P192" s="346"/>
      <c r="Q192" s="346"/>
      <c r="R192" s="346"/>
      <c r="S192" s="346"/>
      <c r="T192" s="346"/>
      <c r="U192" s="346"/>
      <c r="V192" s="346"/>
      <c r="W192" s="346"/>
      <c r="X192" s="346"/>
      <c r="Y192" s="346"/>
      <c r="Z192" s="346"/>
    </row>
    <row r="193" spans="1:26" ht="12.75" customHeight="1">
      <c r="A193" s="346"/>
      <c r="B193" s="346"/>
      <c r="C193" s="539"/>
      <c r="D193" s="538"/>
      <c r="E193" s="346"/>
      <c r="F193" s="538"/>
      <c r="G193" s="346"/>
      <c r="H193" s="346"/>
      <c r="I193" s="346"/>
      <c r="J193" s="346"/>
      <c r="K193" s="346"/>
      <c r="L193" s="346"/>
      <c r="M193" s="346"/>
      <c r="N193" s="346"/>
      <c r="O193" s="346"/>
      <c r="P193" s="346"/>
      <c r="Q193" s="346"/>
      <c r="R193" s="346"/>
      <c r="S193" s="346"/>
      <c r="T193" s="346"/>
      <c r="U193" s="346"/>
      <c r="V193" s="346"/>
      <c r="W193" s="346"/>
      <c r="X193" s="346"/>
      <c r="Y193" s="346"/>
      <c r="Z193" s="346"/>
    </row>
    <row r="194" spans="1:26" ht="12.75" customHeight="1">
      <c r="A194" s="346"/>
      <c r="B194" s="346"/>
      <c r="C194" s="539"/>
      <c r="D194" s="538"/>
      <c r="E194" s="346"/>
      <c r="F194" s="538"/>
      <c r="G194" s="346"/>
      <c r="H194" s="346"/>
      <c r="I194" s="346"/>
      <c r="J194" s="346"/>
      <c r="K194" s="346"/>
      <c r="L194" s="346"/>
      <c r="M194" s="346"/>
      <c r="N194" s="346"/>
      <c r="O194" s="346"/>
      <c r="P194" s="346"/>
      <c r="Q194" s="346"/>
      <c r="R194" s="346"/>
      <c r="S194" s="346"/>
      <c r="T194" s="346"/>
      <c r="U194" s="346"/>
      <c r="V194" s="346"/>
      <c r="W194" s="346"/>
      <c r="X194" s="346"/>
      <c r="Y194" s="346"/>
      <c r="Z194" s="346"/>
    </row>
    <row r="195" spans="1:26" ht="12.75" customHeight="1">
      <c r="A195" s="346"/>
      <c r="B195" s="346"/>
      <c r="C195" s="539"/>
      <c r="D195" s="538"/>
      <c r="E195" s="346"/>
      <c r="F195" s="538"/>
      <c r="G195" s="346"/>
      <c r="H195" s="346"/>
      <c r="I195" s="346"/>
      <c r="J195" s="346"/>
      <c r="K195" s="346"/>
      <c r="L195" s="346"/>
      <c r="M195" s="346"/>
      <c r="N195" s="346"/>
      <c r="O195" s="346"/>
      <c r="P195" s="346"/>
      <c r="Q195" s="346"/>
      <c r="R195" s="346"/>
      <c r="S195" s="346"/>
      <c r="T195" s="346"/>
      <c r="U195" s="346"/>
      <c r="V195" s="346"/>
      <c r="W195" s="346"/>
      <c r="X195" s="346"/>
      <c r="Y195" s="346"/>
      <c r="Z195" s="346"/>
    </row>
    <row r="196" spans="1:26" ht="12.75" customHeight="1">
      <c r="A196" s="346"/>
      <c r="B196" s="346"/>
      <c r="C196" s="539"/>
      <c r="D196" s="538"/>
      <c r="E196" s="346"/>
      <c r="F196" s="538"/>
      <c r="G196" s="346"/>
      <c r="H196" s="346"/>
      <c r="I196" s="346"/>
      <c r="J196" s="346"/>
      <c r="K196" s="346"/>
      <c r="L196" s="346"/>
      <c r="M196" s="346"/>
      <c r="N196" s="346"/>
      <c r="O196" s="346"/>
      <c r="P196" s="346"/>
      <c r="Q196" s="346"/>
      <c r="R196" s="346"/>
      <c r="S196" s="346"/>
      <c r="T196" s="346"/>
      <c r="U196" s="346"/>
      <c r="V196" s="346"/>
      <c r="W196" s="346"/>
      <c r="X196" s="346"/>
      <c r="Y196" s="346"/>
      <c r="Z196" s="346"/>
    </row>
    <row r="197" spans="1:26" ht="12.75" customHeight="1">
      <c r="A197" s="346"/>
      <c r="B197" s="346"/>
      <c r="C197" s="539"/>
      <c r="D197" s="538"/>
      <c r="E197" s="346"/>
      <c r="F197" s="538"/>
      <c r="G197" s="346"/>
      <c r="H197" s="346"/>
      <c r="I197" s="346"/>
      <c r="J197" s="346"/>
      <c r="K197" s="346"/>
      <c r="L197" s="346"/>
      <c r="M197" s="346"/>
      <c r="N197" s="346"/>
      <c r="O197" s="346"/>
      <c r="P197" s="346"/>
      <c r="Q197" s="346"/>
      <c r="R197" s="346"/>
      <c r="S197" s="346"/>
      <c r="T197" s="346"/>
      <c r="U197" s="346"/>
      <c r="V197" s="346"/>
      <c r="W197" s="346"/>
      <c r="X197" s="346"/>
      <c r="Y197" s="346"/>
      <c r="Z197" s="346"/>
    </row>
    <row r="198" spans="1:26" ht="12.75" customHeight="1">
      <c r="A198" s="346"/>
      <c r="B198" s="346"/>
      <c r="C198" s="539"/>
      <c r="D198" s="538"/>
      <c r="E198" s="346"/>
      <c r="F198" s="538"/>
      <c r="G198" s="346"/>
      <c r="H198" s="346"/>
      <c r="I198" s="346"/>
      <c r="J198" s="346"/>
      <c r="K198" s="346"/>
      <c r="L198" s="346"/>
      <c r="M198" s="346"/>
      <c r="N198" s="346"/>
      <c r="O198" s="346"/>
      <c r="P198" s="346"/>
      <c r="Q198" s="346"/>
      <c r="R198" s="346"/>
      <c r="S198" s="346"/>
      <c r="T198" s="346"/>
      <c r="U198" s="346"/>
      <c r="V198" s="346"/>
      <c r="W198" s="346"/>
      <c r="X198" s="346"/>
      <c r="Y198" s="346"/>
      <c r="Z198" s="346"/>
    </row>
    <row r="199" spans="1:26" ht="12.75" customHeight="1">
      <c r="A199" s="346"/>
      <c r="B199" s="346"/>
      <c r="C199" s="539"/>
      <c r="D199" s="538"/>
      <c r="E199" s="346"/>
      <c r="F199" s="538"/>
      <c r="G199" s="346"/>
      <c r="H199" s="346"/>
      <c r="I199" s="346"/>
      <c r="J199" s="346"/>
      <c r="K199" s="346"/>
      <c r="L199" s="346"/>
      <c r="M199" s="346"/>
      <c r="N199" s="346"/>
      <c r="O199" s="346"/>
      <c r="P199" s="346"/>
      <c r="Q199" s="346"/>
      <c r="R199" s="346"/>
      <c r="S199" s="346"/>
      <c r="T199" s="346"/>
      <c r="U199" s="346"/>
      <c r="V199" s="346"/>
      <c r="W199" s="346"/>
      <c r="X199" s="346"/>
      <c r="Y199" s="346"/>
      <c r="Z199" s="346"/>
    </row>
    <row r="200" spans="1:26" ht="12.75" customHeight="1">
      <c r="A200" s="346"/>
      <c r="B200" s="346"/>
      <c r="C200" s="539"/>
      <c r="D200" s="538"/>
      <c r="E200" s="346"/>
      <c r="F200" s="538"/>
      <c r="G200" s="346"/>
      <c r="H200" s="346"/>
      <c r="I200" s="346"/>
      <c r="J200" s="346"/>
      <c r="K200" s="346"/>
      <c r="L200" s="346"/>
      <c r="M200" s="346"/>
      <c r="N200" s="346"/>
      <c r="O200" s="346"/>
      <c r="P200" s="346"/>
      <c r="Q200" s="346"/>
      <c r="R200" s="346"/>
      <c r="S200" s="346"/>
      <c r="T200" s="346"/>
      <c r="U200" s="346"/>
      <c r="V200" s="346"/>
      <c r="W200" s="346"/>
      <c r="X200" s="346"/>
      <c r="Y200" s="346"/>
      <c r="Z200" s="346"/>
    </row>
    <row r="201" spans="1:26" ht="12.75" customHeight="1">
      <c r="A201" s="346"/>
      <c r="B201" s="346"/>
      <c r="C201" s="539"/>
      <c r="D201" s="538"/>
      <c r="E201" s="346"/>
      <c r="F201" s="538"/>
      <c r="G201" s="346"/>
      <c r="H201" s="346"/>
      <c r="I201" s="346"/>
      <c r="J201" s="346"/>
      <c r="K201" s="346"/>
      <c r="L201" s="346"/>
      <c r="M201" s="346"/>
      <c r="N201" s="346"/>
      <c r="O201" s="346"/>
      <c r="P201" s="346"/>
      <c r="Q201" s="346"/>
      <c r="R201" s="346"/>
      <c r="S201" s="346"/>
      <c r="T201" s="346"/>
      <c r="U201" s="346"/>
      <c r="V201" s="346"/>
      <c r="W201" s="346"/>
      <c r="X201" s="346"/>
      <c r="Y201" s="346"/>
      <c r="Z201" s="346"/>
    </row>
    <row r="202" spans="1:26" ht="12.75" customHeight="1">
      <c r="A202" s="346"/>
      <c r="B202" s="346"/>
      <c r="C202" s="539"/>
      <c r="D202" s="538"/>
      <c r="E202" s="346"/>
      <c r="F202" s="538"/>
      <c r="G202" s="346"/>
      <c r="H202" s="346"/>
      <c r="I202" s="346"/>
      <c r="J202" s="346"/>
      <c r="K202" s="346"/>
      <c r="L202" s="346"/>
      <c r="M202" s="346"/>
      <c r="N202" s="346"/>
      <c r="O202" s="346"/>
      <c r="P202" s="346"/>
      <c r="Q202" s="346"/>
      <c r="R202" s="346"/>
      <c r="S202" s="346"/>
      <c r="T202" s="346"/>
      <c r="U202" s="346"/>
      <c r="V202" s="346"/>
      <c r="W202" s="346"/>
      <c r="X202" s="346"/>
      <c r="Y202" s="346"/>
      <c r="Z202" s="346"/>
    </row>
    <row r="203" spans="1:26" ht="12.75" customHeight="1">
      <c r="A203" s="346"/>
      <c r="B203" s="346"/>
      <c r="C203" s="539"/>
      <c r="D203" s="538"/>
      <c r="E203" s="346"/>
      <c r="F203" s="538"/>
      <c r="G203" s="346"/>
      <c r="H203" s="346"/>
      <c r="I203" s="346"/>
      <c r="J203" s="346"/>
      <c r="K203" s="346"/>
      <c r="L203" s="346"/>
      <c r="M203" s="346"/>
      <c r="N203" s="346"/>
      <c r="O203" s="346"/>
      <c r="P203" s="346"/>
      <c r="Q203" s="346"/>
      <c r="R203" s="346"/>
      <c r="S203" s="346"/>
      <c r="T203" s="346"/>
      <c r="U203" s="346"/>
      <c r="V203" s="346"/>
      <c r="W203" s="346"/>
      <c r="X203" s="346"/>
      <c r="Y203" s="346"/>
      <c r="Z203" s="346"/>
    </row>
    <row r="204" spans="1:26" ht="12.75" customHeight="1">
      <c r="A204" s="346"/>
      <c r="B204" s="346"/>
      <c r="C204" s="539"/>
      <c r="D204" s="538"/>
      <c r="E204" s="346"/>
      <c r="F204" s="538"/>
      <c r="G204" s="346"/>
      <c r="H204" s="346"/>
      <c r="I204" s="346"/>
      <c r="J204" s="346"/>
      <c r="K204" s="346"/>
      <c r="L204" s="346"/>
      <c r="M204" s="346"/>
      <c r="N204" s="346"/>
      <c r="O204" s="346"/>
      <c r="P204" s="346"/>
      <c r="Q204" s="346"/>
      <c r="R204" s="346"/>
      <c r="S204" s="346"/>
      <c r="T204" s="346"/>
      <c r="U204" s="346"/>
      <c r="V204" s="346"/>
      <c r="W204" s="346"/>
      <c r="X204" s="346"/>
      <c r="Y204" s="346"/>
      <c r="Z204" s="346"/>
    </row>
    <row r="205" spans="1:26" ht="12.75" customHeight="1">
      <c r="A205" s="346"/>
      <c r="B205" s="346"/>
      <c r="C205" s="539"/>
      <c r="D205" s="538"/>
      <c r="E205" s="346"/>
      <c r="F205" s="538"/>
      <c r="G205" s="346"/>
      <c r="H205" s="346"/>
      <c r="I205" s="346"/>
      <c r="J205" s="346"/>
      <c r="K205" s="346"/>
      <c r="L205" s="346"/>
      <c r="M205" s="346"/>
      <c r="N205" s="346"/>
      <c r="O205" s="346"/>
      <c r="P205" s="346"/>
      <c r="Q205" s="346"/>
      <c r="R205" s="346"/>
      <c r="S205" s="346"/>
      <c r="T205" s="346"/>
      <c r="U205" s="346"/>
      <c r="V205" s="346"/>
      <c r="W205" s="346"/>
      <c r="X205" s="346"/>
      <c r="Y205" s="346"/>
      <c r="Z205" s="346"/>
    </row>
    <row r="206" spans="1:26" ht="12.75" customHeight="1">
      <c r="A206" s="346"/>
      <c r="B206" s="346"/>
      <c r="C206" s="539"/>
      <c r="D206" s="538"/>
      <c r="E206" s="346"/>
      <c r="F206" s="538"/>
      <c r="G206" s="346"/>
      <c r="H206" s="346"/>
      <c r="I206" s="346"/>
      <c r="J206" s="346"/>
      <c r="K206" s="346"/>
      <c r="L206" s="346"/>
      <c r="M206" s="346"/>
      <c r="N206" s="346"/>
      <c r="O206" s="346"/>
      <c r="P206" s="346"/>
      <c r="Q206" s="346"/>
      <c r="R206" s="346"/>
      <c r="S206" s="346"/>
      <c r="T206" s="346"/>
      <c r="U206" s="346"/>
      <c r="V206" s="346"/>
      <c r="W206" s="346"/>
      <c r="X206" s="346"/>
      <c r="Y206" s="346"/>
      <c r="Z206" s="346"/>
    </row>
    <row r="207" spans="1:26" ht="12.75" customHeight="1">
      <c r="A207" s="346"/>
      <c r="B207" s="346"/>
      <c r="C207" s="539"/>
      <c r="D207" s="538"/>
      <c r="E207" s="346"/>
      <c r="F207" s="538"/>
      <c r="G207" s="346"/>
      <c r="H207" s="346"/>
      <c r="I207" s="346"/>
      <c r="J207" s="346"/>
      <c r="K207" s="346"/>
      <c r="L207" s="346"/>
      <c r="M207" s="346"/>
      <c r="N207" s="346"/>
      <c r="O207" s="346"/>
      <c r="P207" s="346"/>
      <c r="Q207" s="346"/>
      <c r="R207" s="346"/>
      <c r="S207" s="346"/>
      <c r="T207" s="346"/>
      <c r="U207" s="346"/>
      <c r="V207" s="346"/>
      <c r="W207" s="346"/>
      <c r="X207" s="346"/>
      <c r="Y207" s="346"/>
      <c r="Z207" s="346"/>
    </row>
    <row r="208" spans="1:26" ht="12.75" customHeight="1">
      <c r="A208" s="346"/>
      <c r="B208" s="346"/>
      <c r="C208" s="539"/>
      <c r="D208" s="538"/>
      <c r="E208" s="346"/>
      <c r="F208" s="538"/>
      <c r="G208" s="346"/>
      <c r="H208" s="346"/>
      <c r="I208" s="346"/>
      <c r="J208" s="346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  <c r="Y208" s="346"/>
      <c r="Z208" s="346"/>
    </row>
    <row r="209" spans="1:26" ht="12.75" customHeight="1">
      <c r="A209" s="346"/>
      <c r="B209" s="346"/>
      <c r="C209" s="539"/>
      <c r="D209" s="538"/>
      <c r="E209" s="346"/>
      <c r="F209" s="538"/>
      <c r="G209" s="346"/>
      <c r="H209" s="346"/>
      <c r="I209" s="346"/>
      <c r="J209" s="346"/>
      <c r="K209" s="346"/>
      <c r="L209" s="346"/>
      <c r="M209" s="346"/>
      <c r="N209" s="346"/>
      <c r="O209" s="346"/>
      <c r="P209" s="346"/>
      <c r="Q209" s="346"/>
      <c r="R209" s="346"/>
      <c r="S209" s="346"/>
      <c r="T209" s="346"/>
      <c r="U209" s="346"/>
      <c r="V209" s="346"/>
      <c r="W209" s="346"/>
      <c r="X209" s="346"/>
      <c r="Y209" s="346"/>
      <c r="Z209" s="346"/>
    </row>
    <row r="210" spans="1:26" ht="12.75" customHeight="1">
      <c r="A210" s="346"/>
      <c r="B210" s="346"/>
      <c r="C210" s="539"/>
      <c r="D210" s="538"/>
      <c r="E210" s="346"/>
      <c r="F210" s="538"/>
      <c r="G210" s="346"/>
      <c r="H210" s="346"/>
      <c r="I210" s="346"/>
      <c r="J210" s="346"/>
      <c r="K210" s="346"/>
      <c r="L210" s="346"/>
      <c r="M210" s="346"/>
      <c r="N210" s="346"/>
      <c r="O210" s="346"/>
      <c r="P210" s="346"/>
      <c r="Q210" s="346"/>
      <c r="R210" s="346"/>
      <c r="S210" s="346"/>
      <c r="T210" s="346"/>
      <c r="U210" s="346"/>
      <c r="V210" s="346"/>
      <c r="W210" s="346"/>
      <c r="X210" s="346"/>
      <c r="Y210" s="346"/>
      <c r="Z210" s="346"/>
    </row>
    <row r="211" spans="1:26" ht="12.75" customHeight="1">
      <c r="A211" s="346"/>
      <c r="B211" s="346"/>
      <c r="C211" s="539"/>
      <c r="D211" s="538"/>
      <c r="E211" s="346"/>
      <c r="F211" s="538"/>
      <c r="G211" s="346"/>
      <c r="H211" s="346"/>
      <c r="I211" s="346"/>
      <c r="J211" s="346"/>
      <c r="K211" s="346"/>
      <c r="L211" s="346"/>
      <c r="M211" s="346"/>
      <c r="N211" s="346"/>
      <c r="O211" s="346"/>
      <c r="P211" s="346"/>
      <c r="Q211" s="346"/>
      <c r="R211" s="346"/>
      <c r="S211" s="346"/>
      <c r="T211" s="346"/>
      <c r="U211" s="346"/>
      <c r="V211" s="346"/>
      <c r="W211" s="346"/>
      <c r="X211" s="346"/>
      <c r="Y211" s="346"/>
      <c r="Z211" s="346"/>
    </row>
    <row r="212" spans="1:26" ht="12.75" customHeight="1">
      <c r="A212" s="346"/>
      <c r="B212" s="346"/>
      <c r="C212" s="539"/>
      <c r="D212" s="538"/>
      <c r="E212" s="346"/>
      <c r="F212" s="538"/>
      <c r="G212" s="346"/>
      <c r="H212" s="346"/>
      <c r="I212" s="346"/>
      <c r="J212" s="346"/>
      <c r="K212" s="346"/>
      <c r="L212" s="346"/>
      <c r="M212" s="346"/>
      <c r="N212" s="346"/>
      <c r="O212" s="346"/>
      <c r="P212" s="346"/>
      <c r="Q212" s="346"/>
      <c r="R212" s="346"/>
      <c r="S212" s="346"/>
      <c r="T212" s="346"/>
      <c r="U212" s="346"/>
      <c r="V212" s="346"/>
      <c r="W212" s="346"/>
      <c r="X212" s="346"/>
      <c r="Y212" s="346"/>
      <c r="Z212" s="346"/>
    </row>
    <row r="213" spans="1:26" ht="12.75" customHeight="1">
      <c r="A213" s="346"/>
      <c r="B213" s="346"/>
      <c r="C213" s="539"/>
      <c r="D213" s="538"/>
      <c r="E213" s="346"/>
      <c r="F213" s="538"/>
      <c r="G213" s="346"/>
      <c r="H213" s="346"/>
      <c r="I213" s="346"/>
      <c r="J213" s="346"/>
      <c r="K213" s="346"/>
      <c r="L213" s="346"/>
      <c r="M213" s="346"/>
      <c r="N213" s="346"/>
      <c r="O213" s="346"/>
      <c r="P213" s="346"/>
      <c r="Q213" s="346"/>
      <c r="R213" s="346"/>
      <c r="S213" s="346"/>
      <c r="T213" s="346"/>
      <c r="U213" s="346"/>
      <c r="V213" s="346"/>
      <c r="W213" s="346"/>
      <c r="X213" s="346"/>
      <c r="Y213" s="346"/>
      <c r="Z213" s="346"/>
    </row>
    <row r="214" spans="1:26" ht="12.75" customHeight="1">
      <c r="A214" s="346"/>
      <c r="B214" s="346"/>
      <c r="C214" s="539"/>
      <c r="D214" s="538"/>
      <c r="E214" s="346"/>
      <c r="F214" s="538"/>
      <c r="G214" s="346"/>
      <c r="H214" s="346"/>
      <c r="I214" s="346"/>
      <c r="J214" s="346"/>
      <c r="K214" s="346"/>
      <c r="L214" s="346"/>
      <c r="M214" s="346"/>
      <c r="N214" s="346"/>
      <c r="O214" s="346"/>
      <c r="P214" s="346"/>
      <c r="Q214" s="346"/>
      <c r="R214" s="346"/>
      <c r="S214" s="346"/>
      <c r="T214" s="346"/>
      <c r="U214" s="346"/>
      <c r="V214" s="346"/>
      <c r="W214" s="346"/>
      <c r="X214" s="346"/>
      <c r="Y214" s="346"/>
      <c r="Z214" s="346"/>
    </row>
    <row r="215" spans="1:26" ht="12.75" customHeight="1">
      <c r="A215" s="346"/>
      <c r="B215" s="346"/>
      <c r="C215" s="539"/>
      <c r="D215" s="538"/>
      <c r="E215" s="346"/>
      <c r="F215" s="538"/>
      <c r="G215" s="346"/>
      <c r="H215" s="346"/>
      <c r="I215" s="346"/>
      <c r="J215" s="346"/>
      <c r="K215" s="346"/>
      <c r="L215" s="346"/>
      <c r="M215" s="346"/>
      <c r="N215" s="346"/>
      <c r="O215" s="346"/>
      <c r="P215" s="346"/>
      <c r="Q215" s="346"/>
      <c r="R215" s="346"/>
      <c r="S215" s="346"/>
      <c r="T215" s="346"/>
      <c r="U215" s="346"/>
      <c r="V215" s="346"/>
      <c r="W215" s="346"/>
      <c r="X215" s="346"/>
      <c r="Y215" s="346"/>
      <c r="Z215" s="346"/>
    </row>
    <row r="216" spans="1:26" ht="12.75" customHeight="1">
      <c r="A216" s="346"/>
      <c r="B216" s="346"/>
      <c r="C216" s="539"/>
      <c r="D216" s="538"/>
      <c r="E216" s="346"/>
      <c r="F216" s="538"/>
      <c r="G216" s="346"/>
      <c r="H216" s="346"/>
      <c r="I216" s="346"/>
      <c r="J216" s="346"/>
      <c r="K216" s="346"/>
      <c r="L216" s="346"/>
      <c r="M216" s="346"/>
      <c r="N216" s="346"/>
      <c r="O216" s="346"/>
      <c r="P216" s="346"/>
      <c r="Q216" s="346"/>
      <c r="R216" s="346"/>
      <c r="S216" s="346"/>
      <c r="T216" s="346"/>
      <c r="U216" s="346"/>
      <c r="V216" s="346"/>
      <c r="W216" s="346"/>
      <c r="X216" s="346"/>
      <c r="Y216" s="346"/>
      <c r="Z216" s="346"/>
    </row>
    <row r="217" spans="1:26" ht="12.75" customHeight="1">
      <c r="A217" s="346"/>
      <c r="B217" s="346"/>
      <c r="C217" s="539"/>
      <c r="D217" s="538"/>
      <c r="E217" s="346"/>
      <c r="F217" s="538"/>
      <c r="G217" s="346"/>
      <c r="H217" s="346"/>
      <c r="I217" s="346"/>
      <c r="J217" s="346"/>
      <c r="K217" s="346"/>
      <c r="L217" s="346"/>
      <c r="M217" s="346"/>
      <c r="N217" s="346"/>
      <c r="O217" s="346"/>
      <c r="P217" s="346"/>
      <c r="Q217" s="346"/>
      <c r="R217" s="346"/>
      <c r="S217" s="346"/>
      <c r="T217" s="346"/>
      <c r="U217" s="346"/>
      <c r="V217" s="346"/>
      <c r="W217" s="346"/>
      <c r="X217" s="346"/>
      <c r="Y217" s="346"/>
      <c r="Z217" s="346"/>
    </row>
    <row r="218" spans="1:26" ht="12.75" customHeight="1">
      <c r="A218" s="346"/>
      <c r="B218" s="346"/>
      <c r="C218" s="539"/>
      <c r="D218" s="538"/>
      <c r="E218" s="346"/>
      <c r="F218" s="538"/>
      <c r="G218" s="346"/>
      <c r="H218" s="346"/>
      <c r="I218" s="346"/>
      <c r="J218" s="346"/>
      <c r="K218" s="346"/>
      <c r="L218" s="346"/>
      <c r="M218" s="346"/>
      <c r="N218" s="346"/>
      <c r="O218" s="346"/>
      <c r="P218" s="346"/>
      <c r="Q218" s="346"/>
      <c r="R218" s="346"/>
      <c r="S218" s="346"/>
      <c r="T218" s="346"/>
      <c r="U218" s="346"/>
      <c r="V218" s="346"/>
      <c r="W218" s="346"/>
      <c r="X218" s="346"/>
      <c r="Y218" s="346"/>
      <c r="Z218" s="346"/>
    </row>
    <row r="219" spans="1:26" ht="12.75" customHeight="1">
      <c r="A219" s="346"/>
      <c r="B219" s="346"/>
      <c r="C219" s="539"/>
      <c r="D219" s="538"/>
      <c r="E219" s="346"/>
      <c r="F219" s="538"/>
      <c r="G219" s="346"/>
      <c r="H219" s="346"/>
      <c r="I219" s="346"/>
      <c r="J219" s="346"/>
      <c r="K219" s="346"/>
      <c r="L219" s="346"/>
      <c r="M219" s="346"/>
      <c r="N219" s="346"/>
      <c r="O219" s="346"/>
      <c r="P219" s="346"/>
      <c r="Q219" s="346"/>
      <c r="R219" s="346"/>
      <c r="S219" s="346"/>
      <c r="T219" s="346"/>
      <c r="U219" s="346"/>
      <c r="V219" s="346"/>
      <c r="W219" s="346"/>
      <c r="X219" s="346"/>
      <c r="Y219" s="346"/>
      <c r="Z219" s="346"/>
    </row>
    <row r="220" spans="1:26" ht="12.75" customHeight="1">
      <c r="A220" s="346"/>
      <c r="B220" s="346"/>
      <c r="C220" s="539"/>
      <c r="D220" s="538"/>
      <c r="E220" s="346"/>
      <c r="F220" s="538"/>
      <c r="G220" s="346"/>
      <c r="H220" s="346"/>
      <c r="I220" s="346"/>
      <c r="J220" s="346"/>
      <c r="K220" s="346"/>
      <c r="L220" s="346"/>
      <c r="M220" s="346"/>
      <c r="N220" s="346"/>
      <c r="O220" s="346"/>
      <c r="P220" s="346"/>
      <c r="Q220" s="346"/>
      <c r="R220" s="346"/>
      <c r="S220" s="346"/>
      <c r="T220" s="346"/>
      <c r="U220" s="346"/>
      <c r="V220" s="346"/>
      <c r="W220" s="346"/>
      <c r="X220" s="346"/>
      <c r="Y220" s="346"/>
      <c r="Z220" s="346"/>
    </row>
    <row r="221" spans="1:26" ht="12.75" customHeight="1">
      <c r="A221" s="346"/>
      <c r="B221" s="346"/>
      <c r="C221" s="539"/>
      <c r="D221" s="538"/>
      <c r="E221" s="346"/>
      <c r="F221" s="538"/>
      <c r="G221" s="346"/>
      <c r="H221" s="346"/>
      <c r="I221" s="346"/>
      <c r="J221" s="346"/>
      <c r="K221" s="346"/>
      <c r="L221" s="346"/>
      <c r="M221" s="346"/>
      <c r="N221" s="346"/>
      <c r="O221" s="346"/>
      <c r="P221" s="346"/>
      <c r="Q221" s="346"/>
      <c r="R221" s="346"/>
      <c r="S221" s="346"/>
      <c r="T221" s="346"/>
      <c r="U221" s="346"/>
      <c r="V221" s="346"/>
      <c r="W221" s="346"/>
      <c r="X221" s="346"/>
      <c r="Y221" s="346"/>
      <c r="Z221" s="346"/>
    </row>
    <row r="222" spans="1:26" ht="12.75" customHeight="1">
      <c r="A222" s="346"/>
      <c r="B222" s="346"/>
      <c r="C222" s="539"/>
      <c r="D222" s="538"/>
      <c r="E222" s="346"/>
      <c r="F222" s="538"/>
      <c r="G222" s="346"/>
      <c r="H222" s="346"/>
      <c r="I222" s="346"/>
      <c r="J222" s="346"/>
      <c r="K222" s="346"/>
      <c r="L222" s="346"/>
      <c r="M222" s="346"/>
      <c r="N222" s="346"/>
      <c r="O222" s="346"/>
      <c r="P222" s="346"/>
      <c r="Q222" s="346"/>
      <c r="R222" s="346"/>
      <c r="S222" s="346"/>
      <c r="T222" s="346"/>
      <c r="U222" s="346"/>
      <c r="V222" s="346"/>
      <c r="W222" s="346"/>
      <c r="X222" s="346"/>
      <c r="Y222" s="346"/>
      <c r="Z222" s="346"/>
    </row>
    <row r="223" spans="1:26" ht="12.75" customHeight="1">
      <c r="A223" s="346"/>
      <c r="B223" s="346"/>
      <c r="C223" s="539"/>
      <c r="D223" s="538"/>
      <c r="E223" s="346"/>
      <c r="F223" s="538"/>
      <c r="G223" s="346"/>
      <c r="H223" s="346"/>
      <c r="I223" s="346"/>
      <c r="J223" s="346"/>
      <c r="K223" s="346"/>
      <c r="L223" s="346"/>
      <c r="M223" s="346"/>
      <c r="N223" s="346"/>
      <c r="O223" s="346"/>
      <c r="P223" s="346"/>
      <c r="Q223" s="346"/>
      <c r="R223" s="346"/>
      <c r="S223" s="346"/>
      <c r="T223" s="346"/>
      <c r="U223" s="346"/>
      <c r="V223" s="346"/>
      <c r="W223" s="346"/>
      <c r="X223" s="346"/>
      <c r="Y223" s="346"/>
      <c r="Z223" s="346"/>
    </row>
    <row r="224" spans="1:26" ht="12.75" customHeight="1">
      <c r="A224" s="346"/>
      <c r="B224" s="346"/>
      <c r="C224" s="539"/>
      <c r="D224" s="538"/>
      <c r="E224" s="346"/>
      <c r="F224" s="538"/>
      <c r="G224" s="346"/>
      <c r="H224" s="346"/>
      <c r="I224" s="346"/>
      <c r="J224" s="346"/>
      <c r="K224" s="346"/>
      <c r="L224" s="346"/>
      <c r="M224" s="346"/>
      <c r="N224" s="346"/>
      <c r="O224" s="346"/>
      <c r="P224" s="346"/>
      <c r="Q224" s="346"/>
      <c r="R224" s="346"/>
      <c r="S224" s="346"/>
      <c r="T224" s="346"/>
      <c r="U224" s="346"/>
      <c r="V224" s="346"/>
      <c r="W224" s="346"/>
      <c r="X224" s="346"/>
      <c r="Y224" s="346"/>
      <c r="Z224" s="346"/>
    </row>
    <row r="225" spans="1:26" ht="12.75" customHeight="1">
      <c r="A225" s="346"/>
      <c r="B225" s="346"/>
      <c r="C225" s="539"/>
      <c r="D225" s="538"/>
      <c r="E225" s="346"/>
      <c r="F225" s="538"/>
      <c r="G225" s="346"/>
      <c r="H225" s="346"/>
      <c r="I225" s="346"/>
      <c r="J225" s="346"/>
      <c r="K225" s="346"/>
      <c r="L225" s="346"/>
      <c r="M225" s="346"/>
      <c r="N225" s="346"/>
      <c r="O225" s="346"/>
      <c r="P225" s="346"/>
      <c r="Q225" s="346"/>
      <c r="R225" s="346"/>
      <c r="S225" s="346"/>
      <c r="T225" s="346"/>
      <c r="U225" s="346"/>
      <c r="V225" s="346"/>
      <c r="W225" s="346"/>
      <c r="X225" s="346"/>
      <c r="Y225" s="346"/>
      <c r="Z225" s="346"/>
    </row>
    <row r="226" spans="1:26" ht="12.75" customHeight="1">
      <c r="A226" s="346"/>
      <c r="B226" s="346"/>
      <c r="C226" s="539"/>
      <c r="D226" s="538"/>
      <c r="E226" s="346"/>
      <c r="F226" s="538"/>
      <c r="G226" s="346"/>
      <c r="H226" s="346"/>
      <c r="I226" s="346"/>
      <c r="J226" s="346"/>
      <c r="K226" s="346"/>
      <c r="L226" s="346"/>
      <c r="M226" s="346"/>
      <c r="N226" s="346"/>
      <c r="O226" s="346"/>
      <c r="P226" s="346"/>
      <c r="Q226" s="346"/>
      <c r="R226" s="346"/>
      <c r="S226" s="346"/>
      <c r="T226" s="346"/>
      <c r="U226" s="346"/>
      <c r="V226" s="346"/>
      <c r="W226" s="346"/>
      <c r="X226" s="346"/>
      <c r="Y226" s="346"/>
      <c r="Z226" s="346"/>
    </row>
    <row r="227" spans="1:26" ht="12.75" customHeight="1">
      <c r="A227" s="346"/>
      <c r="B227" s="346"/>
      <c r="C227" s="539"/>
      <c r="D227" s="538"/>
      <c r="E227" s="346"/>
      <c r="F227" s="538"/>
      <c r="G227" s="346"/>
      <c r="H227" s="346"/>
      <c r="I227" s="346"/>
      <c r="J227" s="346"/>
      <c r="K227" s="346"/>
      <c r="L227" s="346"/>
      <c r="M227" s="346"/>
      <c r="N227" s="346"/>
      <c r="O227" s="346"/>
      <c r="P227" s="346"/>
      <c r="Q227" s="346"/>
      <c r="R227" s="346"/>
      <c r="S227" s="346"/>
      <c r="T227" s="346"/>
      <c r="U227" s="346"/>
      <c r="V227" s="346"/>
      <c r="W227" s="346"/>
      <c r="X227" s="346"/>
      <c r="Y227" s="346"/>
      <c r="Z227" s="346"/>
    </row>
    <row r="228" spans="1:26" ht="12.75" customHeight="1">
      <c r="A228" s="346"/>
      <c r="B228" s="346"/>
      <c r="C228" s="539"/>
      <c r="D228" s="538"/>
      <c r="E228" s="346"/>
      <c r="F228" s="538"/>
      <c r="G228" s="346"/>
      <c r="H228" s="346"/>
      <c r="I228" s="346"/>
      <c r="J228" s="346"/>
      <c r="K228" s="346"/>
      <c r="L228" s="346"/>
      <c r="M228" s="346"/>
      <c r="N228" s="346"/>
      <c r="O228" s="346"/>
      <c r="P228" s="346"/>
      <c r="Q228" s="346"/>
      <c r="R228" s="346"/>
      <c r="S228" s="346"/>
      <c r="T228" s="346"/>
      <c r="U228" s="346"/>
      <c r="V228" s="346"/>
      <c r="W228" s="346"/>
      <c r="X228" s="346"/>
      <c r="Y228" s="346"/>
      <c r="Z228" s="346"/>
    </row>
    <row r="229" spans="1:26" ht="12.75" customHeight="1">
      <c r="A229" s="346"/>
      <c r="B229" s="346"/>
      <c r="C229" s="539"/>
      <c r="D229" s="538"/>
      <c r="E229" s="346"/>
      <c r="F229" s="538"/>
      <c r="G229" s="346"/>
      <c r="H229" s="346"/>
      <c r="I229" s="346"/>
      <c r="J229" s="346"/>
      <c r="K229" s="346"/>
      <c r="L229" s="346"/>
      <c r="M229" s="346"/>
      <c r="N229" s="346"/>
      <c r="O229" s="346"/>
      <c r="P229" s="346"/>
      <c r="Q229" s="346"/>
      <c r="R229" s="346"/>
      <c r="S229" s="346"/>
      <c r="T229" s="346"/>
      <c r="U229" s="346"/>
      <c r="V229" s="346"/>
      <c r="W229" s="346"/>
      <c r="X229" s="346"/>
      <c r="Y229" s="346"/>
      <c r="Z229" s="346"/>
    </row>
    <row r="230" spans="1:26" ht="12.75" customHeight="1">
      <c r="A230" s="346"/>
      <c r="B230" s="346"/>
      <c r="C230" s="539"/>
      <c r="D230" s="538"/>
      <c r="E230" s="346"/>
      <c r="F230" s="538"/>
      <c r="G230" s="346"/>
      <c r="H230" s="346"/>
      <c r="I230" s="346"/>
      <c r="J230" s="346"/>
      <c r="K230" s="346"/>
      <c r="L230" s="346"/>
      <c r="M230" s="346"/>
      <c r="N230" s="346"/>
      <c r="O230" s="346"/>
      <c r="P230" s="346"/>
      <c r="Q230" s="346"/>
      <c r="R230" s="346"/>
      <c r="S230" s="346"/>
      <c r="T230" s="346"/>
      <c r="U230" s="346"/>
      <c r="V230" s="346"/>
      <c r="W230" s="346"/>
      <c r="X230" s="346"/>
      <c r="Y230" s="346"/>
      <c r="Z230" s="346"/>
    </row>
    <row r="231" spans="1:26" ht="12.75" customHeight="1">
      <c r="A231" s="346"/>
      <c r="B231" s="346"/>
      <c r="C231" s="539"/>
      <c r="D231" s="538"/>
      <c r="E231" s="346"/>
      <c r="F231" s="538"/>
      <c r="G231" s="346"/>
      <c r="H231" s="346"/>
      <c r="I231" s="346"/>
      <c r="J231" s="346"/>
      <c r="K231" s="346"/>
      <c r="L231" s="346"/>
      <c r="M231" s="346"/>
      <c r="N231" s="346"/>
      <c r="O231" s="346"/>
      <c r="P231" s="346"/>
      <c r="Q231" s="346"/>
      <c r="R231" s="346"/>
      <c r="S231" s="346"/>
      <c r="T231" s="346"/>
      <c r="U231" s="346"/>
      <c r="V231" s="346"/>
      <c r="W231" s="346"/>
      <c r="X231" s="346"/>
      <c r="Y231" s="346"/>
      <c r="Z231" s="346"/>
    </row>
    <row r="232" spans="1:26" ht="12.75" customHeight="1">
      <c r="A232" s="346"/>
      <c r="B232" s="346"/>
      <c r="C232" s="539"/>
      <c r="D232" s="538"/>
      <c r="E232" s="346"/>
      <c r="F232" s="538"/>
      <c r="G232" s="346"/>
      <c r="H232" s="346"/>
      <c r="I232" s="346"/>
      <c r="J232" s="346"/>
      <c r="K232" s="346"/>
      <c r="L232" s="346"/>
      <c r="M232" s="346"/>
      <c r="N232" s="346"/>
      <c r="O232" s="346"/>
      <c r="P232" s="346"/>
      <c r="Q232" s="346"/>
      <c r="R232" s="346"/>
      <c r="S232" s="346"/>
      <c r="T232" s="346"/>
      <c r="U232" s="346"/>
      <c r="V232" s="346"/>
      <c r="W232" s="346"/>
      <c r="X232" s="346"/>
      <c r="Y232" s="346"/>
      <c r="Z232" s="346"/>
    </row>
    <row r="233" spans="1:26" ht="12.75" customHeight="1">
      <c r="A233" s="346"/>
      <c r="B233" s="346"/>
      <c r="C233" s="539"/>
      <c r="D233" s="538"/>
      <c r="E233" s="346"/>
      <c r="F233" s="538"/>
      <c r="G233" s="346"/>
      <c r="H233" s="346"/>
      <c r="I233" s="346"/>
      <c r="J233" s="346"/>
      <c r="K233" s="346"/>
      <c r="L233" s="346"/>
      <c r="M233" s="346"/>
      <c r="N233" s="346"/>
      <c r="O233" s="346"/>
      <c r="P233" s="346"/>
      <c r="Q233" s="346"/>
      <c r="R233" s="346"/>
      <c r="S233" s="346"/>
      <c r="T233" s="346"/>
      <c r="U233" s="346"/>
      <c r="V233" s="346"/>
      <c r="W233" s="346"/>
      <c r="X233" s="346"/>
      <c r="Y233" s="346"/>
      <c r="Z233" s="346"/>
    </row>
    <row r="234" spans="1:26" ht="12.75" customHeight="1">
      <c r="A234" s="346"/>
      <c r="B234" s="346"/>
      <c r="C234" s="539"/>
      <c r="D234" s="538"/>
      <c r="E234" s="346"/>
      <c r="F234" s="538"/>
      <c r="G234" s="346"/>
      <c r="H234" s="346"/>
      <c r="I234" s="346"/>
      <c r="J234" s="346"/>
      <c r="K234" s="346"/>
      <c r="L234" s="346"/>
      <c r="M234" s="346"/>
      <c r="N234" s="346"/>
      <c r="O234" s="346"/>
      <c r="P234" s="346"/>
      <c r="Q234" s="346"/>
      <c r="R234" s="346"/>
      <c r="S234" s="346"/>
      <c r="T234" s="346"/>
      <c r="U234" s="346"/>
      <c r="V234" s="346"/>
      <c r="W234" s="346"/>
      <c r="X234" s="346"/>
      <c r="Y234" s="346"/>
      <c r="Z234" s="346"/>
    </row>
    <row r="235" spans="1:26" ht="12.75" customHeight="1">
      <c r="A235" s="346"/>
      <c r="B235" s="346"/>
      <c r="C235" s="539"/>
      <c r="D235" s="538"/>
      <c r="E235" s="346"/>
      <c r="F235" s="538"/>
      <c r="G235" s="346"/>
      <c r="H235" s="346"/>
      <c r="I235" s="346"/>
      <c r="J235" s="346"/>
      <c r="K235" s="346"/>
      <c r="L235" s="346"/>
      <c r="M235" s="346"/>
      <c r="N235" s="346"/>
      <c r="O235" s="346"/>
      <c r="P235" s="346"/>
      <c r="Q235" s="346"/>
      <c r="R235" s="346"/>
      <c r="S235" s="346"/>
      <c r="T235" s="346"/>
      <c r="U235" s="346"/>
      <c r="V235" s="346"/>
      <c r="W235" s="346"/>
      <c r="X235" s="346"/>
      <c r="Y235" s="346"/>
      <c r="Z235" s="346"/>
    </row>
    <row r="236" spans="1:26" ht="12.75" customHeight="1">
      <c r="A236" s="346"/>
      <c r="B236" s="346"/>
      <c r="C236" s="539"/>
      <c r="D236" s="538"/>
      <c r="E236" s="346"/>
      <c r="F236" s="538"/>
      <c r="G236" s="346"/>
      <c r="H236" s="346"/>
      <c r="I236" s="346"/>
      <c r="J236" s="346"/>
      <c r="K236" s="346"/>
      <c r="L236" s="346"/>
      <c r="M236" s="346"/>
      <c r="N236" s="346"/>
      <c r="O236" s="346"/>
      <c r="P236" s="346"/>
      <c r="Q236" s="346"/>
      <c r="R236" s="346"/>
      <c r="S236" s="346"/>
      <c r="T236" s="346"/>
      <c r="U236" s="346"/>
      <c r="V236" s="346"/>
      <c r="W236" s="346"/>
      <c r="X236" s="346"/>
      <c r="Y236" s="346"/>
      <c r="Z236" s="346"/>
    </row>
    <row r="237" spans="1:26" ht="12.75" customHeight="1">
      <c r="A237" s="346"/>
      <c r="B237" s="346"/>
      <c r="C237" s="539"/>
      <c r="D237" s="538"/>
      <c r="E237" s="346"/>
      <c r="F237" s="538"/>
      <c r="G237" s="346"/>
      <c r="H237" s="346"/>
      <c r="I237" s="346"/>
      <c r="J237" s="346"/>
      <c r="K237" s="346"/>
      <c r="L237" s="346"/>
      <c r="M237" s="346"/>
      <c r="N237" s="346"/>
      <c r="O237" s="346"/>
      <c r="P237" s="346"/>
      <c r="Q237" s="346"/>
      <c r="R237" s="346"/>
      <c r="S237" s="346"/>
      <c r="T237" s="346"/>
      <c r="U237" s="346"/>
      <c r="V237" s="346"/>
      <c r="W237" s="346"/>
      <c r="X237" s="346"/>
      <c r="Y237" s="346"/>
      <c r="Z237" s="346"/>
    </row>
    <row r="238" spans="1:26" ht="12.75" customHeight="1">
      <c r="A238" s="346"/>
      <c r="B238" s="346"/>
      <c r="C238" s="539"/>
      <c r="D238" s="538"/>
      <c r="E238" s="346"/>
      <c r="F238" s="538"/>
      <c r="G238" s="346"/>
      <c r="H238" s="346"/>
      <c r="I238" s="346"/>
      <c r="J238" s="346"/>
      <c r="K238" s="346"/>
      <c r="L238" s="346"/>
      <c r="M238" s="346"/>
      <c r="N238" s="346"/>
      <c r="O238" s="346"/>
      <c r="P238" s="346"/>
      <c r="Q238" s="346"/>
      <c r="R238" s="346"/>
      <c r="S238" s="346"/>
      <c r="T238" s="346"/>
      <c r="U238" s="346"/>
      <c r="V238" s="346"/>
      <c r="W238" s="346"/>
      <c r="X238" s="346"/>
      <c r="Y238" s="346"/>
      <c r="Z238" s="346"/>
    </row>
    <row r="239" spans="1:26" ht="12.75" customHeight="1">
      <c r="A239" s="346"/>
      <c r="B239" s="346"/>
      <c r="C239" s="539"/>
      <c r="D239" s="538"/>
      <c r="E239" s="346"/>
      <c r="F239" s="538"/>
      <c r="G239" s="346"/>
      <c r="H239" s="346"/>
      <c r="I239" s="346"/>
      <c r="J239" s="346"/>
      <c r="K239" s="346"/>
      <c r="L239" s="346"/>
      <c r="M239" s="346"/>
      <c r="N239" s="346"/>
      <c r="O239" s="346"/>
      <c r="P239" s="346"/>
      <c r="Q239" s="346"/>
      <c r="R239" s="346"/>
      <c r="S239" s="346"/>
      <c r="T239" s="346"/>
      <c r="U239" s="346"/>
      <c r="V239" s="346"/>
      <c r="W239" s="346"/>
      <c r="X239" s="346"/>
      <c r="Y239" s="346"/>
      <c r="Z239" s="346"/>
    </row>
    <row r="240" spans="1:26" ht="12.75" customHeight="1">
      <c r="A240" s="346"/>
      <c r="B240" s="346"/>
      <c r="C240" s="539"/>
      <c r="D240" s="538"/>
      <c r="E240" s="346"/>
      <c r="F240" s="538"/>
      <c r="G240" s="346"/>
      <c r="H240" s="346"/>
      <c r="I240" s="346"/>
      <c r="J240" s="346"/>
      <c r="K240" s="346"/>
      <c r="L240" s="346"/>
      <c r="M240" s="346"/>
      <c r="N240" s="346"/>
      <c r="O240" s="346"/>
      <c r="P240" s="346"/>
      <c r="Q240" s="346"/>
      <c r="R240" s="346"/>
      <c r="S240" s="346"/>
      <c r="T240" s="346"/>
      <c r="U240" s="346"/>
      <c r="V240" s="346"/>
      <c r="W240" s="346"/>
      <c r="X240" s="346"/>
      <c r="Y240" s="346"/>
      <c r="Z240" s="346"/>
    </row>
    <row r="241" spans="1:26" ht="12.75" customHeight="1">
      <c r="A241" s="346"/>
      <c r="B241" s="346"/>
      <c r="C241" s="539"/>
      <c r="D241" s="538"/>
      <c r="E241" s="346"/>
      <c r="F241" s="538"/>
      <c r="G241" s="346"/>
      <c r="H241" s="346"/>
      <c r="I241" s="346"/>
      <c r="J241" s="346"/>
      <c r="K241" s="346"/>
      <c r="L241" s="346"/>
      <c r="M241" s="346"/>
      <c r="N241" s="346"/>
      <c r="O241" s="346"/>
      <c r="P241" s="346"/>
      <c r="Q241" s="346"/>
      <c r="R241" s="346"/>
      <c r="S241" s="346"/>
      <c r="T241" s="346"/>
      <c r="U241" s="346"/>
      <c r="V241" s="346"/>
      <c r="W241" s="346"/>
      <c r="X241" s="346"/>
      <c r="Y241" s="346"/>
      <c r="Z241" s="346"/>
    </row>
    <row r="242" spans="1:26" ht="12.75" customHeight="1">
      <c r="A242" s="346"/>
      <c r="B242" s="346"/>
      <c r="C242" s="539"/>
      <c r="D242" s="538"/>
      <c r="E242" s="346"/>
      <c r="F242" s="538"/>
      <c r="G242" s="346"/>
      <c r="H242" s="346"/>
      <c r="I242" s="346"/>
      <c r="J242" s="346"/>
      <c r="K242" s="346"/>
      <c r="L242" s="346"/>
      <c r="M242" s="346"/>
      <c r="N242" s="346"/>
      <c r="O242" s="346"/>
      <c r="P242" s="346"/>
      <c r="Q242" s="346"/>
      <c r="R242" s="346"/>
      <c r="S242" s="346"/>
      <c r="T242" s="346"/>
      <c r="U242" s="346"/>
      <c r="V242" s="346"/>
      <c r="W242" s="346"/>
      <c r="X242" s="346"/>
      <c r="Y242" s="346"/>
      <c r="Z242" s="346"/>
    </row>
    <row r="243" spans="1:26" ht="12.75" customHeight="1">
      <c r="A243" s="346"/>
      <c r="B243" s="346"/>
      <c r="C243" s="539"/>
      <c r="D243" s="538"/>
      <c r="E243" s="346"/>
      <c r="F243" s="538"/>
      <c r="G243" s="346"/>
      <c r="H243" s="346"/>
      <c r="I243" s="346"/>
      <c r="J243" s="346"/>
      <c r="K243" s="346"/>
      <c r="L243" s="346"/>
      <c r="M243" s="346"/>
      <c r="N243" s="346"/>
      <c r="O243" s="346"/>
      <c r="P243" s="346"/>
      <c r="Q243" s="346"/>
      <c r="R243" s="346"/>
      <c r="S243" s="346"/>
      <c r="T243" s="346"/>
      <c r="U243" s="346"/>
      <c r="V243" s="346"/>
      <c r="W243" s="346"/>
      <c r="X243" s="346"/>
      <c r="Y243" s="346"/>
      <c r="Z243" s="346"/>
    </row>
    <row r="244" spans="1:26" ht="12.75" customHeight="1">
      <c r="A244" s="346"/>
      <c r="B244" s="346"/>
      <c r="C244" s="539"/>
      <c r="D244" s="538"/>
      <c r="E244" s="346"/>
      <c r="F244" s="538"/>
      <c r="G244" s="346"/>
      <c r="H244" s="346"/>
      <c r="I244" s="346"/>
      <c r="J244" s="346"/>
      <c r="K244" s="346"/>
      <c r="L244" s="346"/>
      <c r="M244" s="346"/>
      <c r="N244" s="346"/>
      <c r="O244" s="346"/>
      <c r="P244" s="346"/>
      <c r="Q244" s="346"/>
      <c r="R244" s="346"/>
      <c r="S244" s="346"/>
      <c r="T244" s="346"/>
      <c r="U244" s="346"/>
      <c r="V244" s="346"/>
      <c r="W244" s="346"/>
      <c r="X244" s="346"/>
      <c r="Y244" s="346"/>
      <c r="Z244" s="346"/>
    </row>
    <row r="245" spans="1:26" ht="12.75" customHeight="1">
      <c r="A245" s="346"/>
      <c r="B245" s="346"/>
      <c r="C245" s="539"/>
      <c r="D245" s="538"/>
      <c r="E245" s="346"/>
      <c r="F245" s="538"/>
      <c r="G245" s="346"/>
      <c r="H245" s="346"/>
      <c r="I245" s="346"/>
      <c r="J245" s="346"/>
      <c r="K245" s="346"/>
      <c r="L245" s="346"/>
      <c r="M245" s="346"/>
      <c r="N245" s="346"/>
      <c r="O245" s="346"/>
      <c r="P245" s="346"/>
      <c r="Q245" s="346"/>
      <c r="R245" s="346"/>
      <c r="S245" s="346"/>
      <c r="T245" s="346"/>
      <c r="U245" s="346"/>
      <c r="V245" s="346"/>
      <c r="W245" s="346"/>
      <c r="X245" s="346"/>
      <c r="Y245" s="346"/>
      <c r="Z245" s="346"/>
    </row>
    <row r="246" spans="1:26" ht="12.75" customHeight="1">
      <c r="A246" s="346"/>
      <c r="B246" s="346"/>
      <c r="C246" s="539"/>
      <c r="D246" s="538"/>
      <c r="E246" s="346"/>
      <c r="F246" s="538"/>
      <c r="G246" s="346"/>
      <c r="H246" s="346"/>
      <c r="I246" s="346"/>
      <c r="J246" s="346"/>
      <c r="K246" s="346"/>
      <c r="L246" s="346"/>
      <c r="M246" s="346"/>
      <c r="N246" s="346"/>
      <c r="O246" s="346"/>
      <c r="P246" s="346"/>
      <c r="Q246" s="346"/>
      <c r="R246" s="346"/>
      <c r="S246" s="346"/>
      <c r="T246" s="346"/>
      <c r="U246" s="346"/>
      <c r="V246" s="346"/>
      <c r="W246" s="346"/>
      <c r="X246" s="346"/>
      <c r="Y246" s="346"/>
      <c r="Z246" s="346"/>
    </row>
    <row r="247" spans="1:26" ht="12.75" customHeight="1">
      <c r="A247" s="346"/>
      <c r="B247" s="346"/>
      <c r="C247" s="539"/>
      <c r="D247" s="538"/>
      <c r="E247" s="346"/>
      <c r="F247" s="538"/>
      <c r="G247" s="346"/>
      <c r="H247" s="346"/>
      <c r="I247" s="346"/>
      <c r="J247" s="346"/>
      <c r="K247" s="346"/>
      <c r="L247" s="346"/>
      <c r="M247" s="346"/>
      <c r="N247" s="346"/>
      <c r="O247" s="346"/>
      <c r="P247" s="346"/>
      <c r="Q247" s="346"/>
      <c r="R247" s="346"/>
      <c r="S247" s="346"/>
      <c r="T247" s="346"/>
      <c r="U247" s="346"/>
      <c r="V247" s="346"/>
      <c r="W247" s="346"/>
      <c r="X247" s="346"/>
      <c r="Y247" s="346"/>
      <c r="Z247" s="346"/>
    </row>
    <row r="248" spans="1:26" ht="12.75" customHeight="1">
      <c r="A248" s="346"/>
      <c r="B248" s="346"/>
      <c r="C248" s="539"/>
      <c r="D248" s="538"/>
      <c r="E248" s="346"/>
      <c r="F248" s="538"/>
      <c r="G248" s="346"/>
      <c r="H248" s="346"/>
      <c r="I248" s="346"/>
      <c r="J248" s="346"/>
      <c r="K248" s="346"/>
      <c r="L248" s="346"/>
      <c r="M248" s="346"/>
      <c r="N248" s="346"/>
      <c r="O248" s="346"/>
      <c r="P248" s="346"/>
      <c r="Q248" s="346"/>
      <c r="R248" s="346"/>
      <c r="S248" s="346"/>
      <c r="T248" s="346"/>
      <c r="U248" s="346"/>
      <c r="V248" s="346"/>
      <c r="W248" s="346"/>
      <c r="X248" s="346"/>
      <c r="Y248" s="346"/>
      <c r="Z248" s="346"/>
    </row>
    <row r="249" spans="1:26" ht="12.75" customHeight="1">
      <c r="A249" s="346"/>
      <c r="B249" s="346"/>
      <c r="C249" s="539"/>
      <c r="D249" s="538"/>
      <c r="E249" s="346"/>
      <c r="F249" s="538"/>
      <c r="G249" s="346"/>
      <c r="H249" s="346"/>
      <c r="I249" s="346"/>
      <c r="J249" s="346"/>
      <c r="K249" s="346"/>
      <c r="L249" s="346"/>
      <c r="M249" s="346"/>
      <c r="N249" s="346"/>
      <c r="O249" s="346"/>
      <c r="P249" s="346"/>
      <c r="Q249" s="346"/>
      <c r="R249" s="346"/>
      <c r="S249" s="346"/>
      <c r="T249" s="346"/>
      <c r="U249" s="346"/>
      <c r="V249" s="346"/>
      <c r="W249" s="346"/>
      <c r="X249" s="346"/>
      <c r="Y249" s="346"/>
      <c r="Z249" s="346"/>
    </row>
    <row r="250" spans="1:26" ht="12.75" customHeight="1">
      <c r="A250" s="346"/>
      <c r="B250" s="346"/>
      <c r="C250" s="539"/>
      <c r="D250" s="538"/>
      <c r="E250" s="346"/>
      <c r="F250" s="538"/>
      <c r="G250" s="346"/>
      <c r="H250" s="346"/>
      <c r="I250" s="346"/>
      <c r="J250" s="346"/>
      <c r="K250" s="346"/>
      <c r="L250" s="346"/>
      <c r="M250" s="346"/>
      <c r="N250" s="346"/>
      <c r="O250" s="346"/>
      <c r="P250" s="346"/>
      <c r="Q250" s="346"/>
      <c r="R250" s="346"/>
      <c r="S250" s="346"/>
      <c r="T250" s="346"/>
      <c r="U250" s="346"/>
      <c r="V250" s="346"/>
      <c r="W250" s="346"/>
      <c r="X250" s="346"/>
      <c r="Y250" s="346"/>
      <c r="Z250" s="346"/>
    </row>
    <row r="251" spans="1:26" ht="12.75" customHeight="1">
      <c r="A251" s="346"/>
      <c r="B251" s="346"/>
      <c r="C251" s="539"/>
      <c r="D251" s="538"/>
      <c r="E251" s="346"/>
      <c r="F251" s="538"/>
      <c r="G251" s="346"/>
      <c r="H251" s="346"/>
      <c r="I251" s="346"/>
      <c r="J251" s="346"/>
      <c r="K251" s="346"/>
      <c r="L251" s="346"/>
      <c r="M251" s="346"/>
      <c r="N251" s="346"/>
      <c r="O251" s="346"/>
      <c r="P251" s="346"/>
      <c r="Q251" s="346"/>
      <c r="R251" s="346"/>
      <c r="S251" s="346"/>
      <c r="T251" s="346"/>
      <c r="U251" s="346"/>
      <c r="V251" s="346"/>
      <c r="W251" s="346"/>
      <c r="X251" s="346"/>
      <c r="Y251" s="346"/>
      <c r="Z251" s="346"/>
    </row>
    <row r="252" spans="1:26" ht="12.75" customHeight="1">
      <c r="A252" s="346"/>
      <c r="B252" s="346"/>
      <c r="C252" s="539"/>
      <c r="D252" s="538"/>
      <c r="E252" s="346"/>
      <c r="F252" s="538"/>
      <c r="G252" s="346"/>
      <c r="H252" s="346"/>
      <c r="I252" s="346"/>
      <c r="J252" s="346"/>
      <c r="K252" s="346"/>
      <c r="L252" s="346"/>
      <c r="M252" s="346"/>
      <c r="N252" s="346"/>
      <c r="O252" s="346"/>
      <c r="P252" s="346"/>
      <c r="Q252" s="346"/>
      <c r="R252" s="346"/>
      <c r="S252" s="346"/>
      <c r="T252" s="346"/>
      <c r="U252" s="346"/>
      <c r="V252" s="346"/>
      <c r="W252" s="346"/>
      <c r="X252" s="346"/>
      <c r="Y252" s="346"/>
      <c r="Z252" s="346"/>
    </row>
    <row r="253" spans="1:26" ht="12.75" customHeight="1">
      <c r="A253" s="346"/>
      <c r="B253" s="346"/>
      <c r="C253" s="539"/>
      <c r="D253" s="538"/>
      <c r="E253" s="346"/>
      <c r="F253" s="538"/>
      <c r="G253" s="346"/>
      <c r="H253" s="346"/>
      <c r="I253" s="346"/>
      <c r="J253" s="346"/>
      <c r="K253" s="346"/>
      <c r="L253" s="346"/>
      <c r="M253" s="346"/>
      <c r="N253" s="346"/>
      <c r="O253" s="346"/>
      <c r="P253" s="346"/>
      <c r="Q253" s="346"/>
      <c r="R253" s="346"/>
      <c r="S253" s="346"/>
      <c r="T253" s="346"/>
      <c r="U253" s="346"/>
      <c r="V253" s="346"/>
      <c r="W253" s="346"/>
      <c r="X253" s="346"/>
      <c r="Y253" s="346"/>
      <c r="Z253" s="346"/>
    </row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53:E54"/>
    <mergeCell ref="A4:F4"/>
    <mergeCell ref="A1:H1"/>
    <mergeCell ref="A3:H3"/>
  </mergeCells>
  <printOptions horizontalCentered="1" verticalCentered="1"/>
  <pageMargins left="0.43307086614173229" right="0.27559055118110237" top="0.39370078740157483" bottom="0.39370078740157483" header="0" footer="0"/>
  <pageSetup scale="8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opLeftCell="A10" workbookViewId="0">
      <selection activeCell="A24" sqref="A24"/>
    </sheetView>
  </sheetViews>
  <sheetFormatPr baseColWidth="10" defaultColWidth="14.375" defaultRowHeight="15" customHeight="1"/>
  <cols>
    <col min="1" max="1" width="29.125" customWidth="1"/>
    <col min="2" max="2" width="13" customWidth="1"/>
    <col min="3" max="3" width="19.375" bestFit="1" customWidth="1"/>
    <col min="4" max="4" width="20.375" customWidth="1"/>
    <col min="5" max="5" width="25.25" customWidth="1"/>
    <col min="6" max="6" width="23.75" customWidth="1"/>
    <col min="7" max="7" width="23.625" customWidth="1"/>
    <col min="8" max="8" width="22.25" customWidth="1"/>
    <col min="9" max="9" width="22.125" customWidth="1"/>
    <col min="10" max="10" width="21" customWidth="1"/>
    <col min="11" max="11" width="22" customWidth="1"/>
    <col min="12" max="12" width="23.875" customWidth="1"/>
    <col min="13" max="13" width="22.75" customWidth="1"/>
    <col min="14" max="14" width="20.25" customWidth="1"/>
    <col min="15" max="15" width="24.25" customWidth="1"/>
    <col min="16" max="16" width="11" customWidth="1"/>
  </cols>
  <sheetData>
    <row r="1" spans="1:16" ht="12" customHeight="1">
      <c r="A1" s="1197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23.25">
      <c r="A2" s="405"/>
      <c r="B2" s="406"/>
      <c r="C2" s="406"/>
      <c r="D2" s="406"/>
      <c r="E2" s="407" t="s">
        <v>139</v>
      </c>
      <c r="F2" s="407"/>
      <c r="G2" s="407"/>
      <c r="H2" s="407"/>
      <c r="I2" s="407"/>
      <c r="J2" s="406"/>
      <c r="K2" s="406"/>
      <c r="L2" s="406"/>
      <c r="M2" s="406"/>
      <c r="N2" s="406"/>
      <c r="O2" s="408"/>
    </row>
    <row r="3" spans="1:16" ht="14.25" customHeight="1">
      <c r="A3" s="49"/>
      <c r="B3" s="49"/>
      <c r="C3" s="49"/>
      <c r="D3" s="49"/>
      <c r="E3" s="127"/>
      <c r="F3" s="127"/>
      <c r="G3" s="127"/>
      <c r="H3" s="127"/>
      <c r="I3" s="127"/>
      <c r="J3" s="49"/>
      <c r="K3" s="49"/>
      <c r="L3" s="49"/>
      <c r="M3" s="49"/>
      <c r="N3" s="49"/>
      <c r="O3" s="49"/>
    </row>
    <row r="4" spans="1:16" ht="12" customHeight="1">
      <c r="A4" s="1305" t="s">
        <v>140</v>
      </c>
      <c r="B4" s="412" t="s">
        <v>73</v>
      </c>
      <c r="C4" s="49"/>
      <c r="D4" s="49"/>
      <c r="E4" s="49"/>
      <c r="F4" s="49" t="s">
        <v>148</v>
      </c>
      <c r="G4" s="49"/>
      <c r="H4" s="49"/>
      <c r="I4" s="49"/>
      <c r="J4" s="49"/>
      <c r="K4" s="49"/>
      <c r="L4" s="49"/>
      <c r="M4" s="49"/>
      <c r="N4" s="49"/>
      <c r="O4" s="49"/>
    </row>
    <row r="5" spans="1:16" ht="12" customHeight="1">
      <c r="A5" s="1306"/>
      <c r="B5" s="416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6" ht="12" customHeight="1">
      <c r="A6" s="1303" t="s">
        <v>151</v>
      </c>
      <c r="B6" s="422" t="s">
        <v>152</v>
      </c>
      <c r="C6" s="1307" t="s">
        <v>82</v>
      </c>
      <c r="D6" s="1307" t="s">
        <v>83</v>
      </c>
      <c r="E6" s="1307" t="s">
        <v>84</v>
      </c>
      <c r="F6" s="1307" t="s">
        <v>85</v>
      </c>
      <c r="G6" s="1307" t="s">
        <v>86</v>
      </c>
      <c r="H6" s="1307" t="s">
        <v>87</v>
      </c>
      <c r="I6" s="1307" t="s">
        <v>88</v>
      </c>
      <c r="J6" s="1307" t="s">
        <v>89</v>
      </c>
      <c r="K6" s="1307" t="s">
        <v>90</v>
      </c>
      <c r="L6" s="1307" t="s">
        <v>91</v>
      </c>
      <c r="M6" s="1307" t="s">
        <v>92</v>
      </c>
      <c r="N6" s="425" t="s">
        <v>93</v>
      </c>
      <c r="O6" s="1307" t="s">
        <v>52</v>
      </c>
    </row>
    <row r="7" spans="1:16" ht="12" customHeight="1">
      <c r="A7" s="1304"/>
      <c r="B7" s="427" t="s">
        <v>154</v>
      </c>
      <c r="C7" s="1304"/>
      <c r="D7" s="1304"/>
      <c r="E7" s="1304"/>
      <c r="F7" s="1304"/>
      <c r="G7" s="1304"/>
      <c r="H7" s="1304"/>
      <c r="I7" s="1304"/>
      <c r="J7" s="1304"/>
      <c r="K7" s="1304"/>
      <c r="L7" s="1304"/>
      <c r="M7" s="1304"/>
      <c r="N7" s="429" t="s">
        <v>93</v>
      </c>
      <c r="O7" s="1304"/>
    </row>
    <row r="8" spans="1:16" ht="12" customHeight="1">
      <c r="A8" s="398"/>
      <c r="C8" s="431"/>
      <c r="D8" s="431"/>
      <c r="E8" s="431"/>
    </row>
    <row r="9" spans="1:16" ht="24">
      <c r="A9" s="1234" t="str">
        <f>'Costo Variable Unitario'!A11</f>
        <v>Pintura fotoluminiscente acrilica</v>
      </c>
      <c r="B9" s="139" t="s">
        <v>532</v>
      </c>
      <c r="C9" s="434">
        <f>Ventas!C25</f>
        <v>120</v>
      </c>
      <c r="D9" s="434">
        <f>Ventas!D25</f>
        <v>80</v>
      </c>
      <c r="E9" s="434">
        <f>Ventas!E25</f>
        <v>60</v>
      </c>
      <c r="F9" s="434">
        <f>Ventas!F25</f>
        <v>70</v>
      </c>
      <c r="G9" s="434">
        <f>Ventas!G25</f>
        <v>40</v>
      </c>
      <c r="H9" s="434">
        <f>Ventas!H25</f>
        <v>80</v>
      </c>
      <c r="I9" s="434">
        <f>Ventas!I25</f>
        <v>110</v>
      </c>
      <c r="J9" s="434">
        <f>Ventas!J25</f>
        <v>70</v>
      </c>
      <c r="K9" s="434">
        <f>Ventas!K25</f>
        <v>70</v>
      </c>
      <c r="L9" s="434">
        <f>Ventas!L25</f>
        <v>60</v>
      </c>
      <c r="M9" s="434">
        <f>Ventas!M25</f>
        <v>100</v>
      </c>
      <c r="N9" s="434">
        <f>Ventas!N25</f>
        <v>140</v>
      </c>
      <c r="O9" s="434">
        <f t="shared" ref="O9:O14" si="0">SUM(C9:N9)</f>
        <v>1000</v>
      </c>
    </row>
    <row r="10" spans="1:16" ht="12" customHeight="1">
      <c r="A10" s="327">
        <f>'Costo Variable Unitario'!A12</f>
        <v>0</v>
      </c>
      <c r="B10" s="139" t="s">
        <v>156</v>
      </c>
      <c r="C10" s="434">
        <f>Ventas!C26</f>
        <v>0</v>
      </c>
      <c r="D10" s="434">
        <f>Ventas!D26</f>
        <v>0</v>
      </c>
      <c r="E10" s="434">
        <f>Ventas!E26</f>
        <v>0</v>
      </c>
      <c r="F10" s="434">
        <f>Ventas!F26</f>
        <v>0</v>
      </c>
      <c r="G10" s="434">
        <f>Ventas!G26</f>
        <v>0</v>
      </c>
      <c r="H10" s="434">
        <f>Ventas!H26</f>
        <v>0</v>
      </c>
      <c r="I10" s="434">
        <f>Ventas!I26</f>
        <v>0</v>
      </c>
      <c r="J10" s="434">
        <f>Ventas!J26</f>
        <v>0</v>
      </c>
      <c r="K10" s="434">
        <f>Ventas!K26</f>
        <v>0</v>
      </c>
      <c r="L10" s="434">
        <f>Ventas!L26</f>
        <v>0</v>
      </c>
      <c r="M10" s="434">
        <f>Ventas!M26</f>
        <v>0</v>
      </c>
      <c r="N10" s="434">
        <f>Ventas!N26</f>
        <v>0</v>
      </c>
      <c r="O10" s="434">
        <f t="shared" si="0"/>
        <v>0</v>
      </c>
    </row>
    <row r="11" spans="1:16" ht="12" customHeight="1">
      <c r="A11" s="327">
        <f>'Costo Variable Unitario'!A13</f>
        <v>0</v>
      </c>
      <c r="B11" s="139" t="s">
        <v>156</v>
      </c>
      <c r="C11" s="434">
        <f>Ventas!C27</f>
        <v>0</v>
      </c>
      <c r="D11" s="434">
        <f>Ventas!D27</f>
        <v>0</v>
      </c>
      <c r="E11" s="434">
        <f>Ventas!E27</f>
        <v>0</v>
      </c>
      <c r="F11" s="434">
        <f>Ventas!F27</f>
        <v>0</v>
      </c>
      <c r="G11" s="434">
        <f>Ventas!G27</f>
        <v>0</v>
      </c>
      <c r="H11" s="434">
        <f>Ventas!H27</f>
        <v>0</v>
      </c>
      <c r="I11" s="434">
        <f>Ventas!I27</f>
        <v>0</v>
      </c>
      <c r="J11" s="434">
        <f>Ventas!J27</f>
        <v>0</v>
      </c>
      <c r="K11" s="434">
        <f>Ventas!K27</f>
        <v>0</v>
      </c>
      <c r="L11" s="434">
        <f>Ventas!L27</f>
        <v>0</v>
      </c>
      <c r="M11" s="434">
        <f>Ventas!M27</f>
        <v>0</v>
      </c>
      <c r="N11" s="434">
        <f>Ventas!N27</f>
        <v>0</v>
      </c>
      <c r="O11" s="434">
        <f t="shared" si="0"/>
        <v>0</v>
      </c>
    </row>
    <row r="12" spans="1:16" ht="12" customHeight="1">
      <c r="A12" s="327">
        <f>'Costo Variable Unitario'!A14</f>
        <v>0</v>
      </c>
      <c r="B12" s="139" t="s">
        <v>156</v>
      </c>
      <c r="C12" s="434">
        <f>Ventas!C28</f>
        <v>0</v>
      </c>
      <c r="D12" s="434">
        <f>Ventas!D28</f>
        <v>0</v>
      </c>
      <c r="E12" s="434">
        <f>Ventas!E28</f>
        <v>0</v>
      </c>
      <c r="F12" s="434">
        <f>Ventas!F28</f>
        <v>0</v>
      </c>
      <c r="G12" s="434">
        <f>Ventas!G28</f>
        <v>0</v>
      </c>
      <c r="H12" s="434">
        <f>Ventas!H28</f>
        <v>0</v>
      </c>
      <c r="I12" s="434">
        <f>Ventas!I28</f>
        <v>0</v>
      </c>
      <c r="J12" s="434">
        <f>Ventas!J28</f>
        <v>0</v>
      </c>
      <c r="K12" s="434">
        <f>Ventas!K28</f>
        <v>0</v>
      </c>
      <c r="L12" s="434">
        <f>Ventas!L28</f>
        <v>0</v>
      </c>
      <c r="M12" s="434">
        <f>Ventas!M28</f>
        <v>0</v>
      </c>
      <c r="N12" s="434">
        <f>Ventas!N28</f>
        <v>0</v>
      </c>
      <c r="O12" s="434">
        <f t="shared" si="0"/>
        <v>0</v>
      </c>
    </row>
    <row r="13" spans="1:16" ht="12" customHeight="1">
      <c r="A13" s="327">
        <f>'Costo Variable Unitario'!A15</f>
        <v>0</v>
      </c>
      <c r="B13" s="139" t="s">
        <v>156</v>
      </c>
      <c r="C13" s="434">
        <f>Ventas!C29</f>
        <v>0</v>
      </c>
      <c r="D13" s="434">
        <f>Ventas!D29</f>
        <v>0</v>
      </c>
      <c r="E13" s="434">
        <f>Ventas!E29</f>
        <v>0</v>
      </c>
      <c r="F13" s="434">
        <f>Ventas!F29</f>
        <v>0</v>
      </c>
      <c r="G13" s="434">
        <f>Ventas!G29</f>
        <v>0</v>
      </c>
      <c r="H13" s="434">
        <f>Ventas!H29</f>
        <v>0</v>
      </c>
      <c r="I13" s="434">
        <f>Ventas!I29</f>
        <v>0</v>
      </c>
      <c r="J13" s="434">
        <f>Ventas!J29</f>
        <v>0</v>
      </c>
      <c r="K13" s="434">
        <f>Ventas!K29</f>
        <v>0</v>
      </c>
      <c r="L13" s="434">
        <f>Ventas!L29</f>
        <v>0</v>
      </c>
      <c r="M13" s="434">
        <f>Ventas!M29</f>
        <v>0</v>
      </c>
      <c r="N13" s="434">
        <f>Ventas!N29</f>
        <v>0</v>
      </c>
      <c r="O13" s="434">
        <f t="shared" si="0"/>
        <v>0</v>
      </c>
    </row>
    <row r="14" spans="1:16" ht="12" customHeight="1">
      <c r="A14" s="327">
        <f>'Costo Variable Unitario'!A16</f>
        <v>0</v>
      </c>
      <c r="B14" s="139" t="s">
        <v>156</v>
      </c>
      <c r="C14" s="434">
        <f>Ventas!C30</f>
        <v>0</v>
      </c>
      <c r="D14" s="434">
        <f>Ventas!D30</f>
        <v>0</v>
      </c>
      <c r="E14" s="434">
        <f>Ventas!E30</f>
        <v>0</v>
      </c>
      <c r="F14" s="434">
        <f>Ventas!F30</f>
        <v>0</v>
      </c>
      <c r="G14" s="434">
        <f>Ventas!G30</f>
        <v>0</v>
      </c>
      <c r="H14" s="434">
        <f>Ventas!H30</f>
        <v>0</v>
      </c>
      <c r="I14" s="434">
        <f>Ventas!I30</f>
        <v>0</v>
      </c>
      <c r="J14" s="434">
        <f>Ventas!J30</f>
        <v>0</v>
      </c>
      <c r="K14" s="434">
        <f>Ventas!K30</f>
        <v>0</v>
      </c>
      <c r="L14" s="434">
        <f>Ventas!L30</f>
        <v>0</v>
      </c>
      <c r="M14" s="434">
        <f>Ventas!M30</f>
        <v>0</v>
      </c>
      <c r="N14" s="434">
        <f>Ventas!N30</f>
        <v>0</v>
      </c>
      <c r="O14" s="434">
        <f t="shared" si="0"/>
        <v>0</v>
      </c>
    </row>
    <row r="15" spans="1:16" ht="12" customHeight="1">
      <c r="A15" s="462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6" ht="12" customHeight="1">
      <c r="A16" s="462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5" ht="27.75" customHeight="1">
      <c r="A17" s="463"/>
      <c r="B17" s="407"/>
      <c r="C17" s="407"/>
      <c r="D17" s="407"/>
      <c r="E17" s="1311" t="s">
        <v>166</v>
      </c>
      <c r="F17" s="1242"/>
      <c r="G17" s="1242"/>
      <c r="H17" s="1242"/>
      <c r="I17" s="1312"/>
      <c r="J17" s="407"/>
      <c r="K17" s="407"/>
      <c r="L17" s="407"/>
      <c r="M17" s="407"/>
      <c r="N17" s="407"/>
      <c r="O17" s="465"/>
    </row>
    <row r="18" spans="1:15" ht="12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1:15" ht="12" customHeight="1">
      <c r="A19" s="49"/>
      <c r="B19" s="49"/>
      <c r="C19" s="49"/>
      <c r="D19" s="49"/>
      <c r="E19" s="49"/>
      <c r="F19" s="1308" t="s">
        <v>167</v>
      </c>
      <c r="G19" s="1309"/>
      <c r="H19" s="1309"/>
      <c r="I19" s="1310"/>
      <c r="J19" s="49"/>
      <c r="K19" s="49"/>
      <c r="L19" s="49"/>
      <c r="M19" s="49"/>
      <c r="N19" s="49"/>
      <c r="O19" s="49"/>
    </row>
    <row r="20" spans="1:15" ht="12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</row>
    <row r="21" spans="1:15" ht="12" customHeight="1">
      <c r="A21" s="1303" t="str">
        <f>A6</f>
        <v>PRODUCTOS</v>
      </c>
      <c r="B21" s="1307" t="s">
        <v>168</v>
      </c>
      <c r="C21" s="1307" t="s">
        <v>82</v>
      </c>
      <c r="D21" s="1307" t="s">
        <v>83</v>
      </c>
      <c r="E21" s="1307" t="s">
        <v>84</v>
      </c>
      <c r="F21" s="1307" t="s">
        <v>85</v>
      </c>
      <c r="G21" s="1307" t="s">
        <v>86</v>
      </c>
      <c r="H21" s="1307" t="s">
        <v>87</v>
      </c>
      <c r="I21" s="1307" t="s">
        <v>88</v>
      </c>
      <c r="J21" s="1307" t="s">
        <v>89</v>
      </c>
      <c r="K21" s="1307" t="s">
        <v>90</v>
      </c>
      <c r="L21" s="1307" t="s">
        <v>91</v>
      </c>
      <c r="M21" s="1307" t="s">
        <v>92</v>
      </c>
      <c r="N21" s="1307" t="s">
        <v>93</v>
      </c>
      <c r="O21" s="1307" t="s">
        <v>52</v>
      </c>
    </row>
    <row r="22" spans="1:15" ht="12" customHeight="1">
      <c r="A22" s="1304"/>
      <c r="B22" s="1304"/>
      <c r="C22" s="1304"/>
      <c r="D22" s="1304"/>
      <c r="E22" s="1304"/>
      <c r="F22" s="1304"/>
      <c r="G22" s="1304"/>
      <c r="H22" s="1304"/>
      <c r="I22" s="1304"/>
      <c r="J22" s="1304"/>
      <c r="K22" s="1304"/>
      <c r="L22" s="1304"/>
      <c r="M22" s="1304"/>
      <c r="N22" s="1304"/>
      <c r="O22" s="1304"/>
    </row>
    <row r="23" spans="1:15" ht="12" customHeight="1"/>
    <row r="24" spans="1:15" ht="30">
      <c r="A24" s="467" t="str">
        <f t="shared" ref="A24:A29" si="1">A9</f>
        <v>Pintura fotoluminiscente acrilica</v>
      </c>
      <c r="B24" s="468">
        <f>'Costo Variable Unitario'!P11</f>
        <v>112011.13</v>
      </c>
      <c r="C24" s="470">
        <f t="shared" ref="C24" si="2">C9*$B24</f>
        <v>13441335.600000001</v>
      </c>
      <c r="D24" s="470">
        <f t="shared" ref="D24:N24" si="3">D9*$B24</f>
        <v>8960890.4000000004</v>
      </c>
      <c r="E24" s="470">
        <f t="shared" si="3"/>
        <v>6720667.8000000007</v>
      </c>
      <c r="F24" s="470">
        <f t="shared" si="3"/>
        <v>7840779.1000000006</v>
      </c>
      <c r="G24" s="470">
        <f t="shared" si="3"/>
        <v>4480445.2</v>
      </c>
      <c r="H24" s="470">
        <f t="shared" si="3"/>
        <v>8960890.4000000004</v>
      </c>
      <c r="I24" s="470">
        <f t="shared" si="3"/>
        <v>12321224.300000001</v>
      </c>
      <c r="J24" s="470">
        <f t="shared" si="3"/>
        <v>7840779.1000000006</v>
      </c>
      <c r="K24" s="470">
        <f t="shared" si="3"/>
        <v>7840779.1000000006</v>
      </c>
      <c r="L24" s="470">
        <f t="shared" si="3"/>
        <v>6720667.8000000007</v>
      </c>
      <c r="M24" s="470">
        <f t="shared" si="3"/>
        <v>11201113</v>
      </c>
      <c r="N24" s="470">
        <f t="shared" si="3"/>
        <v>15681558.200000001</v>
      </c>
      <c r="O24" s="470">
        <f t="shared" ref="O24:O29" si="4">SUM(C24:N24)</f>
        <v>112011129.99999999</v>
      </c>
    </row>
    <row r="25" spans="1:15" ht="12" customHeight="1">
      <c r="A25" s="467">
        <f t="shared" si="1"/>
        <v>0</v>
      </c>
      <c r="B25" s="468">
        <f>'Costo Variable Unitario'!P12</f>
        <v>0</v>
      </c>
      <c r="C25" s="470">
        <f t="shared" ref="C25:N25" si="5">C10*$B25</f>
        <v>0</v>
      </c>
      <c r="D25" s="470">
        <f t="shared" si="5"/>
        <v>0</v>
      </c>
      <c r="E25" s="470">
        <f t="shared" si="5"/>
        <v>0</v>
      </c>
      <c r="F25" s="470">
        <f t="shared" si="5"/>
        <v>0</v>
      </c>
      <c r="G25" s="470">
        <f t="shared" si="5"/>
        <v>0</v>
      </c>
      <c r="H25" s="470">
        <f t="shared" si="5"/>
        <v>0</v>
      </c>
      <c r="I25" s="470">
        <f t="shared" si="5"/>
        <v>0</v>
      </c>
      <c r="J25" s="470">
        <f t="shared" si="5"/>
        <v>0</v>
      </c>
      <c r="K25" s="470">
        <f t="shared" si="5"/>
        <v>0</v>
      </c>
      <c r="L25" s="470">
        <f t="shared" si="5"/>
        <v>0</v>
      </c>
      <c r="M25" s="470">
        <f t="shared" si="5"/>
        <v>0</v>
      </c>
      <c r="N25" s="470">
        <f t="shared" si="5"/>
        <v>0</v>
      </c>
      <c r="O25" s="470">
        <f t="shared" si="4"/>
        <v>0</v>
      </c>
    </row>
    <row r="26" spans="1:15" ht="12" customHeight="1">
      <c r="A26" s="467">
        <f t="shared" si="1"/>
        <v>0</v>
      </c>
      <c r="B26" s="468">
        <f>'Costo Variable Unitario'!P13</f>
        <v>0</v>
      </c>
      <c r="C26" s="470">
        <f t="shared" ref="C26:N26" si="6">C11*$B26</f>
        <v>0</v>
      </c>
      <c r="D26" s="470">
        <f t="shared" si="6"/>
        <v>0</v>
      </c>
      <c r="E26" s="470">
        <f t="shared" si="6"/>
        <v>0</v>
      </c>
      <c r="F26" s="470">
        <f t="shared" si="6"/>
        <v>0</v>
      </c>
      <c r="G26" s="470">
        <f t="shared" si="6"/>
        <v>0</v>
      </c>
      <c r="H26" s="470">
        <f t="shared" si="6"/>
        <v>0</v>
      </c>
      <c r="I26" s="470">
        <f t="shared" si="6"/>
        <v>0</v>
      </c>
      <c r="J26" s="470">
        <f t="shared" si="6"/>
        <v>0</v>
      </c>
      <c r="K26" s="470">
        <f t="shared" si="6"/>
        <v>0</v>
      </c>
      <c r="L26" s="470">
        <f t="shared" si="6"/>
        <v>0</v>
      </c>
      <c r="M26" s="470">
        <f t="shared" si="6"/>
        <v>0</v>
      </c>
      <c r="N26" s="470">
        <f t="shared" si="6"/>
        <v>0</v>
      </c>
      <c r="O26" s="470">
        <f t="shared" si="4"/>
        <v>0</v>
      </c>
    </row>
    <row r="27" spans="1:15" ht="12" customHeight="1">
      <c r="A27" s="467">
        <f t="shared" si="1"/>
        <v>0</v>
      </c>
      <c r="B27" s="468">
        <f>'Costo Variable Unitario'!P14</f>
        <v>0</v>
      </c>
      <c r="C27" s="470">
        <f t="shared" ref="C27:N27" si="7">C12*$B27</f>
        <v>0</v>
      </c>
      <c r="D27" s="470">
        <f t="shared" si="7"/>
        <v>0</v>
      </c>
      <c r="E27" s="470">
        <f t="shared" si="7"/>
        <v>0</v>
      </c>
      <c r="F27" s="470">
        <f t="shared" si="7"/>
        <v>0</v>
      </c>
      <c r="G27" s="470">
        <f t="shared" si="7"/>
        <v>0</v>
      </c>
      <c r="H27" s="470">
        <f t="shared" si="7"/>
        <v>0</v>
      </c>
      <c r="I27" s="470">
        <f t="shared" si="7"/>
        <v>0</v>
      </c>
      <c r="J27" s="470">
        <f t="shared" si="7"/>
        <v>0</v>
      </c>
      <c r="K27" s="470">
        <f t="shared" si="7"/>
        <v>0</v>
      </c>
      <c r="L27" s="470">
        <f t="shared" si="7"/>
        <v>0</v>
      </c>
      <c r="M27" s="470">
        <f t="shared" si="7"/>
        <v>0</v>
      </c>
      <c r="N27" s="470">
        <f t="shared" si="7"/>
        <v>0</v>
      </c>
      <c r="O27" s="470">
        <f t="shared" si="4"/>
        <v>0</v>
      </c>
    </row>
    <row r="28" spans="1:15" ht="12" customHeight="1">
      <c r="A28" s="467">
        <f t="shared" si="1"/>
        <v>0</v>
      </c>
      <c r="B28" s="468">
        <f>'Costo Variable Unitario'!P16</f>
        <v>0</v>
      </c>
      <c r="C28" s="470">
        <f t="shared" ref="C28:N28" si="8">C13*$B28</f>
        <v>0</v>
      </c>
      <c r="D28" s="470">
        <f t="shared" si="8"/>
        <v>0</v>
      </c>
      <c r="E28" s="470">
        <f t="shared" si="8"/>
        <v>0</v>
      </c>
      <c r="F28" s="470">
        <f t="shared" si="8"/>
        <v>0</v>
      </c>
      <c r="G28" s="470">
        <f t="shared" si="8"/>
        <v>0</v>
      </c>
      <c r="H28" s="470">
        <f t="shared" si="8"/>
        <v>0</v>
      </c>
      <c r="I28" s="470">
        <f t="shared" si="8"/>
        <v>0</v>
      </c>
      <c r="J28" s="470">
        <f t="shared" si="8"/>
        <v>0</v>
      </c>
      <c r="K28" s="470">
        <f t="shared" si="8"/>
        <v>0</v>
      </c>
      <c r="L28" s="470">
        <f t="shared" si="8"/>
        <v>0</v>
      </c>
      <c r="M28" s="470">
        <f t="shared" si="8"/>
        <v>0</v>
      </c>
      <c r="N28" s="470">
        <f t="shared" si="8"/>
        <v>0</v>
      </c>
      <c r="O28" s="470">
        <f t="shared" si="4"/>
        <v>0</v>
      </c>
    </row>
    <row r="29" spans="1:15" ht="12" customHeight="1">
      <c r="A29" s="467">
        <f t="shared" si="1"/>
        <v>0</v>
      </c>
      <c r="B29" s="468">
        <f>'Costo Variable Unitario'!P17</f>
        <v>0</v>
      </c>
      <c r="C29" s="470">
        <f t="shared" ref="C29:N29" si="9">C14*$B29</f>
        <v>0</v>
      </c>
      <c r="D29" s="470">
        <f t="shared" si="9"/>
        <v>0</v>
      </c>
      <c r="E29" s="470">
        <f t="shared" si="9"/>
        <v>0</v>
      </c>
      <c r="F29" s="470">
        <f t="shared" si="9"/>
        <v>0</v>
      </c>
      <c r="G29" s="470">
        <f t="shared" si="9"/>
        <v>0</v>
      </c>
      <c r="H29" s="470">
        <f t="shared" si="9"/>
        <v>0</v>
      </c>
      <c r="I29" s="470">
        <f t="shared" si="9"/>
        <v>0</v>
      </c>
      <c r="J29" s="470">
        <f t="shared" si="9"/>
        <v>0</v>
      </c>
      <c r="K29" s="470">
        <f t="shared" si="9"/>
        <v>0</v>
      </c>
      <c r="L29" s="470">
        <f t="shared" si="9"/>
        <v>0</v>
      </c>
      <c r="M29" s="470">
        <f t="shared" si="9"/>
        <v>0</v>
      </c>
      <c r="N29" s="470">
        <f t="shared" si="9"/>
        <v>0</v>
      </c>
      <c r="O29" s="470">
        <f t="shared" si="4"/>
        <v>0</v>
      </c>
    </row>
    <row r="30" spans="1:15" ht="24.75">
      <c r="A30" s="478" t="s">
        <v>172</v>
      </c>
      <c r="B30" s="479"/>
      <c r="C30" s="480">
        <f t="shared" ref="C30:O30" si="10">SUM(C24:C29)</f>
        <v>13441335.600000001</v>
      </c>
      <c r="D30" s="480">
        <f t="shared" si="10"/>
        <v>8960890.4000000004</v>
      </c>
      <c r="E30" s="480">
        <f t="shared" si="10"/>
        <v>6720667.8000000007</v>
      </c>
      <c r="F30" s="480">
        <f t="shared" si="10"/>
        <v>7840779.1000000006</v>
      </c>
      <c r="G30" s="480">
        <f t="shared" si="10"/>
        <v>4480445.2</v>
      </c>
      <c r="H30" s="480">
        <f t="shared" si="10"/>
        <v>8960890.4000000004</v>
      </c>
      <c r="I30" s="480">
        <f t="shared" si="10"/>
        <v>12321224.300000001</v>
      </c>
      <c r="J30" s="480">
        <f t="shared" si="10"/>
        <v>7840779.1000000006</v>
      </c>
      <c r="K30" s="480">
        <f t="shared" si="10"/>
        <v>7840779.1000000006</v>
      </c>
      <c r="L30" s="480">
        <f t="shared" si="10"/>
        <v>6720667.8000000007</v>
      </c>
      <c r="M30" s="480">
        <f t="shared" si="10"/>
        <v>11201113</v>
      </c>
      <c r="N30" s="480">
        <f t="shared" si="10"/>
        <v>15681558.200000001</v>
      </c>
      <c r="O30" s="480">
        <f t="shared" si="10"/>
        <v>112011129.99999999</v>
      </c>
    </row>
    <row r="31" spans="1:15" ht="12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</row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O21:O22"/>
    <mergeCell ref="N21:N22"/>
    <mergeCell ref="L21:L22"/>
    <mergeCell ref="K21:K22"/>
    <mergeCell ref="M21:M22"/>
    <mergeCell ref="O6:O7"/>
    <mergeCell ref="M6:M7"/>
    <mergeCell ref="L6:L7"/>
    <mergeCell ref="K6:K7"/>
    <mergeCell ref="C6:C7"/>
    <mergeCell ref="F6:F7"/>
    <mergeCell ref="H6:H7"/>
    <mergeCell ref="G6:G7"/>
    <mergeCell ref="D21:D22"/>
    <mergeCell ref="E21:E22"/>
    <mergeCell ref="D6:D7"/>
    <mergeCell ref="E6:E7"/>
    <mergeCell ref="J6:J7"/>
    <mergeCell ref="I6:I7"/>
    <mergeCell ref="J21:J22"/>
    <mergeCell ref="F19:I19"/>
    <mergeCell ref="E17:I17"/>
    <mergeCell ref="I21:I22"/>
    <mergeCell ref="F21:F22"/>
    <mergeCell ref="G21:G22"/>
    <mergeCell ref="H21:H22"/>
    <mergeCell ref="A6:A7"/>
    <mergeCell ref="A4:A5"/>
    <mergeCell ref="A21:A22"/>
    <mergeCell ref="B21:B22"/>
    <mergeCell ref="C21:C22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000"/>
  <sheetViews>
    <sheetView workbookViewId="0">
      <selection activeCell="E23" sqref="E23"/>
    </sheetView>
  </sheetViews>
  <sheetFormatPr baseColWidth="10" defaultColWidth="14.375" defaultRowHeight="15" customHeight="1"/>
  <cols>
    <col min="1" max="1" width="22.375" customWidth="1"/>
    <col min="2" max="2" width="10.375" customWidth="1"/>
    <col min="3" max="3" width="25.125" bestFit="1" customWidth="1"/>
    <col min="4" max="4" width="16.375" customWidth="1"/>
    <col min="5" max="8" width="21.5" bestFit="1" customWidth="1"/>
    <col min="9" max="9" width="22.125" customWidth="1"/>
    <col min="10" max="16" width="21.5" bestFit="1" customWidth="1"/>
    <col min="17" max="17" width="22.75" bestFit="1" customWidth="1"/>
    <col min="18" max="19" width="11" customWidth="1"/>
  </cols>
  <sheetData>
    <row r="1" spans="1:19" ht="12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12" customHeight="1">
      <c r="A2" s="1222"/>
      <c r="R2" s="49"/>
      <c r="S2" s="49"/>
    </row>
    <row r="3" spans="1:19" ht="23.25">
      <c r="A3" s="405"/>
      <c r="B3" s="406"/>
      <c r="C3" s="406"/>
      <c r="D3" s="406"/>
      <c r="E3" s="406"/>
      <c r="F3" s="407"/>
      <c r="G3" s="406"/>
      <c r="H3" s="1311" t="s">
        <v>150</v>
      </c>
      <c r="I3" s="1242"/>
      <c r="J3" s="1312"/>
      <c r="K3" s="406"/>
      <c r="L3" s="406"/>
      <c r="M3" s="406"/>
      <c r="N3" s="406"/>
      <c r="O3" s="406"/>
      <c r="P3" s="406"/>
      <c r="Q3" s="408"/>
      <c r="R3" s="49"/>
      <c r="S3" s="49"/>
    </row>
    <row r="4" spans="1:19" ht="12" customHeight="1">
      <c r="A4" s="49"/>
      <c r="B4" s="49"/>
      <c r="C4" s="49"/>
      <c r="D4" s="49"/>
      <c r="E4" s="49"/>
      <c r="F4" s="418"/>
      <c r="G4" s="49"/>
      <c r="H4" s="420"/>
      <c r="I4" s="420"/>
      <c r="J4" s="420"/>
      <c r="K4" s="49"/>
      <c r="L4" s="49"/>
      <c r="M4" s="49"/>
      <c r="N4" s="49"/>
      <c r="O4" s="49"/>
      <c r="P4" s="49"/>
      <c r="Q4" s="49"/>
      <c r="R4" s="49"/>
      <c r="S4" s="49"/>
    </row>
    <row r="5" spans="1:19" ht="25.5">
      <c r="A5" s="1322" t="str">
        <f>'Inversión Inicial'!A6</f>
        <v>GLOW POWER SAS</v>
      </c>
      <c r="B5" s="1309"/>
      <c r="C5" s="1309"/>
      <c r="D5" s="1309"/>
      <c r="E5" s="1309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10"/>
      <c r="R5" s="49"/>
      <c r="S5" s="49"/>
    </row>
    <row r="6" spans="1:19" ht="18.75">
      <c r="A6" s="1319" t="s">
        <v>153</v>
      </c>
      <c r="B6" s="1309"/>
      <c r="C6" s="1310"/>
      <c r="D6" s="49"/>
      <c r="E6" s="49"/>
      <c r="F6" s="49"/>
      <c r="G6" s="418"/>
      <c r="H6" s="418"/>
      <c r="I6" s="418"/>
      <c r="J6" s="418"/>
      <c r="K6" s="49"/>
      <c r="L6" s="49"/>
      <c r="M6" s="49"/>
      <c r="N6" s="49"/>
      <c r="O6" s="49"/>
      <c r="P6" s="49"/>
      <c r="Q6" s="49"/>
      <c r="R6" s="49"/>
      <c r="S6" s="49"/>
    </row>
    <row r="7" spans="1:19" ht="12" customHeight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19" ht="12" customHeight="1">
      <c r="A8" s="1317" t="s">
        <v>157</v>
      </c>
      <c r="B8" s="437" t="s">
        <v>158</v>
      </c>
      <c r="C8" s="437" t="s">
        <v>159</v>
      </c>
      <c r="D8" s="437" t="s">
        <v>160</v>
      </c>
      <c r="E8" s="1320" t="s">
        <v>82</v>
      </c>
      <c r="F8" s="1307" t="s">
        <v>83</v>
      </c>
      <c r="G8" s="1307" t="s">
        <v>84</v>
      </c>
      <c r="H8" s="1307" t="s">
        <v>85</v>
      </c>
      <c r="I8" s="1307" t="s">
        <v>86</v>
      </c>
      <c r="J8" s="425" t="s">
        <v>87</v>
      </c>
      <c r="K8" s="425" t="s">
        <v>88</v>
      </c>
      <c r="L8" s="425" t="s">
        <v>89</v>
      </c>
      <c r="M8" s="425" t="s">
        <v>90</v>
      </c>
      <c r="N8" s="1307" t="s">
        <v>91</v>
      </c>
      <c r="O8" s="425" t="s">
        <v>92</v>
      </c>
      <c r="P8" s="425" t="s">
        <v>93</v>
      </c>
      <c r="Q8" s="1307" t="s">
        <v>52</v>
      </c>
      <c r="R8" s="49"/>
      <c r="S8" s="49"/>
    </row>
    <row r="9" spans="1:19" ht="20.25" customHeight="1">
      <c r="A9" s="1318"/>
      <c r="B9" s="441" t="s">
        <v>162</v>
      </c>
      <c r="C9" s="441" t="s">
        <v>163</v>
      </c>
      <c r="D9" s="441" t="s">
        <v>164</v>
      </c>
      <c r="E9" s="1321"/>
      <c r="F9" s="1304"/>
      <c r="G9" s="1304"/>
      <c r="H9" s="1304"/>
      <c r="I9" s="1304"/>
      <c r="J9" s="429"/>
      <c r="K9" s="429"/>
      <c r="L9" s="429"/>
      <c r="M9" s="429"/>
      <c r="N9" s="1304"/>
      <c r="O9" s="429"/>
      <c r="P9" s="429"/>
      <c r="Q9" s="1304"/>
      <c r="R9" s="49"/>
      <c r="S9" s="49"/>
    </row>
    <row r="10" spans="1:19" ht="3" customHeight="1">
      <c r="A10" s="277"/>
      <c r="B10" s="49"/>
      <c r="C10" s="49"/>
      <c r="D10" s="445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</row>
    <row r="11" spans="1:19" ht="12" customHeight="1">
      <c r="A11" s="447" t="s">
        <v>536</v>
      </c>
      <c r="B11" s="1235">
        <v>1</v>
      </c>
      <c r="C11" s="449">
        <v>2486160</v>
      </c>
      <c r="D11" s="452">
        <f t="shared" ref="D11:D19" si="0">B11*C11</f>
        <v>2486160</v>
      </c>
      <c r="E11" s="454">
        <f t="shared" ref="E11:F19" si="1">D11</f>
        <v>2486160</v>
      </c>
      <c r="F11" s="454">
        <f t="shared" si="1"/>
        <v>2486160</v>
      </c>
      <c r="G11" s="454">
        <f t="shared" ref="G11:G19" si="2">F11</f>
        <v>2486160</v>
      </c>
      <c r="H11" s="454">
        <f t="shared" ref="H11:H19" si="3">G11</f>
        <v>2486160</v>
      </c>
      <c r="I11" s="454">
        <f t="shared" ref="I11:I19" si="4">H11</f>
        <v>2486160</v>
      </c>
      <c r="J11" s="454">
        <f t="shared" ref="J11:J19" si="5">I11</f>
        <v>2486160</v>
      </c>
      <c r="K11" s="454">
        <f t="shared" ref="K11:K19" si="6">J11</f>
        <v>2486160</v>
      </c>
      <c r="L11" s="454">
        <f t="shared" ref="L11:L19" si="7">K11</f>
        <v>2486160</v>
      </c>
      <c r="M11" s="454">
        <f t="shared" ref="M11:M19" si="8">L11</f>
        <v>2486160</v>
      </c>
      <c r="N11" s="454">
        <f t="shared" ref="N11:N19" si="9">M11</f>
        <v>2486160</v>
      </c>
      <c r="O11" s="454">
        <f t="shared" ref="O11:O19" si="10">N11</f>
        <v>2486160</v>
      </c>
      <c r="P11" s="454">
        <f t="shared" ref="P11:P19" si="11">O11</f>
        <v>2486160</v>
      </c>
      <c r="Q11" s="303">
        <f>SUM(E11:P11)</f>
        <v>29833920</v>
      </c>
      <c r="R11" s="49"/>
      <c r="S11" s="49"/>
    </row>
    <row r="12" spans="1:19" ht="12" customHeight="1">
      <c r="A12" s="447" t="s">
        <v>533</v>
      </c>
      <c r="B12" s="1235">
        <v>1</v>
      </c>
      <c r="C12" s="449">
        <v>2160000</v>
      </c>
      <c r="D12" s="452">
        <f t="shared" si="0"/>
        <v>2160000</v>
      </c>
      <c r="E12" s="454">
        <f t="shared" si="1"/>
        <v>2160000</v>
      </c>
      <c r="F12" s="454">
        <f t="shared" si="1"/>
        <v>2160000</v>
      </c>
      <c r="G12" s="454">
        <f t="shared" si="2"/>
        <v>2160000</v>
      </c>
      <c r="H12" s="454">
        <f t="shared" si="3"/>
        <v>2160000</v>
      </c>
      <c r="I12" s="454">
        <f t="shared" si="4"/>
        <v>2160000</v>
      </c>
      <c r="J12" s="454">
        <f t="shared" si="5"/>
        <v>2160000</v>
      </c>
      <c r="K12" s="454">
        <f t="shared" si="6"/>
        <v>2160000</v>
      </c>
      <c r="L12" s="454">
        <f t="shared" si="7"/>
        <v>2160000</v>
      </c>
      <c r="M12" s="454">
        <f t="shared" si="8"/>
        <v>2160000</v>
      </c>
      <c r="N12" s="454">
        <f t="shared" si="9"/>
        <v>2160000</v>
      </c>
      <c r="O12" s="454">
        <f t="shared" si="10"/>
        <v>2160000</v>
      </c>
      <c r="P12" s="454">
        <f t="shared" si="11"/>
        <v>2160000</v>
      </c>
      <c r="Q12" s="303">
        <f t="shared" ref="Q12:Q19" si="12">SUM(E12:P12)</f>
        <v>25920000</v>
      </c>
      <c r="R12" s="49"/>
      <c r="S12" s="49"/>
    </row>
    <row r="13" spans="1:19" ht="12" customHeight="1">
      <c r="A13" s="447" t="s">
        <v>534</v>
      </c>
      <c r="B13" s="1235">
        <v>1</v>
      </c>
      <c r="C13" s="460">
        <v>2160000</v>
      </c>
      <c r="D13" s="452">
        <f t="shared" si="0"/>
        <v>2160000</v>
      </c>
      <c r="E13" s="454">
        <f t="shared" si="1"/>
        <v>2160000</v>
      </c>
      <c r="F13" s="454">
        <f t="shared" si="1"/>
        <v>2160000</v>
      </c>
      <c r="G13" s="454">
        <f t="shared" si="2"/>
        <v>2160000</v>
      </c>
      <c r="H13" s="454">
        <f t="shared" si="3"/>
        <v>2160000</v>
      </c>
      <c r="I13" s="454">
        <f t="shared" si="4"/>
        <v>2160000</v>
      </c>
      <c r="J13" s="454">
        <f t="shared" si="5"/>
        <v>2160000</v>
      </c>
      <c r="K13" s="454">
        <f t="shared" si="6"/>
        <v>2160000</v>
      </c>
      <c r="L13" s="454">
        <f t="shared" si="7"/>
        <v>2160000</v>
      </c>
      <c r="M13" s="454">
        <f t="shared" si="8"/>
        <v>2160000</v>
      </c>
      <c r="N13" s="454">
        <f t="shared" si="9"/>
        <v>2160000</v>
      </c>
      <c r="O13" s="454">
        <f t="shared" si="10"/>
        <v>2160000</v>
      </c>
      <c r="P13" s="454">
        <f t="shared" si="11"/>
        <v>2160000</v>
      </c>
      <c r="Q13" s="303">
        <f t="shared" si="12"/>
        <v>25920000</v>
      </c>
      <c r="R13" s="49"/>
      <c r="S13" s="49"/>
    </row>
    <row r="14" spans="1:19" ht="12" customHeight="1">
      <c r="A14" s="447" t="s">
        <v>535</v>
      </c>
      <c r="B14" s="1235">
        <v>3</v>
      </c>
      <c r="C14" s="460">
        <v>1080000</v>
      </c>
      <c r="D14" s="452">
        <f t="shared" si="0"/>
        <v>3240000</v>
      </c>
      <c r="E14" s="454">
        <f t="shared" si="1"/>
        <v>3240000</v>
      </c>
      <c r="F14" s="454">
        <f t="shared" si="1"/>
        <v>3240000</v>
      </c>
      <c r="G14" s="454">
        <f t="shared" si="2"/>
        <v>3240000</v>
      </c>
      <c r="H14" s="454">
        <f t="shared" si="3"/>
        <v>3240000</v>
      </c>
      <c r="I14" s="454">
        <f t="shared" si="4"/>
        <v>3240000</v>
      </c>
      <c r="J14" s="454">
        <f t="shared" si="5"/>
        <v>3240000</v>
      </c>
      <c r="K14" s="454">
        <f t="shared" si="6"/>
        <v>3240000</v>
      </c>
      <c r="L14" s="454">
        <f t="shared" si="7"/>
        <v>3240000</v>
      </c>
      <c r="M14" s="454">
        <f t="shared" si="8"/>
        <v>3240000</v>
      </c>
      <c r="N14" s="454">
        <f t="shared" si="9"/>
        <v>3240000</v>
      </c>
      <c r="O14" s="454">
        <f t="shared" si="10"/>
        <v>3240000</v>
      </c>
      <c r="P14" s="454">
        <f t="shared" si="11"/>
        <v>3240000</v>
      </c>
      <c r="Q14" s="303">
        <f t="shared" si="12"/>
        <v>38880000</v>
      </c>
      <c r="R14" s="49"/>
      <c r="S14" s="49"/>
    </row>
    <row r="15" spans="1:19" ht="12" customHeight="1">
      <c r="A15" s="447" t="s">
        <v>540</v>
      </c>
      <c r="B15" s="1236">
        <v>1</v>
      </c>
      <c r="C15" s="460">
        <v>1512000</v>
      </c>
      <c r="D15" s="452">
        <f t="shared" si="0"/>
        <v>1512000</v>
      </c>
      <c r="E15" s="454">
        <f t="shared" si="1"/>
        <v>1512000</v>
      </c>
      <c r="F15" s="454">
        <f t="shared" si="1"/>
        <v>1512000</v>
      </c>
      <c r="G15" s="454">
        <f t="shared" si="2"/>
        <v>1512000</v>
      </c>
      <c r="H15" s="454">
        <f t="shared" si="3"/>
        <v>1512000</v>
      </c>
      <c r="I15" s="454">
        <f t="shared" si="4"/>
        <v>1512000</v>
      </c>
      <c r="J15" s="454">
        <f t="shared" si="5"/>
        <v>1512000</v>
      </c>
      <c r="K15" s="454">
        <f t="shared" si="6"/>
        <v>1512000</v>
      </c>
      <c r="L15" s="454">
        <f t="shared" si="7"/>
        <v>1512000</v>
      </c>
      <c r="M15" s="454">
        <f t="shared" si="8"/>
        <v>1512000</v>
      </c>
      <c r="N15" s="454">
        <f t="shared" si="9"/>
        <v>1512000</v>
      </c>
      <c r="O15" s="454">
        <f t="shared" si="10"/>
        <v>1512000</v>
      </c>
      <c r="P15" s="454">
        <f t="shared" si="11"/>
        <v>1512000</v>
      </c>
      <c r="Q15" s="303">
        <f t="shared" si="12"/>
        <v>18144000</v>
      </c>
      <c r="R15" s="49"/>
      <c r="S15" s="49"/>
    </row>
    <row r="16" spans="1:19" ht="12" customHeight="1">
      <c r="A16" s="447" t="s">
        <v>537</v>
      </c>
      <c r="B16" s="1236">
        <v>1</v>
      </c>
      <c r="C16" s="460">
        <v>1080000</v>
      </c>
      <c r="D16" s="452">
        <f t="shared" si="0"/>
        <v>1080000</v>
      </c>
      <c r="E16" s="454">
        <f t="shared" si="1"/>
        <v>1080000</v>
      </c>
      <c r="F16" s="454">
        <f t="shared" si="1"/>
        <v>1080000</v>
      </c>
      <c r="G16" s="454">
        <f t="shared" si="2"/>
        <v>1080000</v>
      </c>
      <c r="H16" s="454">
        <f t="shared" si="3"/>
        <v>1080000</v>
      </c>
      <c r="I16" s="454">
        <f t="shared" si="4"/>
        <v>1080000</v>
      </c>
      <c r="J16" s="454">
        <f t="shared" si="5"/>
        <v>1080000</v>
      </c>
      <c r="K16" s="454">
        <f t="shared" si="6"/>
        <v>1080000</v>
      </c>
      <c r="L16" s="454">
        <f t="shared" si="7"/>
        <v>1080000</v>
      </c>
      <c r="M16" s="454">
        <f t="shared" si="8"/>
        <v>1080000</v>
      </c>
      <c r="N16" s="454">
        <f t="shared" si="9"/>
        <v>1080000</v>
      </c>
      <c r="O16" s="454">
        <f t="shared" si="10"/>
        <v>1080000</v>
      </c>
      <c r="P16" s="454">
        <f t="shared" si="11"/>
        <v>1080000</v>
      </c>
      <c r="Q16" s="303">
        <f t="shared" si="12"/>
        <v>12960000</v>
      </c>
      <c r="R16" s="49"/>
      <c r="S16" s="49"/>
    </row>
    <row r="17" spans="1:19" ht="12" customHeight="1">
      <c r="A17" s="447" t="s">
        <v>538</v>
      </c>
      <c r="B17" s="1237">
        <v>3</v>
      </c>
      <c r="C17" s="460">
        <v>1188000</v>
      </c>
      <c r="D17" s="452">
        <f t="shared" si="0"/>
        <v>3564000</v>
      </c>
      <c r="E17" s="454">
        <f t="shared" si="1"/>
        <v>3564000</v>
      </c>
      <c r="F17" s="454">
        <f t="shared" si="1"/>
        <v>3564000</v>
      </c>
      <c r="G17" s="454">
        <f t="shared" si="2"/>
        <v>3564000</v>
      </c>
      <c r="H17" s="454">
        <f t="shared" si="3"/>
        <v>3564000</v>
      </c>
      <c r="I17" s="454">
        <f t="shared" si="4"/>
        <v>3564000</v>
      </c>
      <c r="J17" s="454">
        <f t="shared" si="5"/>
        <v>3564000</v>
      </c>
      <c r="K17" s="454">
        <f t="shared" si="6"/>
        <v>3564000</v>
      </c>
      <c r="L17" s="454">
        <f t="shared" si="7"/>
        <v>3564000</v>
      </c>
      <c r="M17" s="454">
        <f t="shared" si="8"/>
        <v>3564000</v>
      </c>
      <c r="N17" s="454">
        <f t="shared" si="9"/>
        <v>3564000</v>
      </c>
      <c r="O17" s="454">
        <f t="shared" si="10"/>
        <v>3564000</v>
      </c>
      <c r="P17" s="454">
        <f t="shared" si="11"/>
        <v>3564000</v>
      </c>
      <c r="Q17" s="303">
        <f t="shared" si="12"/>
        <v>42768000</v>
      </c>
      <c r="R17" s="49"/>
      <c r="S17" s="49"/>
    </row>
    <row r="18" spans="1:19" ht="12" customHeight="1">
      <c r="A18" s="469" t="s">
        <v>539</v>
      </c>
      <c r="B18" s="1238">
        <v>1</v>
      </c>
      <c r="C18" s="460">
        <v>2160000</v>
      </c>
      <c r="D18" s="452">
        <f t="shared" si="0"/>
        <v>2160000</v>
      </c>
      <c r="E18" s="454">
        <f t="shared" si="1"/>
        <v>2160000</v>
      </c>
      <c r="F18" s="454">
        <f t="shared" si="1"/>
        <v>2160000</v>
      </c>
      <c r="G18" s="454">
        <f t="shared" si="2"/>
        <v>2160000</v>
      </c>
      <c r="H18" s="454">
        <f t="shared" si="3"/>
        <v>2160000</v>
      </c>
      <c r="I18" s="454">
        <f t="shared" si="4"/>
        <v>2160000</v>
      </c>
      <c r="J18" s="454">
        <f t="shared" si="5"/>
        <v>2160000</v>
      </c>
      <c r="K18" s="454">
        <f t="shared" si="6"/>
        <v>2160000</v>
      </c>
      <c r="L18" s="454">
        <f t="shared" si="7"/>
        <v>2160000</v>
      </c>
      <c r="M18" s="454">
        <f t="shared" si="8"/>
        <v>2160000</v>
      </c>
      <c r="N18" s="454">
        <f t="shared" si="9"/>
        <v>2160000</v>
      </c>
      <c r="O18" s="454">
        <f t="shared" si="10"/>
        <v>2160000</v>
      </c>
      <c r="P18" s="454">
        <f t="shared" si="11"/>
        <v>2160000</v>
      </c>
      <c r="Q18" s="303">
        <f t="shared" si="12"/>
        <v>25920000</v>
      </c>
      <c r="R18" s="49"/>
      <c r="S18" s="49"/>
    </row>
    <row r="19" spans="1:19" ht="12" customHeight="1">
      <c r="A19" s="469"/>
      <c r="B19" s="1238"/>
      <c r="C19" s="460"/>
      <c r="D19" s="452">
        <f t="shared" si="0"/>
        <v>0</v>
      </c>
      <c r="E19" s="454">
        <f t="shared" si="1"/>
        <v>0</v>
      </c>
      <c r="F19" s="454">
        <f t="shared" si="1"/>
        <v>0</v>
      </c>
      <c r="G19" s="454">
        <f t="shared" si="2"/>
        <v>0</v>
      </c>
      <c r="H19" s="454">
        <f t="shared" si="3"/>
        <v>0</v>
      </c>
      <c r="I19" s="454">
        <f t="shared" si="4"/>
        <v>0</v>
      </c>
      <c r="J19" s="454">
        <f t="shared" si="5"/>
        <v>0</v>
      </c>
      <c r="K19" s="454">
        <f t="shared" si="6"/>
        <v>0</v>
      </c>
      <c r="L19" s="454">
        <f t="shared" si="7"/>
        <v>0</v>
      </c>
      <c r="M19" s="454">
        <f t="shared" si="8"/>
        <v>0</v>
      </c>
      <c r="N19" s="454">
        <f t="shared" si="9"/>
        <v>0</v>
      </c>
      <c r="O19" s="454">
        <f t="shared" si="10"/>
        <v>0</v>
      </c>
      <c r="P19" s="454">
        <f t="shared" si="11"/>
        <v>0</v>
      </c>
      <c r="Q19" s="303">
        <f t="shared" si="12"/>
        <v>0</v>
      </c>
      <c r="R19" s="49"/>
      <c r="S19" s="49"/>
    </row>
    <row r="20" spans="1:19" ht="12" customHeight="1">
      <c r="A20" s="471" t="s">
        <v>169</v>
      </c>
      <c r="B20" s="472"/>
      <c r="C20" s="472"/>
      <c r="D20" s="473"/>
      <c r="E20" s="474">
        <f t="shared" ref="E20:Q20" si="13">SUM(E11:E19)</f>
        <v>18362160</v>
      </c>
      <c r="F20" s="474">
        <f t="shared" si="13"/>
        <v>18362160</v>
      </c>
      <c r="G20" s="474">
        <f t="shared" si="13"/>
        <v>18362160</v>
      </c>
      <c r="H20" s="474">
        <f t="shared" si="13"/>
        <v>18362160</v>
      </c>
      <c r="I20" s="474">
        <f t="shared" si="13"/>
        <v>18362160</v>
      </c>
      <c r="J20" s="474">
        <f t="shared" si="13"/>
        <v>18362160</v>
      </c>
      <c r="K20" s="474">
        <f t="shared" si="13"/>
        <v>18362160</v>
      </c>
      <c r="L20" s="474">
        <f t="shared" si="13"/>
        <v>18362160</v>
      </c>
      <c r="M20" s="474">
        <f t="shared" si="13"/>
        <v>18362160</v>
      </c>
      <c r="N20" s="474">
        <f t="shared" si="13"/>
        <v>18362160</v>
      </c>
      <c r="O20" s="474">
        <f t="shared" si="13"/>
        <v>18362160</v>
      </c>
      <c r="P20" s="474">
        <f t="shared" si="13"/>
        <v>18362160</v>
      </c>
      <c r="Q20" s="474">
        <f t="shared" si="13"/>
        <v>220345920</v>
      </c>
      <c r="R20" s="49"/>
      <c r="S20" s="49"/>
    </row>
    <row r="21" spans="1:19" ht="12" customHeight="1">
      <c r="A21" s="49"/>
      <c r="B21" s="49"/>
      <c r="C21" s="49"/>
      <c r="D21" s="475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</row>
    <row r="22" spans="1:19" ht="12" customHeight="1">
      <c r="A22" s="1315" t="s">
        <v>170</v>
      </c>
      <c r="B22" s="1309"/>
      <c r="C22" s="1309"/>
      <c r="D22" s="1316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</row>
    <row r="23" spans="1:19" ht="12" customHeight="1">
      <c r="A23" s="476" t="s">
        <v>171</v>
      </c>
      <c r="B23" s="476"/>
      <c r="C23" s="476"/>
      <c r="D23" s="477"/>
      <c r="E23" s="454">
        <f>E$20*$D23</f>
        <v>0</v>
      </c>
      <c r="F23" s="454">
        <f t="shared" ref="F23:Q23" si="14">F$20*$D23</f>
        <v>0</v>
      </c>
      <c r="G23" s="454">
        <f t="shared" si="14"/>
        <v>0</v>
      </c>
      <c r="H23" s="454">
        <f t="shared" si="14"/>
        <v>0</v>
      </c>
      <c r="I23" s="454">
        <f t="shared" si="14"/>
        <v>0</v>
      </c>
      <c r="J23" s="454">
        <f t="shared" si="14"/>
        <v>0</v>
      </c>
      <c r="K23" s="454">
        <f t="shared" si="14"/>
        <v>0</v>
      </c>
      <c r="L23" s="454">
        <f t="shared" si="14"/>
        <v>0</v>
      </c>
      <c r="M23" s="454">
        <f t="shared" si="14"/>
        <v>0</v>
      </c>
      <c r="N23" s="454">
        <f t="shared" si="14"/>
        <v>0</v>
      </c>
      <c r="O23" s="454">
        <f t="shared" si="14"/>
        <v>0</v>
      </c>
      <c r="P23" s="454">
        <f t="shared" si="14"/>
        <v>0</v>
      </c>
      <c r="Q23" s="454">
        <f t="shared" si="14"/>
        <v>0</v>
      </c>
      <c r="R23" s="49"/>
      <c r="S23" s="49"/>
    </row>
    <row r="24" spans="1:19" ht="12" customHeight="1">
      <c r="A24" s="481" t="s">
        <v>173</v>
      </c>
      <c r="B24" s="481"/>
      <c r="C24" s="481"/>
      <c r="D24" s="482"/>
      <c r="E24" s="454">
        <f t="shared" ref="E24:Q25" si="15">E$20*$D24</f>
        <v>0</v>
      </c>
      <c r="F24" s="454">
        <f t="shared" si="15"/>
        <v>0</v>
      </c>
      <c r="G24" s="454">
        <f t="shared" si="15"/>
        <v>0</v>
      </c>
      <c r="H24" s="454">
        <f t="shared" si="15"/>
        <v>0</v>
      </c>
      <c r="I24" s="454">
        <f t="shared" si="15"/>
        <v>0</v>
      </c>
      <c r="J24" s="454">
        <f t="shared" si="15"/>
        <v>0</v>
      </c>
      <c r="K24" s="454">
        <f t="shared" si="15"/>
        <v>0</v>
      </c>
      <c r="L24" s="454">
        <f t="shared" si="15"/>
        <v>0</v>
      </c>
      <c r="M24" s="454">
        <f t="shared" si="15"/>
        <v>0</v>
      </c>
      <c r="N24" s="454">
        <f t="shared" si="15"/>
        <v>0</v>
      </c>
      <c r="O24" s="454">
        <f t="shared" si="15"/>
        <v>0</v>
      </c>
      <c r="P24" s="454">
        <f t="shared" si="15"/>
        <v>0</v>
      </c>
      <c r="Q24" s="454">
        <f t="shared" si="15"/>
        <v>0</v>
      </c>
      <c r="R24" s="49"/>
      <c r="S24" s="49"/>
    </row>
    <row r="25" spans="1:19" ht="12" customHeight="1">
      <c r="A25" s="484" t="s">
        <v>174</v>
      </c>
      <c r="B25" s="484"/>
      <c r="C25" s="484"/>
      <c r="D25" s="485"/>
      <c r="E25" s="454">
        <f t="shared" si="15"/>
        <v>0</v>
      </c>
      <c r="F25" s="454">
        <f t="shared" si="15"/>
        <v>0</v>
      </c>
      <c r="G25" s="454">
        <f t="shared" si="15"/>
        <v>0</v>
      </c>
      <c r="H25" s="454">
        <f t="shared" si="15"/>
        <v>0</v>
      </c>
      <c r="I25" s="454">
        <f t="shared" si="15"/>
        <v>0</v>
      </c>
      <c r="J25" s="454">
        <f t="shared" si="15"/>
        <v>0</v>
      </c>
      <c r="K25" s="454">
        <f t="shared" si="15"/>
        <v>0</v>
      </c>
      <c r="L25" s="454">
        <f t="shared" si="15"/>
        <v>0</v>
      </c>
      <c r="M25" s="454">
        <f t="shared" si="15"/>
        <v>0</v>
      </c>
      <c r="N25" s="454">
        <f t="shared" si="15"/>
        <v>0</v>
      </c>
      <c r="O25" s="454">
        <f t="shared" si="15"/>
        <v>0</v>
      </c>
      <c r="P25" s="454">
        <f t="shared" si="15"/>
        <v>0</v>
      </c>
      <c r="Q25" s="454">
        <f t="shared" si="15"/>
        <v>0</v>
      </c>
      <c r="R25" s="49"/>
      <c r="S25" s="49"/>
    </row>
    <row r="26" spans="1:19" ht="16.5" customHeight="1">
      <c r="A26" s="486" t="s">
        <v>175</v>
      </c>
      <c r="B26" s="487"/>
      <c r="C26" s="487"/>
      <c r="D26" s="487"/>
      <c r="E26" s="489">
        <f t="shared" ref="E26:Q26" si="16">SUM(E23:E25)</f>
        <v>0</v>
      </c>
      <c r="F26" s="489">
        <f t="shared" si="16"/>
        <v>0</v>
      </c>
      <c r="G26" s="489">
        <f t="shared" si="16"/>
        <v>0</v>
      </c>
      <c r="H26" s="489">
        <f t="shared" si="16"/>
        <v>0</v>
      </c>
      <c r="I26" s="489">
        <f t="shared" si="16"/>
        <v>0</v>
      </c>
      <c r="J26" s="489">
        <f t="shared" si="16"/>
        <v>0</v>
      </c>
      <c r="K26" s="489">
        <f t="shared" si="16"/>
        <v>0</v>
      </c>
      <c r="L26" s="489">
        <f t="shared" si="16"/>
        <v>0</v>
      </c>
      <c r="M26" s="489">
        <f t="shared" si="16"/>
        <v>0</v>
      </c>
      <c r="N26" s="489">
        <f t="shared" si="16"/>
        <v>0</v>
      </c>
      <c r="O26" s="489">
        <f t="shared" si="16"/>
        <v>0</v>
      </c>
      <c r="P26" s="489">
        <f t="shared" si="16"/>
        <v>0</v>
      </c>
      <c r="Q26" s="489">
        <f t="shared" si="16"/>
        <v>0</v>
      </c>
      <c r="R26" s="49"/>
      <c r="S26" s="49"/>
    </row>
    <row r="27" spans="1:19" ht="12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</row>
    <row r="28" spans="1:19" ht="27.75" customHeight="1">
      <c r="A28" s="1313" t="s">
        <v>176</v>
      </c>
      <c r="B28" s="1314"/>
      <c r="C28" s="1259"/>
      <c r="D28" s="496"/>
      <c r="E28" s="497">
        <f t="shared" ref="E28:Q28" si="17">E20+E26</f>
        <v>18362160</v>
      </c>
      <c r="F28" s="497">
        <f t="shared" si="17"/>
        <v>18362160</v>
      </c>
      <c r="G28" s="497">
        <f t="shared" si="17"/>
        <v>18362160</v>
      </c>
      <c r="H28" s="497">
        <f t="shared" si="17"/>
        <v>18362160</v>
      </c>
      <c r="I28" s="497">
        <f t="shared" si="17"/>
        <v>18362160</v>
      </c>
      <c r="J28" s="497">
        <f t="shared" si="17"/>
        <v>18362160</v>
      </c>
      <c r="K28" s="497">
        <f t="shared" si="17"/>
        <v>18362160</v>
      </c>
      <c r="L28" s="497">
        <f t="shared" si="17"/>
        <v>18362160</v>
      </c>
      <c r="M28" s="497">
        <f t="shared" si="17"/>
        <v>18362160</v>
      </c>
      <c r="N28" s="497">
        <f t="shared" si="17"/>
        <v>18362160</v>
      </c>
      <c r="O28" s="497">
        <f t="shared" si="17"/>
        <v>18362160</v>
      </c>
      <c r="P28" s="497">
        <f t="shared" si="17"/>
        <v>18362160</v>
      </c>
      <c r="Q28" s="497">
        <f t="shared" si="17"/>
        <v>220345920</v>
      </c>
      <c r="R28" s="49"/>
      <c r="S28" s="49"/>
    </row>
    <row r="29" spans="1:19" ht="12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</row>
    <row r="30" spans="1:19" ht="12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</row>
    <row r="31" spans="1:19" ht="12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</row>
    <row r="32" spans="1:19" ht="22.5" customHeight="1">
      <c r="A32" s="1196" t="s">
        <v>178</v>
      </c>
      <c r="B32" s="1196"/>
      <c r="C32" s="1196"/>
      <c r="D32" s="1196"/>
      <c r="E32" s="1196"/>
      <c r="F32" s="1196"/>
      <c r="G32" s="1196"/>
      <c r="H32" s="1196"/>
      <c r="I32" s="1197"/>
      <c r="J32" s="1197"/>
      <c r="K32" s="1197"/>
      <c r="L32" s="49"/>
      <c r="M32" s="49"/>
      <c r="N32" s="49"/>
      <c r="O32" s="49"/>
      <c r="P32" s="49"/>
      <c r="Q32" s="49"/>
      <c r="R32" s="49"/>
      <c r="S32" s="49"/>
    </row>
    <row r="33" spans="1:19" ht="12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</row>
    <row r="34" spans="1:19" ht="12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</row>
    <row r="35" spans="1:19" ht="12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</row>
    <row r="36" spans="1:19" ht="12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R36" s="49"/>
      <c r="S36" s="49"/>
    </row>
    <row r="37" spans="1:19" ht="12" customHeight="1">
      <c r="R37" s="49"/>
      <c r="S37" s="49"/>
    </row>
    <row r="38" spans="1:19" ht="12" customHeight="1">
      <c r="R38" s="49"/>
      <c r="S38" s="49"/>
    </row>
    <row r="39" spans="1:19" ht="12" customHeight="1">
      <c r="R39" s="49"/>
      <c r="S39" s="49"/>
    </row>
    <row r="40" spans="1:19" ht="12" customHeight="1">
      <c r="R40" s="49"/>
      <c r="S40" s="49"/>
    </row>
    <row r="41" spans="1:19" ht="12" customHeight="1">
      <c r="R41" s="49"/>
      <c r="S41" s="49"/>
    </row>
    <row r="42" spans="1:19" ht="12" customHeight="1">
      <c r="R42" s="49"/>
      <c r="S42" s="49"/>
    </row>
    <row r="43" spans="1:19" ht="12" customHeight="1">
      <c r="R43" s="49"/>
      <c r="S43" s="49"/>
    </row>
    <row r="44" spans="1:19" ht="12" customHeight="1">
      <c r="R44" s="49"/>
      <c r="S44" s="49"/>
    </row>
    <row r="45" spans="1:19" ht="12" customHeight="1">
      <c r="R45" s="49"/>
      <c r="S45" s="49"/>
    </row>
    <row r="46" spans="1:19" ht="12" customHeight="1">
      <c r="R46" s="49"/>
      <c r="S46" s="49"/>
    </row>
    <row r="47" spans="1:19" ht="12" customHeight="1">
      <c r="R47" s="49"/>
      <c r="S47" s="49"/>
    </row>
    <row r="48" spans="1:19" ht="12" customHeight="1">
      <c r="R48" s="49"/>
      <c r="S48" s="49"/>
    </row>
    <row r="49" spans="18:19" ht="12" customHeight="1">
      <c r="R49" s="49"/>
      <c r="S49" s="49"/>
    </row>
    <row r="50" spans="18:19" ht="12" customHeight="1">
      <c r="R50" s="49"/>
      <c r="S50" s="49"/>
    </row>
    <row r="51" spans="18:19" ht="12" customHeight="1">
      <c r="R51" s="49"/>
      <c r="S51" s="49"/>
    </row>
    <row r="52" spans="18:19" ht="12" customHeight="1">
      <c r="R52" s="49"/>
      <c r="S52" s="49"/>
    </row>
    <row r="53" spans="18:19" ht="12" customHeight="1">
      <c r="R53" s="49"/>
      <c r="S53" s="49"/>
    </row>
    <row r="54" spans="18:19" ht="12" customHeight="1">
      <c r="R54" s="49"/>
      <c r="S54" s="49"/>
    </row>
    <row r="55" spans="18:19" ht="12" customHeight="1">
      <c r="R55" s="49"/>
      <c r="S55" s="49"/>
    </row>
    <row r="56" spans="18:19" ht="12" customHeight="1">
      <c r="R56" s="49"/>
      <c r="S56" s="49"/>
    </row>
    <row r="57" spans="18:19" ht="12" customHeight="1">
      <c r="R57" s="49"/>
      <c r="S57" s="49"/>
    </row>
    <row r="58" spans="18:19" ht="12" customHeight="1">
      <c r="R58" s="49"/>
      <c r="S58" s="49"/>
    </row>
    <row r="59" spans="18:19" ht="12" customHeight="1">
      <c r="R59" s="49"/>
      <c r="S59" s="49"/>
    </row>
    <row r="60" spans="18:19" ht="12" customHeight="1">
      <c r="R60" s="49"/>
      <c r="S60" s="49"/>
    </row>
    <row r="61" spans="18:19" ht="12" customHeight="1">
      <c r="R61" s="49"/>
      <c r="S61" s="49"/>
    </row>
    <row r="62" spans="18:19" ht="12" customHeight="1">
      <c r="R62" s="49"/>
      <c r="S62" s="49"/>
    </row>
    <row r="63" spans="18:19" ht="12" customHeight="1">
      <c r="R63" s="49"/>
      <c r="S63" s="49"/>
    </row>
    <row r="64" spans="18:19" ht="12" customHeight="1">
      <c r="R64" s="49"/>
      <c r="S64" s="49"/>
    </row>
    <row r="65" spans="18:19" ht="12" customHeight="1">
      <c r="R65" s="49"/>
      <c r="S65" s="49"/>
    </row>
    <row r="66" spans="18:19" ht="12" customHeight="1">
      <c r="R66" s="49"/>
      <c r="S66" s="49"/>
    </row>
    <row r="67" spans="18:19" ht="12" customHeight="1">
      <c r="R67" s="49"/>
      <c r="S67" s="49"/>
    </row>
    <row r="68" spans="18:19" ht="12" customHeight="1">
      <c r="R68" s="49"/>
      <c r="S68" s="49"/>
    </row>
    <row r="69" spans="18:19" ht="12" customHeight="1">
      <c r="R69" s="49"/>
      <c r="S69" s="49"/>
    </row>
    <row r="70" spans="18:19" ht="12" customHeight="1">
      <c r="R70" s="49"/>
      <c r="S70" s="49"/>
    </row>
    <row r="71" spans="18:19" ht="12" customHeight="1">
      <c r="R71" s="49"/>
      <c r="S71" s="49"/>
    </row>
    <row r="72" spans="18:19" ht="12" customHeight="1">
      <c r="R72" s="49"/>
      <c r="S72" s="49"/>
    </row>
    <row r="73" spans="18:19" ht="12" customHeight="1">
      <c r="R73" s="49"/>
      <c r="S73" s="49"/>
    </row>
    <row r="74" spans="18:19" ht="12" customHeight="1">
      <c r="R74" s="49"/>
      <c r="S74" s="49"/>
    </row>
    <row r="75" spans="18:19" ht="12" customHeight="1">
      <c r="R75" s="49"/>
      <c r="S75" s="49"/>
    </row>
    <row r="76" spans="18:19" ht="12" customHeight="1">
      <c r="R76" s="49"/>
      <c r="S76" s="49"/>
    </row>
    <row r="77" spans="18:19" ht="12" customHeight="1">
      <c r="R77" s="49"/>
      <c r="S77" s="49"/>
    </row>
    <row r="78" spans="18:19" ht="12" customHeight="1">
      <c r="R78" s="49"/>
      <c r="S78" s="49"/>
    </row>
    <row r="79" spans="18:19" ht="12" customHeight="1">
      <c r="R79" s="49"/>
      <c r="S79" s="49"/>
    </row>
    <row r="80" spans="18:19" ht="12" customHeight="1">
      <c r="R80" s="49"/>
      <c r="S80" s="49"/>
    </row>
    <row r="81" spans="18:19" ht="12" customHeight="1">
      <c r="R81" s="49"/>
      <c r="S81" s="49"/>
    </row>
    <row r="82" spans="18:19" ht="12" customHeight="1">
      <c r="R82" s="49"/>
      <c r="S82" s="49"/>
    </row>
    <row r="83" spans="18:19" ht="12" customHeight="1">
      <c r="R83" s="49"/>
      <c r="S83" s="49"/>
    </row>
    <row r="84" spans="18:19" ht="12" customHeight="1">
      <c r="R84" s="49"/>
      <c r="S84" s="49"/>
    </row>
    <row r="85" spans="18:19" ht="12" customHeight="1">
      <c r="R85" s="49"/>
      <c r="S85" s="49"/>
    </row>
    <row r="86" spans="18:19" ht="12" customHeight="1">
      <c r="R86" s="49"/>
      <c r="S86" s="49"/>
    </row>
    <row r="87" spans="18:19" ht="12" customHeight="1">
      <c r="R87" s="49"/>
      <c r="S87" s="49"/>
    </row>
    <row r="88" spans="18:19" ht="12" customHeight="1">
      <c r="R88" s="49"/>
      <c r="S88" s="49"/>
    </row>
    <row r="89" spans="18:19" ht="12" customHeight="1">
      <c r="R89" s="49"/>
      <c r="S89" s="49"/>
    </row>
    <row r="90" spans="18:19" ht="12" customHeight="1">
      <c r="R90" s="49"/>
      <c r="S90" s="49"/>
    </row>
    <row r="91" spans="18:19" ht="12" customHeight="1">
      <c r="R91" s="49"/>
      <c r="S91" s="49"/>
    </row>
    <row r="92" spans="18:19" ht="12" customHeight="1">
      <c r="R92" s="49"/>
      <c r="S92" s="49"/>
    </row>
    <row r="93" spans="18:19" ht="12" customHeight="1">
      <c r="R93" s="49"/>
      <c r="S93" s="49"/>
    </row>
    <row r="94" spans="18:19" ht="12" customHeight="1">
      <c r="R94" s="49"/>
      <c r="S94" s="49"/>
    </row>
    <row r="95" spans="18:19" ht="12" customHeight="1">
      <c r="R95" s="49"/>
      <c r="S95" s="49"/>
    </row>
    <row r="96" spans="18:19" ht="12" customHeight="1">
      <c r="R96" s="49"/>
      <c r="S96" s="49"/>
    </row>
    <row r="97" spans="18:19" ht="12" customHeight="1">
      <c r="R97" s="49"/>
      <c r="S97" s="49"/>
    </row>
    <row r="98" spans="18:19" ht="12" customHeight="1"/>
    <row r="99" spans="18:19" ht="12" customHeight="1"/>
    <row r="100" spans="18:19" ht="12" customHeight="1"/>
    <row r="101" spans="18:19" ht="12" customHeight="1"/>
    <row r="102" spans="18:19" ht="12" customHeight="1"/>
    <row r="103" spans="18:19" ht="12" customHeight="1"/>
    <row r="104" spans="18:19" ht="12" customHeight="1"/>
    <row r="105" spans="18:19" ht="12" customHeight="1"/>
    <row r="106" spans="18:19" ht="12" customHeight="1"/>
    <row r="107" spans="18:19" ht="12" customHeight="1"/>
    <row r="108" spans="18:19" ht="12" customHeight="1"/>
    <row r="109" spans="18:19" ht="12" customHeight="1"/>
    <row r="110" spans="18:19" ht="12" customHeight="1"/>
    <row r="111" spans="18:19" ht="12" customHeight="1"/>
    <row r="112" spans="18:19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H3:J3"/>
    <mergeCell ref="A8:A9"/>
    <mergeCell ref="A6:C6"/>
    <mergeCell ref="E8:E9"/>
    <mergeCell ref="A5:Q5"/>
    <mergeCell ref="A28:C28"/>
    <mergeCell ref="A22:D22"/>
    <mergeCell ref="Q8:Q9"/>
    <mergeCell ref="N8:N9"/>
    <mergeCell ref="F8:F9"/>
    <mergeCell ref="G8:G9"/>
    <mergeCell ref="I8:I9"/>
    <mergeCell ref="H8:H9"/>
  </mergeCells>
  <phoneticPr fontId="124" type="noConversion"/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000"/>
  <sheetViews>
    <sheetView showGridLines="0" tabSelected="1" topLeftCell="A4" workbookViewId="0">
      <selection activeCell="B18" sqref="B18"/>
    </sheetView>
  </sheetViews>
  <sheetFormatPr baseColWidth="10" defaultColWidth="14.375" defaultRowHeight="15" customHeight="1"/>
  <cols>
    <col min="1" max="1" width="31.125" customWidth="1"/>
    <col min="2" max="2" width="15.375" customWidth="1"/>
    <col min="3" max="14" width="14.625" bestFit="1" customWidth="1"/>
    <col min="15" max="15" width="15.375" customWidth="1"/>
    <col min="16" max="17" width="11" customWidth="1"/>
  </cols>
  <sheetData>
    <row r="1" spans="1:17" ht="12" customHeight="1">
      <c r="B1" s="493"/>
      <c r="C1" s="49"/>
      <c r="D1" s="49"/>
      <c r="E1" s="49"/>
      <c r="F1" s="49"/>
      <c r="G1" s="49">
        <f>'Nomina año 1 '!A5:L5</f>
        <v>0</v>
      </c>
      <c r="H1" s="49"/>
      <c r="I1" s="49"/>
      <c r="J1" s="49"/>
      <c r="K1" s="49"/>
      <c r="L1" s="49"/>
      <c r="M1" s="49"/>
      <c r="N1" s="49"/>
      <c r="O1" s="49"/>
      <c r="P1" s="49"/>
    </row>
    <row r="2" spans="1:17" ht="12" customHeight="1">
      <c r="A2" s="1197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7" ht="30" customHeight="1">
      <c r="A3" s="1323" t="s">
        <v>177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3"/>
      <c r="P3" s="49"/>
      <c r="Q3" s="49"/>
    </row>
    <row r="4" spans="1:17" ht="12" customHeight="1">
      <c r="A4" s="499"/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"/>
      <c r="Q4" s="49"/>
    </row>
    <row r="5" spans="1:17" ht="30" customHeight="1">
      <c r="A5" s="1322" t="str">
        <f>'Nomina año 1 '!A5:L5</f>
        <v>GLOW POWER SAS</v>
      </c>
      <c r="B5" s="1309"/>
      <c r="C5" s="1309"/>
      <c r="D5" s="1309"/>
      <c r="E5" s="1309"/>
      <c r="F5" s="1309"/>
      <c r="G5" s="1309"/>
      <c r="H5" s="1309"/>
      <c r="I5" s="1309"/>
      <c r="J5" s="1309"/>
      <c r="K5" s="1309"/>
      <c r="L5" s="1309"/>
      <c r="M5" s="1309"/>
      <c r="N5" s="1309"/>
      <c r="O5" s="1310"/>
      <c r="P5" s="49"/>
      <c r="Q5" s="49"/>
    </row>
    <row r="6" spans="1:17" ht="12" customHeight="1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</row>
    <row r="7" spans="1:17" ht="12" customHeight="1">
      <c r="A7" s="1324" t="s">
        <v>140</v>
      </c>
      <c r="B7" s="500" t="s">
        <v>179</v>
      </c>
      <c r="C7" s="1324" t="s">
        <v>82</v>
      </c>
      <c r="D7" s="1324" t="s">
        <v>83</v>
      </c>
      <c r="E7" s="1324" t="s">
        <v>84</v>
      </c>
      <c r="F7" s="1324" t="s">
        <v>85</v>
      </c>
      <c r="G7" s="1324" t="s">
        <v>86</v>
      </c>
      <c r="H7" s="1324" t="s">
        <v>87</v>
      </c>
      <c r="I7" s="1324" t="s">
        <v>88</v>
      </c>
      <c r="J7" s="1324" t="s">
        <v>89</v>
      </c>
      <c r="K7" s="1324" t="s">
        <v>90</v>
      </c>
      <c r="L7" s="1324" t="s">
        <v>91</v>
      </c>
      <c r="M7" s="1324" t="s">
        <v>92</v>
      </c>
      <c r="N7" s="1324" t="s">
        <v>93</v>
      </c>
      <c r="O7" s="1324" t="s">
        <v>52</v>
      </c>
      <c r="P7" s="49"/>
      <c r="Q7" s="49"/>
    </row>
    <row r="8" spans="1:17" ht="12" customHeight="1">
      <c r="A8" s="1304"/>
      <c r="B8" s="501" t="s">
        <v>180</v>
      </c>
      <c r="C8" s="1304"/>
      <c r="D8" s="1304"/>
      <c r="E8" s="1304"/>
      <c r="F8" s="1304"/>
      <c r="G8" s="1304"/>
      <c r="H8" s="1304"/>
      <c r="I8" s="1304"/>
      <c r="J8" s="1304"/>
      <c r="K8" s="1304"/>
      <c r="L8" s="1304"/>
      <c r="M8" s="1304"/>
      <c r="N8" s="1304"/>
      <c r="O8" s="1304"/>
      <c r="P8" s="49"/>
      <c r="Q8" s="49"/>
    </row>
    <row r="9" spans="1:17" ht="12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</row>
    <row r="10" spans="1:17" ht="12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</row>
    <row r="11" spans="1:17" ht="12" customHeight="1">
      <c r="A11" s="502" t="s">
        <v>181</v>
      </c>
      <c r="B11" s="503">
        <f>'Nomina año 1 '!E28</f>
        <v>18362160</v>
      </c>
      <c r="C11" s="504">
        <f>'Nomina año 1 '!E28</f>
        <v>18362160</v>
      </c>
      <c r="D11" s="504">
        <f>'Nomina año 1 '!F28</f>
        <v>18362160</v>
      </c>
      <c r="E11" s="504">
        <f>'Nomina año 1 '!G28</f>
        <v>18362160</v>
      </c>
      <c r="F11" s="504">
        <f>'Nomina año 1 '!H28</f>
        <v>18362160</v>
      </c>
      <c r="G11" s="504">
        <f>'Nomina año 1 '!I28</f>
        <v>18362160</v>
      </c>
      <c r="H11" s="504">
        <f>'Nomina año 1 '!J28</f>
        <v>18362160</v>
      </c>
      <c r="I11" s="504">
        <f>'Nomina año 1 '!K28</f>
        <v>18362160</v>
      </c>
      <c r="J11" s="504">
        <f>'Nomina año 1 '!L28</f>
        <v>18362160</v>
      </c>
      <c r="K11" s="504">
        <f>'Nomina año 1 '!M28</f>
        <v>18362160</v>
      </c>
      <c r="L11" s="504">
        <f>'Nomina año 1 '!N28</f>
        <v>18362160</v>
      </c>
      <c r="M11" s="504">
        <f>'Nomina año 1 '!O28</f>
        <v>18362160</v>
      </c>
      <c r="N11" s="504">
        <f>'Nomina año 1 '!P28</f>
        <v>18362160</v>
      </c>
      <c r="O11" s="504">
        <f t="shared" ref="O11:O19" si="0">SUM(C11:N11)</f>
        <v>220345920</v>
      </c>
      <c r="P11" s="49"/>
      <c r="Q11" s="49"/>
    </row>
    <row r="12" spans="1:17" ht="12" customHeight="1">
      <c r="A12" s="505" t="s">
        <v>182</v>
      </c>
      <c r="B12" s="506"/>
      <c r="C12" s="504">
        <f t="shared" ref="C12" si="1">B12</f>
        <v>0</v>
      </c>
      <c r="D12" s="504">
        <f t="shared" ref="D12" si="2">C12</f>
        <v>0</v>
      </c>
      <c r="E12" s="504">
        <f t="shared" ref="E12" si="3">D12</f>
        <v>0</v>
      </c>
      <c r="F12" s="504">
        <f t="shared" ref="F12" si="4">E12</f>
        <v>0</v>
      </c>
      <c r="G12" s="504">
        <f t="shared" ref="G12" si="5">F12</f>
        <v>0</v>
      </c>
      <c r="H12" s="504">
        <f t="shared" ref="H12" si="6">G12</f>
        <v>0</v>
      </c>
      <c r="I12" s="504">
        <f t="shared" ref="I12" si="7">H12</f>
        <v>0</v>
      </c>
      <c r="J12" s="504">
        <f t="shared" ref="J12" si="8">I12</f>
        <v>0</v>
      </c>
      <c r="K12" s="504">
        <f t="shared" ref="K12" si="9">J12</f>
        <v>0</v>
      </c>
      <c r="L12" s="504">
        <f t="shared" ref="L12" si="10">K12</f>
        <v>0</v>
      </c>
      <c r="M12" s="504">
        <f t="shared" ref="M12" si="11">L12</f>
        <v>0</v>
      </c>
      <c r="N12" s="504">
        <f t="shared" ref="N12" si="12">M12</f>
        <v>0</v>
      </c>
      <c r="O12" s="504">
        <f t="shared" si="0"/>
        <v>0</v>
      </c>
      <c r="P12" s="49"/>
      <c r="Q12" s="49"/>
    </row>
    <row r="13" spans="1:17" ht="12" customHeight="1">
      <c r="A13" s="505" t="s">
        <v>183</v>
      </c>
      <c r="B13" s="508"/>
      <c r="C13" s="504">
        <f t="shared" ref="C13:C19" si="13">B13</f>
        <v>0</v>
      </c>
      <c r="D13" s="504">
        <f t="shared" ref="D13:D19" si="14">C13</f>
        <v>0</v>
      </c>
      <c r="E13" s="504">
        <f t="shared" ref="E13:E19" si="15">D13</f>
        <v>0</v>
      </c>
      <c r="F13" s="504">
        <f t="shared" ref="F13:F19" si="16">E13</f>
        <v>0</v>
      </c>
      <c r="G13" s="504">
        <f t="shared" ref="G13:G19" si="17">F13</f>
        <v>0</v>
      </c>
      <c r="H13" s="504">
        <f t="shared" ref="H13:H19" si="18">G13</f>
        <v>0</v>
      </c>
      <c r="I13" s="504">
        <f t="shared" ref="I13:I19" si="19">H13</f>
        <v>0</v>
      </c>
      <c r="J13" s="504">
        <f t="shared" ref="J13:J19" si="20">I13</f>
        <v>0</v>
      </c>
      <c r="K13" s="504">
        <f t="shared" ref="K13:K19" si="21">J13</f>
        <v>0</v>
      </c>
      <c r="L13" s="504">
        <f t="shared" ref="L13:L19" si="22">K13</f>
        <v>0</v>
      </c>
      <c r="M13" s="504">
        <f t="shared" ref="M13:M19" si="23">L13</f>
        <v>0</v>
      </c>
      <c r="N13" s="504">
        <f t="shared" ref="N13:N19" si="24">M13</f>
        <v>0</v>
      </c>
      <c r="O13" s="504">
        <f t="shared" si="0"/>
        <v>0</v>
      </c>
      <c r="P13" s="49"/>
      <c r="Q13" s="49"/>
    </row>
    <row r="14" spans="1:17" ht="12" customHeight="1">
      <c r="A14" s="505" t="s">
        <v>184</v>
      </c>
      <c r="B14" s="508"/>
      <c r="C14" s="504">
        <f t="shared" si="13"/>
        <v>0</v>
      </c>
      <c r="D14" s="504">
        <f t="shared" si="14"/>
        <v>0</v>
      </c>
      <c r="E14" s="504">
        <f t="shared" si="15"/>
        <v>0</v>
      </c>
      <c r="F14" s="504">
        <f t="shared" si="16"/>
        <v>0</v>
      </c>
      <c r="G14" s="504">
        <f t="shared" si="17"/>
        <v>0</v>
      </c>
      <c r="H14" s="504">
        <f t="shared" si="18"/>
        <v>0</v>
      </c>
      <c r="I14" s="504">
        <f t="shared" si="19"/>
        <v>0</v>
      </c>
      <c r="J14" s="504">
        <f t="shared" si="20"/>
        <v>0</v>
      </c>
      <c r="K14" s="504">
        <f t="shared" si="21"/>
        <v>0</v>
      </c>
      <c r="L14" s="504">
        <f t="shared" si="22"/>
        <v>0</v>
      </c>
      <c r="M14" s="504">
        <f t="shared" si="23"/>
        <v>0</v>
      </c>
      <c r="N14" s="504">
        <f t="shared" si="24"/>
        <v>0</v>
      </c>
      <c r="O14" s="504">
        <f t="shared" si="0"/>
        <v>0</v>
      </c>
      <c r="P14" s="49"/>
      <c r="Q14" s="49"/>
    </row>
    <row r="15" spans="1:17" ht="12" customHeight="1">
      <c r="A15" s="505" t="s">
        <v>185</v>
      </c>
      <c r="B15" s="508"/>
      <c r="C15" s="504">
        <f t="shared" si="13"/>
        <v>0</v>
      </c>
      <c r="D15" s="504">
        <f t="shared" si="14"/>
        <v>0</v>
      </c>
      <c r="E15" s="504">
        <f t="shared" si="15"/>
        <v>0</v>
      </c>
      <c r="F15" s="504">
        <f t="shared" si="16"/>
        <v>0</v>
      </c>
      <c r="G15" s="504">
        <f t="shared" si="17"/>
        <v>0</v>
      </c>
      <c r="H15" s="504">
        <f t="shared" si="18"/>
        <v>0</v>
      </c>
      <c r="I15" s="504">
        <f t="shared" si="19"/>
        <v>0</v>
      </c>
      <c r="J15" s="504">
        <f t="shared" si="20"/>
        <v>0</v>
      </c>
      <c r="K15" s="504">
        <f t="shared" si="21"/>
        <v>0</v>
      </c>
      <c r="L15" s="504">
        <f t="shared" si="22"/>
        <v>0</v>
      </c>
      <c r="M15" s="504">
        <f t="shared" si="23"/>
        <v>0</v>
      </c>
      <c r="N15" s="504">
        <f t="shared" si="24"/>
        <v>0</v>
      </c>
      <c r="O15" s="504">
        <f t="shared" si="0"/>
        <v>0</v>
      </c>
      <c r="P15" s="49"/>
      <c r="Q15" s="49"/>
    </row>
    <row r="16" spans="1:17" ht="12" customHeight="1">
      <c r="A16" s="505" t="s">
        <v>187</v>
      </c>
      <c r="B16" s="508"/>
      <c r="C16" s="504">
        <f t="shared" si="13"/>
        <v>0</v>
      </c>
      <c r="D16" s="504">
        <f t="shared" si="14"/>
        <v>0</v>
      </c>
      <c r="E16" s="504">
        <f t="shared" si="15"/>
        <v>0</v>
      </c>
      <c r="F16" s="504">
        <f t="shared" si="16"/>
        <v>0</v>
      </c>
      <c r="G16" s="504">
        <f t="shared" si="17"/>
        <v>0</v>
      </c>
      <c r="H16" s="504">
        <f t="shared" si="18"/>
        <v>0</v>
      </c>
      <c r="I16" s="504">
        <f t="shared" si="19"/>
        <v>0</v>
      </c>
      <c r="J16" s="504">
        <f t="shared" si="20"/>
        <v>0</v>
      </c>
      <c r="K16" s="504">
        <f t="shared" si="21"/>
        <v>0</v>
      </c>
      <c r="L16" s="504">
        <f t="shared" si="22"/>
        <v>0</v>
      </c>
      <c r="M16" s="504">
        <f t="shared" si="23"/>
        <v>0</v>
      </c>
      <c r="N16" s="504">
        <f t="shared" si="24"/>
        <v>0</v>
      </c>
      <c r="O16" s="504">
        <f t="shared" si="0"/>
        <v>0</v>
      </c>
      <c r="P16" s="49"/>
      <c r="Q16" s="49"/>
    </row>
    <row r="17" spans="1:17" ht="12" customHeight="1">
      <c r="A17" s="505" t="s">
        <v>188</v>
      </c>
      <c r="B17" s="508"/>
      <c r="C17" s="504">
        <f t="shared" si="13"/>
        <v>0</v>
      </c>
      <c r="D17" s="504">
        <f t="shared" si="14"/>
        <v>0</v>
      </c>
      <c r="E17" s="504">
        <f t="shared" si="15"/>
        <v>0</v>
      </c>
      <c r="F17" s="504">
        <f t="shared" si="16"/>
        <v>0</v>
      </c>
      <c r="G17" s="504">
        <f t="shared" si="17"/>
        <v>0</v>
      </c>
      <c r="H17" s="504">
        <f t="shared" si="18"/>
        <v>0</v>
      </c>
      <c r="I17" s="504">
        <f t="shared" si="19"/>
        <v>0</v>
      </c>
      <c r="J17" s="504">
        <f t="shared" si="20"/>
        <v>0</v>
      </c>
      <c r="K17" s="504">
        <f t="shared" si="21"/>
        <v>0</v>
      </c>
      <c r="L17" s="504">
        <f t="shared" si="22"/>
        <v>0</v>
      </c>
      <c r="M17" s="504">
        <f t="shared" si="23"/>
        <v>0</v>
      </c>
      <c r="N17" s="504">
        <f t="shared" si="24"/>
        <v>0</v>
      </c>
      <c r="O17" s="504">
        <f t="shared" si="0"/>
        <v>0</v>
      </c>
      <c r="P17" s="49"/>
      <c r="Q17" s="49"/>
    </row>
    <row r="18" spans="1:17" ht="12" customHeight="1">
      <c r="A18" s="515" t="s">
        <v>190</v>
      </c>
      <c r="B18" s="516">
        <v>8778600</v>
      </c>
      <c r="C18" s="504">
        <f t="shared" si="13"/>
        <v>8778600</v>
      </c>
      <c r="D18" s="504">
        <f t="shared" si="14"/>
        <v>8778600</v>
      </c>
      <c r="E18" s="504">
        <f t="shared" si="15"/>
        <v>8778600</v>
      </c>
      <c r="F18" s="504">
        <f t="shared" si="16"/>
        <v>8778600</v>
      </c>
      <c r="G18" s="504">
        <f t="shared" si="17"/>
        <v>8778600</v>
      </c>
      <c r="H18" s="504">
        <f t="shared" si="18"/>
        <v>8778600</v>
      </c>
      <c r="I18" s="504">
        <f t="shared" si="19"/>
        <v>8778600</v>
      </c>
      <c r="J18" s="504">
        <f t="shared" si="20"/>
        <v>8778600</v>
      </c>
      <c r="K18" s="504">
        <f t="shared" si="21"/>
        <v>8778600</v>
      </c>
      <c r="L18" s="504">
        <f t="shared" si="22"/>
        <v>8778600</v>
      </c>
      <c r="M18" s="504">
        <f t="shared" si="23"/>
        <v>8778600</v>
      </c>
      <c r="N18" s="504">
        <f t="shared" si="24"/>
        <v>8778600</v>
      </c>
      <c r="O18" s="504">
        <f t="shared" si="0"/>
        <v>105343200</v>
      </c>
      <c r="P18" s="49"/>
      <c r="Q18" s="49"/>
    </row>
    <row r="19" spans="1:17" ht="12" customHeight="1">
      <c r="A19" s="515" t="s">
        <v>193</v>
      </c>
      <c r="B19" s="520">
        <v>0</v>
      </c>
      <c r="C19" s="504">
        <f t="shared" si="13"/>
        <v>0</v>
      </c>
      <c r="D19" s="504">
        <f t="shared" si="14"/>
        <v>0</v>
      </c>
      <c r="E19" s="504">
        <f t="shared" si="15"/>
        <v>0</v>
      </c>
      <c r="F19" s="504">
        <f t="shared" si="16"/>
        <v>0</v>
      </c>
      <c r="G19" s="504">
        <f t="shared" si="17"/>
        <v>0</v>
      </c>
      <c r="H19" s="504">
        <f t="shared" si="18"/>
        <v>0</v>
      </c>
      <c r="I19" s="504">
        <f t="shared" si="19"/>
        <v>0</v>
      </c>
      <c r="J19" s="504">
        <f t="shared" si="20"/>
        <v>0</v>
      </c>
      <c r="K19" s="504">
        <f t="shared" si="21"/>
        <v>0</v>
      </c>
      <c r="L19" s="504">
        <f t="shared" si="22"/>
        <v>0</v>
      </c>
      <c r="M19" s="504">
        <f t="shared" si="23"/>
        <v>0</v>
      </c>
      <c r="N19" s="504">
        <f t="shared" si="24"/>
        <v>0</v>
      </c>
      <c r="O19" s="504">
        <f t="shared" si="0"/>
        <v>0</v>
      </c>
      <c r="P19" s="49"/>
      <c r="Q19" s="49"/>
    </row>
    <row r="20" spans="1:17" ht="21.75" customHeight="1">
      <c r="A20" s="522" t="s">
        <v>194</v>
      </c>
      <c r="B20" s="524"/>
      <c r="C20" s="525">
        <f t="shared" ref="C20:O20" si="25">SUM(C11:C19)</f>
        <v>27140760</v>
      </c>
      <c r="D20" s="525">
        <f t="shared" si="25"/>
        <v>27140760</v>
      </c>
      <c r="E20" s="525">
        <f t="shared" si="25"/>
        <v>27140760</v>
      </c>
      <c r="F20" s="525">
        <f t="shared" si="25"/>
        <v>27140760</v>
      </c>
      <c r="G20" s="525">
        <f t="shared" si="25"/>
        <v>27140760</v>
      </c>
      <c r="H20" s="525">
        <f t="shared" si="25"/>
        <v>27140760</v>
      </c>
      <c r="I20" s="525">
        <f t="shared" si="25"/>
        <v>27140760</v>
      </c>
      <c r="J20" s="525">
        <f t="shared" si="25"/>
        <v>27140760</v>
      </c>
      <c r="K20" s="525">
        <f t="shared" si="25"/>
        <v>27140760</v>
      </c>
      <c r="L20" s="525">
        <f t="shared" si="25"/>
        <v>27140760</v>
      </c>
      <c r="M20" s="525">
        <f t="shared" si="25"/>
        <v>27140760</v>
      </c>
      <c r="N20" s="525">
        <f t="shared" si="25"/>
        <v>27140760</v>
      </c>
      <c r="O20" s="525">
        <f t="shared" si="25"/>
        <v>325689120</v>
      </c>
      <c r="P20" s="49"/>
      <c r="Q20" s="49"/>
    </row>
    <row r="21" spans="1:17" ht="12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</row>
    <row r="22" spans="1:17" ht="12" customHeight="1">
      <c r="A22" s="49"/>
      <c r="B22" s="49"/>
      <c r="C22" s="256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</row>
    <row r="23" spans="1:17" ht="12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</row>
    <row r="24" spans="1:17" ht="12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</row>
    <row r="25" spans="1:17" ht="20.25" customHeight="1">
      <c r="A25" s="1196" t="s">
        <v>210</v>
      </c>
      <c r="B25" s="1196"/>
      <c r="C25" s="1196"/>
      <c r="D25" s="1196"/>
      <c r="E25" s="1196"/>
      <c r="F25" s="1196"/>
      <c r="G25" s="1196"/>
      <c r="H25" s="1196"/>
      <c r="I25" s="1196"/>
      <c r="J25" s="1196"/>
      <c r="K25" s="1197"/>
      <c r="L25" s="1197"/>
      <c r="M25" s="49"/>
      <c r="N25" s="49"/>
      <c r="O25" s="49"/>
      <c r="P25" s="49"/>
    </row>
    <row r="26" spans="1:17" ht="12" customHeight="1">
      <c r="M26" s="49"/>
      <c r="N26" s="49"/>
      <c r="O26" s="49"/>
      <c r="P26" s="49"/>
    </row>
    <row r="27" spans="1:17" ht="12" customHeight="1">
      <c r="M27" s="49"/>
      <c r="N27" s="49"/>
      <c r="O27" s="49"/>
      <c r="P27" s="49"/>
    </row>
    <row r="28" spans="1:17" ht="12" customHeight="1">
      <c r="M28" s="49"/>
      <c r="N28" s="49"/>
      <c r="O28" s="49"/>
      <c r="P28" s="49"/>
    </row>
    <row r="29" spans="1:17" ht="12" customHeight="1">
      <c r="M29" s="49"/>
      <c r="N29" s="49"/>
      <c r="O29" s="49"/>
      <c r="P29" s="49"/>
    </row>
    <row r="30" spans="1:17" ht="12" customHeight="1">
      <c r="M30" s="49"/>
      <c r="N30" s="49"/>
      <c r="O30" s="49"/>
      <c r="P30" s="49"/>
    </row>
    <row r="31" spans="1:17" ht="12" customHeight="1"/>
    <row r="32" spans="1:1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3:O3"/>
    <mergeCell ref="A5:O5"/>
    <mergeCell ref="N7:N8"/>
    <mergeCell ref="O7:O8"/>
    <mergeCell ref="L7:L8"/>
    <mergeCell ref="M7:M8"/>
    <mergeCell ref="K7:K8"/>
    <mergeCell ref="A7:A8"/>
    <mergeCell ref="J7:J8"/>
    <mergeCell ref="H7:H8"/>
    <mergeCell ref="I7:I8"/>
    <mergeCell ref="C7:C8"/>
    <mergeCell ref="E7:E8"/>
    <mergeCell ref="D7:D8"/>
    <mergeCell ref="F7:F8"/>
    <mergeCell ref="G7:G8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Inversión Inicial</vt:lpstr>
      <vt:lpstr>Balance Inicial</vt:lpstr>
      <vt:lpstr>Financiamiento</vt:lpstr>
      <vt:lpstr>Ventas</vt:lpstr>
      <vt:lpstr>Costo Variable Unitario</vt:lpstr>
      <vt:lpstr>Costo de Producción</vt:lpstr>
      <vt:lpstr>Presup de compras año 1</vt:lpstr>
      <vt:lpstr>Nomina año 1 </vt:lpstr>
      <vt:lpstr>Costos Fijos año 1</vt:lpstr>
      <vt:lpstr>Inventario año 1</vt:lpstr>
      <vt:lpstr>Concentrado Ingre, Costos, Gtos</vt:lpstr>
      <vt:lpstr> Depreciación 5 años</vt:lpstr>
      <vt:lpstr>Flujo Efectivo mensual 5 Años</vt:lpstr>
      <vt:lpstr>Estado de Resultados Proyectado</vt:lpstr>
      <vt:lpstr>Balances Gral. Proyectado</vt:lpstr>
      <vt:lpstr>Razones Financieras</vt:lpstr>
      <vt:lpstr>Punto de Equilibrio</vt:lpstr>
      <vt:lpstr>VAN, TIR, PR</vt:lpstr>
      <vt:lpstr>Análisis de Sensibilidad a 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DE INFORMATICA</dc:creator>
  <cp:lastModifiedBy>PC-88505</cp:lastModifiedBy>
  <cp:lastPrinted>2024-04-01T03:27:15Z</cp:lastPrinted>
  <dcterms:created xsi:type="dcterms:W3CDTF">2001-05-17T17:01:26Z</dcterms:created>
  <dcterms:modified xsi:type="dcterms:W3CDTF">2024-04-10T15:13:47Z</dcterms:modified>
</cp:coreProperties>
</file>