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ownloads\"/>
    </mc:Choice>
  </mc:AlternateContent>
  <xr:revisionPtr revIDLastSave="583" documentId="13_ncr:1_{7BA0C5C4-592E-4B6A-AFA9-A5802EA12E9D}" xr6:coauthVersionLast="47" xr6:coauthVersionMax="47" xr10:uidLastSave="{D5D7DB91-E3B3-4A42-94F9-C5CD5C3F316B}"/>
  <bookViews>
    <workbookView xWindow="-120" yWindow="-120" windowWidth="20730" windowHeight="11760" firstSheet="5" activeTab="10" xr2:uid="{A08C4631-4D40-44B7-90FE-4105AEC317BC}"/>
  </bookViews>
  <sheets>
    <sheet name="A V T" sheetId="1" state="hidden" r:id="rId1"/>
    <sheet name="1, NOMINA" sheetId="4" r:id="rId2"/>
    <sheet name="2, ESTIMACION VALOR" sheetId="3" r:id="rId3"/>
    <sheet name="3, COSTOS Y GASTOS" sheetId="8" r:id="rId4"/>
    <sheet name="4, FLUJO DE CAJA" sheetId="12" r:id="rId5"/>
    <sheet name="5, ESTADO DE FLUJO LIBRE" sheetId="17" r:id="rId6"/>
    <sheet name="ESTADO DE FLUJO LIBRE (3)" sheetId="15" state="hidden" r:id="rId7"/>
    <sheet name="ESTADO DE FLUJO LIBRE" sheetId="7" state="hidden" r:id="rId8"/>
    <sheet name="6, LINEA BASE DE TIEMPO" sheetId="11" r:id="rId9"/>
    <sheet name="7, LINEA BASE DE COSTOS" sheetId="20" r:id="rId10"/>
    <sheet name="8, PRESUPUESTO POR ACTIVIDADES" sheetId="21" r:id="rId11"/>
    <sheet name="9, DICCIONARIO EDT nico" sheetId="22" state="hidden" r:id="rId12"/>
    <sheet name="9, DICCIONARIO EDT daniel" sheetId="10" state="hidden" r:id="rId13"/>
    <sheet name="FLUJO DE CAJA (2)" sheetId="18" state="hidden" r:id="rId14"/>
    <sheet name="ESTADO DE FLUJO LIBRE (5)" sheetId="19" state="hidden" r:id="rId15"/>
    <sheet name="ESTADO DE FLUJO LIBRE (2)" sheetId="13" state="hidden" r:id="rId16"/>
    <sheet name="9, DICCIONARIO EDT omar" sheetId="23" state="hidden" r:id="rId17"/>
  </sheets>
  <definedNames>
    <definedName name="_xlnm.Print_Titles" localSheetId="2">'2, ESTIMACION VALOR'!$3:$7</definedName>
    <definedName name="_xlnm.Print_Titles" localSheetId="3">'3, COSTOS Y GASTOS'!$5:$5</definedName>
    <definedName name="_xlnm.Print_Titles" localSheetId="8">'6, LINEA BASE DE TIEMPO'!$1:$1</definedName>
    <definedName name="_xlnm.Print_Titles" localSheetId="9">'7, LINEA BASE DE COSTOS'!$3:$9</definedName>
    <definedName name="_xlnm.Print_Titles" localSheetId="10">'8, PRESUPUESTO POR ACTIVIDADES'!$3:$8</definedName>
    <definedName name="_xlnm.Print_Titles" localSheetId="0">'A V T'!$3:$6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21" l="1"/>
  <c r="D71" i="21"/>
  <c r="C99" i="21"/>
  <c r="E87" i="21"/>
  <c r="E97" i="21"/>
  <c r="E96" i="21"/>
  <c r="E95" i="21" s="1"/>
  <c r="E94" i="21"/>
  <c r="E93" i="21"/>
  <c r="E92" i="21"/>
  <c r="E90" i="21"/>
  <c r="E89" i="21"/>
  <c r="E88" i="21"/>
  <c r="D95" i="21"/>
  <c r="C95" i="21"/>
  <c r="D91" i="21"/>
  <c r="C91" i="21"/>
  <c r="C86" i="21"/>
  <c r="C71" i="21"/>
  <c r="C80" i="21"/>
  <c r="E83" i="21"/>
  <c r="E81" i="21"/>
  <c r="E79" i="21"/>
  <c r="E78" i="21"/>
  <c r="E77" i="21"/>
  <c r="E75" i="21"/>
  <c r="E74" i="21"/>
  <c r="E73" i="21"/>
  <c r="E72" i="21"/>
  <c r="E70" i="21"/>
  <c r="E69" i="21"/>
  <c r="E68" i="21"/>
  <c r="E67" i="21"/>
  <c r="E65" i="21"/>
  <c r="E64" i="21"/>
  <c r="E63" i="21"/>
  <c r="E62" i="21"/>
  <c r="E61" i="21"/>
  <c r="E60" i="21"/>
  <c r="E58" i="21"/>
  <c r="E57" i="21"/>
  <c r="E56" i="21"/>
  <c r="E55" i="21"/>
  <c r="E53" i="21"/>
  <c r="E52" i="21"/>
  <c r="D80" i="21"/>
  <c r="D76" i="21"/>
  <c r="D66" i="21"/>
  <c r="D59" i="21"/>
  <c r="D54" i="21"/>
  <c r="D51" i="21"/>
  <c r="C76" i="21"/>
  <c r="C66" i="21"/>
  <c r="C59" i="21"/>
  <c r="C54" i="21"/>
  <c r="C51" i="21"/>
  <c r="D42" i="21"/>
  <c r="C46" i="21"/>
  <c r="C41" i="21"/>
  <c r="E38" i="21"/>
  <c r="E33" i="21"/>
  <c r="E31" i="21"/>
  <c r="E30" i="21" s="1"/>
  <c r="C35" i="21"/>
  <c r="C32" i="21"/>
  <c r="C30" i="21"/>
  <c r="D18" i="21"/>
  <c r="E18" i="21" s="1"/>
  <c r="C25" i="21"/>
  <c r="C20" i="21"/>
  <c r="C17" i="21"/>
  <c r="E91" i="21" l="1"/>
  <c r="E86" i="21"/>
  <c r="D86" i="21"/>
  <c r="D85" i="21" s="1"/>
  <c r="E85" i="21"/>
  <c r="C85" i="21"/>
  <c r="E54" i="21"/>
  <c r="E76" i="21"/>
  <c r="E59" i="21"/>
  <c r="E66" i="21"/>
  <c r="D50" i="21"/>
  <c r="D99" i="21" s="1"/>
  <c r="E51" i="21"/>
  <c r="C50" i="21"/>
  <c r="E82" i="21"/>
  <c r="E80" i="21" s="1"/>
  <c r="D43" i="21"/>
  <c r="E42" i="21"/>
  <c r="C40" i="21"/>
  <c r="C16" i="21"/>
  <c r="C29" i="21"/>
  <c r="D35" i="21"/>
  <c r="D32" i="21"/>
  <c r="E34" i="21"/>
  <c r="E32" i="21" s="1"/>
  <c r="D30" i="21"/>
  <c r="E37" i="21"/>
  <c r="E36" i="21"/>
  <c r="D21" i="21"/>
  <c r="D26" i="21"/>
  <c r="D23" i="21"/>
  <c r="E23" i="21" s="1"/>
  <c r="D19" i="21"/>
  <c r="E19" i="21" s="1"/>
  <c r="E17" i="21" s="1"/>
  <c r="D24" i="21"/>
  <c r="E24" i="21" s="1"/>
  <c r="D22" i="21"/>
  <c r="E22" i="21" s="1"/>
  <c r="D27" i="21"/>
  <c r="E27" i="21" s="1"/>
  <c r="D14" i="21"/>
  <c r="E14" i="21" s="1"/>
  <c r="D13" i="21"/>
  <c r="E13" i="21" s="1"/>
  <c r="D12" i="21"/>
  <c r="D11" i="21"/>
  <c r="E11" i="21" s="1"/>
  <c r="D10" i="21"/>
  <c r="E10" i="21" s="1"/>
  <c r="C9" i="21"/>
  <c r="D6" i="21"/>
  <c r="C7" i="21"/>
  <c r="E7" i="21" s="1"/>
  <c r="C63" i="20"/>
  <c r="C59" i="20"/>
  <c r="C53" i="20"/>
  <c r="C27" i="20"/>
  <c r="C23" i="20"/>
  <c r="C18" i="20"/>
  <c r="C13" i="20"/>
  <c r="C10" i="20"/>
  <c r="C7" i="20"/>
  <c r="C5" i="20" s="1"/>
  <c r="C9" i="19"/>
  <c r="D23" i="19"/>
  <c r="D22" i="19"/>
  <c r="D21" i="19"/>
  <c r="D24" i="19" s="1"/>
  <c r="J10" i="19"/>
  <c r="J12" i="19" s="1"/>
  <c r="E10" i="19"/>
  <c r="D10" i="19"/>
  <c r="C10" i="19"/>
  <c r="Z9" i="19"/>
  <c r="Y9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E12" i="19" s="1"/>
  <c r="D9" i="19"/>
  <c r="D12" i="19" s="1"/>
  <c r="M8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B6" i="19"/>
  <c r="Z5" i="18"/>
  <c r="Y10" i="18"/>
  <c r="Y5" i="18"/>
  <c r="X10" i="18"/>
  <c r="X5" i="18"/>
  <c r="W10" i="18"/>
  <c r="W5" i="18"/>
  <c r="V10" i="18"/>
  <c r="V5" i="18"/>
  <c r="U10" i="18"/>
  <c r="U5" i="18"/>
  <c r="T10" i="18"/>
  <c r="T5" i="18"/>
  <c r="S10" i="18"/>
  <c r="S5" i="18"/>
  <c r="R10" i="18"/>
  <c r="R5" i="18"/>
  <c r="Q10" i="18"/>
  <c r="Q6" i="18"/>
  <c r="Q5" i="18"/>
  <c r="P10" i="18"/>
  <c r="P5" i="18"/>
  <c r="D9" i="18"/>
  <c r="D7" i="18" s="1"/>
  <c r="C9" i="18"/>
  <c r="C7" i="18" s="1"/>
  <c r="O10" i="18"/>
  <c r="O5" i="18"/>
  <c r="N10" i="18"/>
  <c r="N5" i="18"/>
  <c r="M10" i="18"/>
  <c r="M5" i="18"/>
  <c r="I11" i="18"/>
  <c r="E11" i="18"/>
  <c r="E9" i="18"/>
  <c r="D11" i="18"/>
  <c r="C11" i="18"/>
  <c r="F6" i="17"/>
  <c r="A21" i="18"/>
  <c r="AA20" i="18"/>
  <c r="A20" i="18"/>
  <c r="E20" i="18" s="1"/>
  <c r="A19" i="18"/>
  <c r="AB3" i="18"/>
  <c r="Z3" i="18"/>
  <c r="L3" i="18"/>
  <c r="K3" i="18"/>
  <c r="J3" i="18"/>
  <c r="I3" i="18"/>
  <c r="H3" i="18"/>
  <c r="G3" i="18"/>
  <c r="F3" i="18"/>
  <c r="E3" i="18"/>
  <c r="D3" i="18"/>
  <c r="C3" i="18"/>
  <c r="AB3" i="12"/>
  <c r="D10" i="17"/>
  <c r="E10" i="17"/>
  <c r="C10" i="17"/>
  <c r="P6" i="17"/>
  <c r="T6" i="17"/>
  <c r="S6" i="17"/>
  <c r="R6" i="17"/>
  <c r="Q6" i="17"/>
  <c r="M6" i="17"/>
  <c r="D23" i="17"/>
  <c r="D22" i="17"/>
  <c r="D21" i="17"/>
  <c r="D24" i="17" s="1"/>
  <c r="Z9" i="17"/>
  <c r="Y9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E12" i="17" s="1"/>
  <c r="D9" i="17"/>
  <c r="D12" i="17" s="1"/>
  <c r="C9" i="17"/>
  <c r="C12" i="17" s="1"/>
  <c r="B9" i="17"/>
  <c r="M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U6" i="17"/>
  <c r="O6" i="17"/>
  <c r="N6" i="17"/>
  <c r="L6" i="17"/>
  <c r="K6" i="17"/>
  <c r="J6" i="17"/>
  <c r="I6" i="17"/>
  <c r="H6" i="17"/>
  <c r="G6" i="17"/>
  <c r="B6" i="17"/>
  <c r="U27" i="8"/>
  <c r="T27" i="8"/>
  <c r="S27" i="8"/>
  <c r="R27" i="8"/>
  <c r="Q27" i="8"/>
  <c r="P27" i="8"/>
  <c r="O27" i="8"/>
  <c r="N27" i="8"/>
  <c r="M27" i="8"/>
  <c r="L27" i="8"/>
  <c r="K27" i="8"/>
  <c r="J27" i="8"/>
  <c r="J10" i="17" s="1"/>
  <c r="I27" i="8"/>
  <c r="I10" i="17" s="1"/>
  <c r="H27" i="8"/>
  <c r="H10" i="17" s="1"/>
  <c r="G27" i="8"/>
  <c r="G10" i="17" s="1"/>
  <c r="F27" i="8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Y36" i="12"/>
  <c r="X36" i="12"/>
  <c r="W36" i="12"/>
  <c r="V36" i="12"/>
  <c r="U36" i="12"/>
  <c r="T36" i="12"/>
  <c r="S35" i="12"/>
  <c r="R34" i="12"/>
  <c r="Q33" i="12"/>
  <c r="P32" i="12"/>
  <c r="O31" i="12"/>
  <c r="N30" i="12"/>
  <c r="V31" i="12"/>
  <c r="W31" i="12"/>
  <c r="X31" i="12"/>
  <c r="Y31" i="12"/>
  <c r="V32" i="12"/>
  <c r="W32" i="12"/>
  <c r="X32" i="12"/>
  <c r="Y32" i="12"/>
  <c r="V33" i="12"/>
  <c r="W33" i="12"/>
  <c r="X33" i="12"/>
  <c r="Y33" i="12"/>
  <c r="V34" i="12"/>
  <c r="W34" i="12"/>
  <c r="X34" i="12"/>
  <c r="Y34" i="12"/>
  <c r="V35" i="12"/>
  <c r="W35" i="12"/>
  <c r="X35" i="12"/>
  <c r="Y35" i="12"/>
  <c r="U31" i="12"/>
  <c r="U32" i="12"/>
  <c r="U33" i="12"/>
  <c r="U34" i="12"/>
  <c r="T31" i="12"/>
  <c r="T32" i="12"/>
  <c r="T33" i="12"/>
  <c r="S31" i="12"/>
  <c r="S32" i="12"/>
  <c r="R31" i="12"/>
  <c r="R30" i="12"/>
  <c r="S30" i="12"/>
  <c r="T30" i="12"/>
  <c r="U30" i="12"/>
  <c r="V30" i="12"/>
  <c r="W30" i="12"/>
  <c r="X30" i="12"/>
  <c r="Y30" i="12"/>
  <c r="Q30" i="12"/>
  <c r="U35" i="12"/>
  <c r="T34" i="12"/>
  <c r="S33" i="12"/>
  <c r="R32" i="12"/>
  <c r="Q31" i="12"/>
  <c r="P30" i="12"/>
  <c r="T35" i="12"/>
  <c r="S34" i="12"/>
  <c r="R33" i="12"/>
  <c r="Q32" i="12"/>
  <c r="P31" i="12"/>
  <c r="O30" i="12"/>
  <c r="M5" i="12"/>
  <c r="M29" i="12"/>
  <c r="P26" i="12"/>
  <c r="Q26" i="12"/>
  <c r="R26" i="12"/>
  <c r="S26" i="12"/>
  <c r="T26" i="12"/>
  <c r="U26" i="12"/>
  <c r="V26" i="12"/>
  <c r="W26" i="12"/>
  <c r="X26" i="12"/>
  <c r="Y26" i="12"/>
  <c r="P27" i="12"/>
  <c r="Q27" i="12"/>
  <c r="R27" i="12"/>
  <c r="S27" i="12"/>
  <c r="T27" i="12"/>
  <c r="U27" i="12"/>
  <c r="V27" i="12"/>
  <c r="W27" i="12"/>
  <c r="X27" i="12"/>
  <c r="Y27" i="12"/>
  <c r="P28" i="12"/>
  <c r="Q28" i="12"/>
  <c r="R28" i="12"/>
  <c r="S28" i="12"/>
  <c r="T28" i="12"/>
  <c r="U28" i="12"/>
  <c r="V28" i="12"/>
  <c r="W28" i="12"/>
  <c r="X28" i="12"/>
  <c r="Y28" i="12"/>
  <c r="P29" i="12"/>
  <c r="Q29" i="12"/>
  <c r="R29" i="12"/>
  <c r="S29" i="12"/>
  <c r="T29" i="12"/>
  <c r="U29" i="12"/>
  <c r="V29" i="12"/>
  <c r="W29" i="12"/>
  <c r="X29" i="12"/>
  <c r="Y29" i="12"/>
  <c r="O26" i="12"/>
  <c r="O27" i="12"/>
  <c r="O28" i="12"/>
  <c r="N26" i="12"/>
  <c r="N27" i="12"/>
  <c r="M26" i="12"/>
  <c r="O29" i="12"/>
  <c r="N28" i="12"/>
  <c r="M27" i="12"/>
  <c r="L26" i="12"/>
  <c r="N29" i="12"/>
  <c r="M28" i="12"/>
  <c r="L27" i="12"/>
  <c r="K26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K23" i="12"/>
  <c r="K24" i="12"/>
  <c r="J23" i="12"/>
  <c r="K25" i="12"/>
  <c r="J24" i="12"/>
  <c r="I23" i="12"/>
  <c r="J25" i="12"/>
  <c r="I24" i="12"/>
  <c r="H23" i="12"/>
  <c r="G22" i="12"/>
  <c r="D20" i="12"/>
  <c r="H22" i="12"/>
  <c r="I22" i="12" s="1"/>
  <c r="J22" i="12" s="1"/>
  <c r="K22" i="12" s="1"/>
  <c r="L22" i="12" s="1"/>
  <c r="M22" i="12" s="1"/>
  <c r="N22" i="12" s="1"/>
  <c r="O22" i="12" s="1"/>
  <c r="P22" i="12" s="1"/>
  <c r="Q22" i="12" s="1"/>
  <c r="R22" i="12" s="1"/>
  <c r="S22" i="12" s="1"/>
  <c r="T22" i="12" s="1"/>
  <c r="U22" i="12" s="1"/>
  <c r="V22" i="12" s="1"/>
  <c r="W22" i="12" s="1"/>
  <c r="X22" i="12" s="1"/>
  <c r="Y22" i="12" s="1"/>
  <c r="F21" i="12"/>
  <c r="G21" i="12" s="1"/>
  <c r="H21" i="12" s="1"/>
  <c r="I21" i="12" s="1"/>
  <c r="J21" i="12" s="1"/>
  <c r="K21" i="12" s="1"/>
  <c r="L21" i="12" s="1"/>
  <c r="M21" i="12" s="1"/>
  <c r="N21" i="12" s="1"/>
  <c r="O21" i="12" s="1"/>
  <c r="P21" i="12" s="1"/>
  <c r="Q21" i="12" s="1"/>
  <c r="R21" i="12" s="1"/>
  <c r="S21" i="12" s="1"/>
  <c r="T21" i="12" s="1"/>
  <c r="U21" i="12" s="1"/>
  <c r="V21" i="12" s="1"/>
  <c r="W21" i="12" s="1"/>
  <c r="X21" i="12" s="1"/>
  <c r="Y21" i="12" s="1"/>
  <c r="E20" i="12"/>
  <c r="AA2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M10" i="12"/>
  <c r="D11" i="12"/>
  <c r="E11" i="12"/>
  <c r="C11" i="12"/>
  <c r="E9" i="12"/>
  <c r="D9" i="12"/>
  <c r="C9" i="12"/>
  <c r="D24" i="15"/>
  <c r="D22" i="15"/>
  <c r="D21" i="15"/>
  <c r="D23" i="15"/>
  <c r="A21" i="12"/>
  <c r="A20" i="12"/>
  <c r="A19" i="12"/>
  <c r="Z17" i="8"/>
  <c r="L34" i="8"/>
  <c r="AA34" i="8" s="1"/>
  <c r="Z9" i="15"/>
  <c r="L9" i="15"/>
  <c r="K9" i="15"/>
  <c r="J9" i="15"/>
  <c r="I9" i="15"/>
  <c r="H9" i="15"/>
  <c r="G9" i="15"/>
  <c r="F9" i="15"/>
  <c r="E9" i="15"/>
  <c r="M8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U6" i="15"/>
  <c r="T6" i="15"/>
  <c r="S6" i="15"/>
  <c r="R6" i="15"/>
  <c r="Q6" i="15"/>
  <c r="P6" i="15"/>
  <c r="O6" i="15"/>
  <c r="N6" i="15"/>
  <c r="M6" i="15"/>
  <c r="L6" i="15"/>
  <c r="K6" i="15"/>
  <c r="J6" i="15"/>
  <c r="I6" i="15"/>
  <c r="H6" i="15"/>
  <c r="G6" i="15"/>
  <c r="F6" i="15"/>
  <c r="B6" i="15"/>
  <c r="D9" i="7"/>
  <c r="F9" i="7"/>
  <c r="G9" i="7"/>
  <c r="H9" i="7"/>
  <c r="I9" i="7"/>
  <c r="J9" i="7"/>
  <c r="K9" i="7"/>
  <c r="L9" i="7"/>
  <c r="Z9" i="7"/>
  <c r="AA5" i="8"/>
  <c r="AA6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B9" i="8"/>
  <c r="AA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P9" i="15"/>
  <c r="T9" i="15"/>
  <c r="X9" i="15"/>
  <c r="E3" i="8"/>
  <c r="E9" i="7" s="1"/>
  <c r="D3" i="8"/>
  <c r="D9" i="15" s="1"/>
  <c r="C3" i="8"/>
  <c r="C9" i="15" s="1"/>
  <c r="F26" i="8"/>
  <c r="F11" i="18" s="1"/>
  <c r="F14" i="8"/>
  <c r="E14" i="8"/>
  <c r="D14" i="8"/>
  <c r="C14" i="8"/>
  <c r="F10" i="8"/>
  <c r="B14" i="8"/>
  <c r="AA14" i="8" s="1"/>
  <c r="B10" i="8"/>
  <c r="B2" i="8"/>
  <c r="AA2" i="8" s="1"/>
  <c r="P31" i="8"/>
  <c r="Q31" i="8"/>
  <c r="R31" i="8"/>
  <c r="S31" i="8"/>
  <c r="T31" i="8"/>
  <c r="U31" i="8"/>
  <c r="V31" i="8"/>
  <c r="W31" i="8"/>
  <c r="X31" i="8"/>
  <c r="Y31" i="8"/>
  <c r="Z31" i="8"/>
  <c r="P32" i="8"/>
  <c r="Q32" i="8"/>
  <c r="R32" i="8"/>
  <c r="S32" i="8"/>
  <c r="T32" i="8"/>
  <c r="U32" i="8"/>
  <c r="V32" i="8"/>
  <c r="W32" i="8"/>
  <c r="X32" i="8"/>
  <c r="Y32" i="8"/>
  <c r="Z32" i="8"/>
  <c r="M31" i="8"/>
  <c r="N31" i="8"/>
  <c r="O31" i="8"/>
  <c r="M32" i="8"/>
  <c r="N32" i="8"/>
  <c r="O32" i="8"/>
  <c r="L32" i="8"/>
  <c r="L31" i="8"/>
  <c r="Z28" i="8"/>
  <c r="T18" i="8"/>
  <c r="U18" i="8"/>
  <c r="V18" i="8"/>
  <c r="W18" i="8"/>
  <c r="X18" i="8"/>
  <c r="Y18" i="8"/>
  <c r="Z18" i="8"/>
  <c r="T19" i="8"/>
  <c r="U19" i="8"/>
  <c r="V19" i="8"/>
  <c r="W19" i="8"/>
  <c r="X19" i="8"/>
  <c r="Y19" i="8"/>
  <c r="Z19" i="8"/>
  <c r="T20" i="8"/>
  <c r="U20" i="8"/>
  <c r="V20" i="8"/>
  <c r="W20" i="8"/>
  <c r="X20" i="8"/>
  <c r="Y20" i="8"/>
  <c r="Z20" i="8"/>
  <c r="T21" i="8"/>
  <c r="U21" i="8"/>
  <c r="V21" i="8"/>
  <c r="W21" i="8"/>
  <c r="X21" i="8"/>
  <c r="Y21" i="8"/>
  <c r="Z21" i="8"/>
  <c r="T23" i="8"/>
  <c r="U23" i="8"/>
  <c r="V23" i="8"/>
  <c r="W23" i="8"/>
  <c r="X23" i="8"/>
  <c r="Y23" i="8"/>
  <c r="Z23" i="8"/>
  <c r="M18" i="8"/>
  <c r="N18" i="8"/>
  <c r="O18" i="8"/>
  <c r="P18" i="8"/>
  <c r="Q18" i="8"/>
  <c r="R18" i="8"/>
  <c r="S18" i="8"/>
  <c r="M19" i="8"/>
  <c r="N19" i="8"/>
  <c r="O19" i="8"/>
  <c r="P19" i="8"/>
  <c r="Q19" i="8"/>
  <c r="R19" i="8"/>
  <c r="S19" i="8"/>
  <c r="M20" i="8"/>
  <c r="N20" i="8"/>
  <c r="O20" i="8"/>
  <c r="AA20" i="8" s="1"/>
  <c r="P20" i="8"/>
  <c r="Q20" i="8"/>
  <c r="R20" i="8"/>
  <c r="S20" i="8"/>
  <c r="M21" i="8"/>
  <c r="N21" i="8"/>
  <c r="O21" i="8"/>
  <c r="P21" i="8"/>
  <c r="Q21" i="8"/>
  <c r="R21" i="8"/>
  <c r="S21" i="8"/>
  <c r="M23" i="8"/>
  <c r="N23" i="8"/>
  <c r="O23" i="8"/>
  <c r="P23" i="8"/>
  <c r="Q23" i="8"/>
  <c r="R23" i="8"/>
  <c r="S23" i="8"/>
  <c r="L23" i="8"/>
  <c r="AA23" i="8" s="1"/>
  <c r="L21" i="8"/>
  <c r="AA21" i="8" s="1"/>
  <c r="L20" i="8"/>
  <c r="L19" i="8"/>
  <c r="AA19" i="8" s="1"/>
  <c r="L18" i="8"/>
  <c r="AA18" i="8" s="1"/>
  <c r="S14" i="8"/>
  <c r="T14" i="8"/>
  <c r="U14" i="8"/>
  <c r="V14" i="8"/>
  <c r="W14" i="8"/>
  <c r="X14" i="8"/>
  <c r="Y14" i="8"/>
  <c r="Z14" i="8"/>
  <c r="G14" i="8"/>
  <c r="H14" i="8"/>
  <c r="I14" i="8"/>
  <c r="J14" i="8"/>
  <c r="K14" i="8"/>
  <c r="L14" i="8"/>
  <c r="M14" i="8"/>
  <c r="N14" i="8"/>
  <c r="O14" i="8"/>
  <c r="P14" i="8"/>
  <c r="Q14" i="8"/>
  <c r="R14" i="8"/>
  <c r="C61" i="3"/>
  <c r="C51" i="3"/>
  <c r="Z35" i="8" s="1"/>
  <c r="C8" i="3"/>
  <c r="C11" i="3"/>
  <c r="C16" i="3"/>
  <c r="K7" i="8" s="1"/>
  <c r="K11" i="18" s="1"/>
  <c r="C21" i="3"/>
  <c r="L8" i="8" s="1"/>
  <c r="C25" i="3"/>
  <c r="C5" i="3"/>
  <c r="P6" i="13"/>
  <c r="Z6" i="13"/>
  <c r="Y6" i="13"/>
  <c r="Y12" i="13"/>
  <c r="X6" i="13"/>
  <c r="W6" i="13"/>
  <c r="W12" i="13"/>
  <c r="V6" i="13"/>
  <c r="V12" i="13"/>
  <c r="U6" i="13"/>
  <c r="T6" i="13"/>
  <c r="S6" i="13"/>
  <c r="S12" i="13"/>
  <c r="R6" i="13"/>
  <c r="R12" i="13"/>
  <c r="Q6" i="13"/>
  <c r="P12" i="13"/>
  <c r="AB10" i="13"/>
  <c r="Z9" i="13"/>
  <c r="Z12" i="13"/>
  <c r="N9" i="13"/>
  <c r="N12" i="13"/>
  <c r="D9" i="13"/>
  <c r="D12" i="13"/>
  <c r="C9" i="13"/>
  <c r="AA7" i="13"/>
  <c r="AA10" i="13"/>
  <c r="M12" i="13"/>
  <c r="J12" i="13"/>
  <c r="F12" i="13"/>
  <c r="O12" i="13"/>
  <c r="K12" i="13"/>
  <c r="G12" i="13"/>
  <c r="B10" i="13"/>
  <c r="X12" i="13"/>
  <c r="E12" i="13"/>
  <c r="B9" i="13"/>
  <c r="M8" i="13"/>
  <c r="AA8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U12" i="13"/>
  <c r="T12" i="13"/>
  <c r="Q12" i="13"/>
  <c r="L12" i="13"/>
  <c r="I12" i="13"/>
  <c r="H12" i="13"/>
  <c r="C3" i="12"/>
  <c r="Y3" i="12"/>
  <c r="W3" i="12"/>
  <c r="V3" i="12"/>
  <c r="K3" i="12"/>
  <c r="J3" i="12"/>
  <c r="I3" i="12"/>
  <c r="H3" i="12"/>
  <c r="G3" i="12"/>
  <c r="D3" i="12"/>
  <c r="E3" i="12"/>
  <c r="F3" i="12"/>
  <c r="L3" i="12"/>
  <c r="X3" i="12"/>
  <c r="Z3" i="12"/>
  <c r="B6" i="7"/>
  <c r="U6" i="7"/>
  <c r="T6" i="7"/>
  <c r="N6" i="7"/>
  <c r="O6" i="7"/>
  <c r="P6" i="7"/>
  <c r="Q6" i="7"/>
  <c r="R6" i="7"/>
  <c r="S6" i="7"/>
  <c r="M7" i="7"/>
  <c r="M8" i="7"/>
  <c r="M6" i="7"/>
  <c r="L6" i="7"/>
  <c r="H6" i="7"/>
  <c r="I6" i="7"/>
  <c r="J6" i="7"/>
  <c r="K6" i="7"/>
  <c r="G6" i="7"/>
  <c r="F6" i="7"/>
  <c r="UR254" i="1"/>
  <c r="UQ254" i="1"/>
  <c r="UP254" i="1"/>
  <c r="UO254" i="1"/>
  <c r="UN254" i="1"/>
  <c r="UM254" i="1"/>
  <c r="UL254" i="1"/>
  <c r="UK254" i="1"/>
  <c r="UJ254" i="1"/>
  <c r="UI254" i="1"/>
  <c r="UH254" i="1"/>
  <c r="UG254" i="1"/>
  <c r="UF254" i="1"/>
  <c r="UE254" i="1"/>
  <c r="UD254" i="1"/>
  <c r="UC254" i="1"/>
  <c r="UB254" i="1"/>
  <c r="UA254" i="1"/>
  <c r="TZ254" i="1"/>
  <c r="TY254" i="1"/>
  <c r="TX254" i="1"/>
  <c r="TW254" i="1"/>
  <c r="TV254" i="1"/>
  <c r="TU254" i="1"/>
  <c r="TT254" i="1"/>
  <c r="TS254" i="1"/>
  <c r="TR254" i="1"/>
  <c r="TQ254" i="1"/>
  <c r="TP254" i="1"/>
  <c r="TO254" i="1"/>
  <c r="TN254" i="1"/>
  <c r="TM254" i="1"/>
  <c r="TL254" i="1"/>
  <c r="TK254" i="1"/>
  <c r="TJ254" i="1"/>
  <c r="TI254" i="1"/>
  <c r="TH254" i="1"/>
  <c r="TG254" i="1"/>
  <c r="TF254" i="1"/>
  <c r="TE254" i="1"/>
  <c r="TD254" i="1"/>
  <c r="TC254" i="1"/>
  <c r="TB254" i="1"/>
  <c r="TA254" i="1"/>
  <c r="SZ254" i="1"/>
  <c r="SY254" i="1"/>
  <c r="SX254" i="1"/>
  <c r="SW254" i="1"/>
  <c r="SV254" i="1"/>
  <c r="SU254" i="1"/>
  <c r="ST254" i="1"/>
  <c r="SS254" i="1"/>
  <c r="SR254" i="1"/>
  <c r="SQ254" i="1"/>
  <c r="SP254" i="1"/>
  <c r="SO254" i="1"/>
  <c r="SN254" i="1"/>
  <c r="SM254" i="1"/>
  <c r="SL254" i="1"/>
  <c r="SK254" i="1"/>
  <c r="SJ254" i="1"/>
  <c r="SI254" i="1"/>
  <c r="SH254" i="1"/>
  <c r="SG254" i="1"/>
  <c r="SF254" i="1"/>
  <c r="SE254" i="1"/>
  <c r="SD254" i="1"/>
  <c r="SC254" i="1"/>
  <c r="SB254" i="1"/>
  <c r="SA254" i="1"/>
  <c r="RZ254" i="1"/>
  <c r="RY254" i="1"/>
  <c r="RX254" i="1"/>
  <c r="RW254" i="1"/>
  <c r="RV254" i="1"/>
  <c r="RU254" i="1"/>
  <c r="RT254" i="1"/>
  <c r="RS254" i="1"/>
  <c r="RR254" i="1"/>
  <c r="RQ254" i="1"/>
  <c r="RP254" i="1"/>
  <c r="RO254" i="1"/>
  <c r="RN254" i="1"/>
  <c r="RM254" i="1"/>
  <c r="RL254" i="1"/>
  <c r="RK254" i="1"/>
  <c r="RJ254" i="1"/>
  <c r="RI254" i="1"/>
  <c r="RH254" i="1"/>
  <c r="RG254" i="1"/>
  <c r="RF254" i="1"/>
  <c r="RE254" i="1"/>
  <c r="RD254" i="1"/>
  <c r="RC254" i="1"/>
  <c r="RB254" i="1"/>
  <c r="RA254" i="1"/>
  <c r="QZ254" i="1"/>
  <c r="QY254" i="1"/>
  <c r="QX254" i="1"/>
  <c r="QW254" i="1"/>
  <c r="QV254" i="1"/>
  <c r="QU254" i="1"/>
  <c r="QT254" i="1"/>
  <c r="QS254" i="1"/>
  <c r="QR254" i="1"/>
  <c r="QQ254" i="1"/>
  <c r="QP254" i="1"/>
  <c r="QO254" i="1"/>
  <c r="QN254" i="1"/>
  <c r="QM254" i="1"/>
  <c r="QL254" i="1"/>
  <c r="QK254" i="1"/>
  <c r="QJ254" i="1"/>
  <c r="QI254" i="1"/>
  <c r="QH254" i="1"/>
  <c r="QG254" i="1"/>
  <c r="QF254" i="1"/>
  <c r="QE254" i="1"/>
  <c r="QD254" i="1"/>
  <c r="QC254" i="1"/>
  <c r="QB254" i="1"/>
  <c r="QA254" i="1"/>
  <c r="PZ254" i="1"/>
  <c r="PY254" i="1"/>
  <c r="PX254" i="1"/>
  <c r="PW254" i="1"/>
  <c r="PV254" i="1"/>
  <c r="PU254" i="1"/>
  <c r="PT254" i="1"/>
  <c r="PS254" i="1"/>
  <c r="PR254" i="1"/>
  <c r="PQ254" i="1"/>
  <c r="PP254" i="1"/>
  <c r="PO254" i="1"/>
  <c r="PN254" i="1"/>
  <c r="PM254" i="1"/>
  <c r="PL254" i="1"/>
  <c r="PK254" i="1"/>
  <c r="PJ254" i="1"/>
  <c r="PI254" i="1"/>
  <c r="PH254" i="1"/>
  <c r="PG254" i="1"/>
  <c r="PF254" i="1"/>
  <c r="PE254" i="1"/>
  <c r="PD254" i="1"/>
  <c r="PC254" i="1"/>
  <c r="PB254" i="1"/>
  <c r="PA254" i="1"/>
  <c r="OZ254" i="1"/>
  <c r="OY254" i="1"/>
  <c r="OX254" i="1"/>
  <c r="OW254" i="1"/>
  <c r="OV254" i="1"/>
  <c r="OU254" i="1"/>
  <c r="OT254" i="1"/>
  <c r="OS254" i="1"/>
  <c r="OR254" i="1"/>
  <c r="OQ254" i="1"/>
  <c r="OP254" i="1"/>
  <c r="OO254" i="1"/>
  <c r="ON254" i="1"/>
  <c r="OM254" i="1"/>
  <c r="OL254" i="1"/>
  <c r="OK254" i="1"/>
  <c r="OJ254" i="1"/>
  <c r="OI254" i="1"/>
  <c r="OH254" i="1"/>
  <c r="OG254" i="1"/>
  <c r="OF254" i="1"/>
  <c r="OE254" i="1"/>
  <c r="OD254" i="1"/>
  <c r="OC254" i="1"/>
  <c r="OB254" i="1"/>
  <c r="OA254" i="1"/>
  <c r="NZ254" i="1"/>
  <c r="NY254" i="1"/>
  <c r="NX254" i="1"/>
  <c r="NW254" i="1"/>
  <c r="NV254" i="1"/>
  <c r="NU254" i="1"/>
  <c r="NT254" i="1"/>
  <c r="NS254" i="1"/>
  <c r="NR254" i="1"/>
  <c r="NQ254" i="1"/>
  <c r="NP254" i="1"/>
  <c r="NO254" i="1"/>
  <c r="NN254" i="1"/>
  <c r="NM254" i="1"/>
  <c r="NL254" i="1"/>
  <c r="NK254" i="1"/>
  <c r="NJ254" i="1"/>
  <c r="NI254" i="1"/>
  <c r="NH254" i="1"/>
  <c r="NG254" i="1"/>
  <c r="NF254" i="1"/>
  <c r="NE254" i="1"/>
  <c r="ND254" i="1"/>
  <c r="UR253" i="1"/>
  <c r="UQ253" i="1"/>
  <c r="UP253" i="1"/>
  <c r="UO253" i="1"/>
  <c r="UN253" i="1"/>
  <c r="UM253" i="1"/>
  <c r="UL253" i="1"/>
  <c r="UK253" i="1"/>
  <c r="UJ253" i="1"/>
  <c r="UI253" i="1"/>
  <c r="UH253" i="1"/>
  <c r="UG253" i="1"/>
  <c r="UF253" i="1"/>
  <c r="UE253" i="1"/>
  <c r="UD253" i="1"/>
  <c r="UC253" i="1"/>
  <c r="UB253" i="1"/>
  <c r="UA253" i="1"/>
  <c r="TZ253" i="1"/>
  <c r="TY253" i="1"/>
  <c r="TX253" i="1"/>
  <c r="TW253" i="1"/>
  <c r="TV253" i="1"/>
  <c r="TU253" i="1"/>
  <c r="TT253" i="1"/>
  <c r="TS253" i="1"/>
  <c r="TR253" i="1"/>
  <c r="TQ253" i="1"/>
  <c r="TP253" i="1"/>
  <c r="TO253" i="1"/>
  <c r="TN253" i="1"/>
  <c r="TM253" i="1"/>
  <c r="TL253" i="1"/>
  <c r="TK253" i="1"/>
  <c r="TJ253" i="1"/>
  <c r="TI253" i="1"/>
  <c r="TH253" i="1"/>
  <c r="TG253" i="1"/>
  <c r="TF253" i="1"/>
  <c r="TE253" i="1"/>
  <c r="TD253" i="1"/>
  <c r="TC253" i="1"/>
  <c r="TB253" i="1"/>
  <c r="TA253" i="1"/>
  <c r="SZ253" i="1"/>
  <c r="SY253" i="1"/>
  <c r="SX253" i="1"/>
  <c r="SW253" i="1"/>
  <c r="SV253" i="1"/>
  <c r="SU253" i="1"/>
  <c r="ST253" i="1"/>
  <c r="SS253" i="1"/>
  <c r="SR253" i="1"/>
  <c r="SQ253" i="1"/>
  <c r="SP253" i="1"/>
  <c r="SO253" i="1"/>
  <c r="SN253" i="1"/>
  <c r="SM253" i="1"/>
  <c r="SL253" i="1"/>
  <c r="SK253" i="1"/>
  <c r="SJ253" i="1"/>
  <c r="SI253" i="1"/>
  <c r="SH253" i="1"/>
  <c r="SG253" i="1"/>
  <c r="SF253" i="1"/>
  <c r="SE253" i="1"/>
  <c r="SD253" i="1"/>
  <c r="SC253" i="1"/>
  <c r="SB253" i="1"/>
  <c r="SA253" i="1"/>
  <c r="RZ253" i="1"/>
  <c r="RY253" i="1"/>
  <c r="RX253" i="1"/>
  <c r="RW253" i="1"/>
  <c r="RV253" i="1"/>
  <c r="RU253" i="1"/>
  <c r="RT253" i="1"/>
  <c r="RS253" i="1"/>
  <c r="RR253" i="1"/>
  <c r="RQ253" i="1"/>
  <c r="RP253" i="1"/>
  <c r="RO253" i="1"/>
  <c r="RN253" i="1"/>
  <c r="RM253" i="1"/>
  <c r="RL253" i="1"/>
  <c r="RK253" i="1"/>
  <c r="RJ253" i="1"/>
  <c r="RI253" i="1"/>
  <c r="RH253" i="1"/>
  <c r="RG253" i="1"/>
  <c r="RF253" i="1"/>
  <c r="RE253" i="1"/>
  <c r="RD253" i="1"/>
  <c r="RC253" i="1"/>
  <c r="RB253" i="1"/>
  <c r="RA253" i="1"/>
  <c r="QZ253" i="1"/>
  <c r="QY253" i="1"/>
  <c r="QX253" i="1"/>
  <c r="QW253" i="1"/>
  <c r="QV253" i="1"/>
  <c r="QU253" i="1"/>
  <c r="QT253" i="1"/>
  <c r="QS253" i="1"/>
  <c r="QR253" i="1"/>
  <c r="QQ253" i="1"/>
  <c r="QP253" i="1"/>
  <c r="QO253" i="1"/>
  <c r="QN253" i="1"/>
  <c r="QM253" i="1"/>
  <c r="QL253" i="1"/>
  <c r="QK253" i="1"/>
  <c r="QJ253" i="1"/>
  <c r="QI253" i="1"/>
  <c r="QH253" i="1"/>
  <c r="QG253" i="1"/>
  <c r="QF253" i="1"/>
  <c r="QE253" i="1"/>
  <c r="QD253" i="1"/>
  <c r="QC253" i="1"/>
  <c r="QB253" i="1"/>
  <c r="QA253" i="1"/>
  <c r="PZ253" i="1"/>
  <c r="PY253" i="1"/>
  <c r="PX253" i="1"/>
  <c r="PW253" i="1"/>
  <c r="PV253" i="1"/>
  <c r="PU253" i="1"/>
  <c r="PT253" i="1"/>
  <c r="PS253" i="1"/>
  <c r="PR253" i="1"/>
  <c r="PQ253" i="1"/>
  <c r="PP253" i="1"/>
  <c r="PO253" i="1"/>
  <c r="PN253" i="1"/>
  <c r="PM253" i="1"/>
  <c r="PL253" i="1"/>
  <c r="PK253" i="1"/>
  <c r="PJ253" i="1"/>
  <c r="PI253" i="1"/>
  <c r="PH253" i="1"/>
  <c r="PG253" i="1"/>
  <c r="PF253" i="1"/>
  <c r="PE253" i="1"/>
  <c r="PD253" i="1"/>
  <c r="PC253" i="1"/>
  <c r="PB253" i="1"/>
  <c r="PA253" i="1"/>
  <c r="OZ253" i="1"/>
  <c r="OY253" i="1"/>
  <c r="OX253" i="1"/>
  <c r="OW253" i="1"/>
  <c r="OV253" i="1"/>
  <c r="OU253" i="1"/>
  <c r="OT253" i="1"/>
  <c r="OS253" i="1"/>
  <c r="OR253" i="1"/>
  <c r="OQ253" i="1"/>
  <c r="OP253" i="1"/>
  <c r="OO253" i="1"/>
  <c r="ON253" i="1"/>
  <c r="OM253" i="1"/>
  <c r="OL253" i="1"/>
  <c r="OK253" i="1"/>
  <c r="OJ253" i="1"/>
  <c r="OI253" i="1"/>
  <c r="OH253" i="1"/>
  <c r="OG253" i="1"/>
  <c r="OF253" i="1"/>
  <c r="OE253" i="1"/>
  <c r="OD253" i="1"/>
  <c r="OC253" i="1"/>
  <c r="OB253" i="1"/>
  <c r="OA253" i="1"/>
  <c r="NZ253" i="1"/>
  <c r="NY253" i="1"/>
  <c r="NX253" i="1"/>
  <c r="NW253" i="1"/>
  <c r="NV253" i="1"/>
  <c r="NU253" i="1"/>
  <c r="NT253" i="1"/>
  <c r="NS253" i="1"/>
  <c r="NR253" i="1"/>
  <c r="NQ253" i="1"/>
  <c r="NP253" i="1"/>
  <c r="NO253" i="1"/>
  <c r="NN253" i="1"/>
  <c r="NM253" i="1"/>
  <c r="NL253" i="1"/>
  <c r="NK253" i="1"/>
  <c r="NJ253" i="1"/>
  <c r="NI253" i="1"/>
  <c r="NH253" i="1"/>
  <c r="NG253" i="1"/>
  <c r="NF253" i="1"/>
  <c r="NE253" i="1"/>
  <c r="ND253" i="1"/>
  <c r="C33" i="4"/>
  <c r="F33" i="4" s="1"/>
  <c r="AA9" i="13"/>
  <c r="AA14" i="13"/>
  <c r="AA6" i="13"/>
  <c r="AB6" i="13"/>
  <c r="B6" i="13"/>
  <c r="C12" i="13"/>
  <c r="B13" i="13"/>
  <c r="B16" i="13"/>
  <c r="B14" i="13"/>
  <c r="WV248" i="1"/>
  <c r="ZJ245" i="1"/>
  <c r="UL245" i="1"/>
  <c r="PN245" i="1"/>
  <c r="CS245" i="1"/>
  <c r="H252" i="1"/>
  <c r="RP252" i="1"/>
  <c r="H253" i="1"/>
  <c r="EL253" i="1"/>
  <c r="H254" i="1"/>
  <c r="H246" i="1"/>
  <c r="H247" i="1"/>
  <c r="ZE247" i="1"/>
  <c r="H248" i="1"/>
  <c r="YF248" i="1"/>
  <c r="H249" i="1"/>
  <c r="WI249" i="1"/>
  <c r="H250" i="1"/>
  <c r="H251" i="1"/>
  <c r="ZA251" i="1"/>
  <c r="H245" i="1"/>
  <c r="ZC245" i="1"/>
  <c r="H244" i="1"/>
  <c r="H11" i="1"/>
  <c r="R7" i="7"/>
  <c r="J7" i="7"/>
  <c r="K7" i="7"/>
  <c r="L7" i="7"/>
  <c r="N7" i="7"/>
  <c r="O7" i="7"/>
  <c r="P7" i="7"/>
  <c r="Q7" i="7"/>
  <c r="E7" i="7"/>
  <c r="F7" i="7"/>
  <c r="G7" i="7"/>
  <c r="H7" i="7"/>
  <c r="I7" i="7"/>
  <c r="D7" i="7"/>
  <c r="C7" i="7"/>
  <c r="C5" i="4"/>
  <c r="F5" i="4"/>
  <c r="C17" i="4"/>
  <c r="F17" i="4" s="1"/>
  <c r="C16" i="4"/>
  <c r="F16" i="4"/>
  <c r="F16" i="8" s="1"/>
  <c r="C14" i="4"/>
  <c r="F14" i="4" s="1"/>
  <c r="Y15" i="8" s="1"/>
  <c r="C13" i="4"/>
  <c r="F13" i="4"/>
  <c r="C11" i="4"/>
  <c r="F11" i="4" s="1"/>
  <c r="C10" i="4"/>
  <c r="F10" i="4"/>
  <c r="F12" i="8" s="1"/>
  <c r="C8" i="4"/>
  <c r="F8" i="4" s="1"/>
  <c r="F11" i="8" s="1"/>
  <c r="C7" i="4"/>
  <c r="F7" i="4"/>
  <c r="C32" i="4"/>
  <c r="F32" i="4" s="1"/>
  <c r="C27" i="4"/>
  <c r="F27" i="4" s="1"/>
  <c r="C26" i="4"/>
  <c r="F26" i="4" s="1"/>
  <c r="C25" i="4"/>
  <c r="F25" i="4"/>
  <c r="C24" i="4"/>
  <c r="F24" i="4" s="1"/>
  <c r="C23" i="4"/>
  <c r="F23" i="4"/>
  <c r="C22" i="4"/>
  <c r="F22" i="4" s="1"/>
  <c r="H161" i="1"/>
  <c r="H160" i="1"/>
  <c r="H159" i="1"/>
  <c r="H158" i="1"/>
  <c r="H157" i="1"/>
  <c r="H156" i="1"/>
  <c r="H155" i="1"/>
  <c r="H154" i="1"/>
  <c r="H153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18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6" i="1"/>
  <c r="H115" i="1"/>
  <c r="H114" i="1"/>
  <c r="H113" i="1"/>
  <c r="H111" i="1"/>
  <c r="H110" i="1"/>
  <c r="H109" i="1"/>
  <c r="H108" i="1"/>
  <c r="H107" i="1"/>
  <c r="H106" i="1"/>
  <c r="H105" i="1"/>
  <c r="H103" i="1"/>
  <c r="H102" i="1"/>
  <c r="H100" i="1"/>
  <c r="H99" i="1"/>
  <c r="H98" i="1"/>
  <c r="H97" i="1"/>
  <c r="H95" i="1"/>
  <c r="TF247" i="1"/>
  <c r="S245" i="1"/>
  <c r="LV245" i="1"/>
  <c r="QT245" i="1"/>
  <c r="VR245" i="1"/>
  <c r="LL247" i="1"/>
  <c r="NX247" i="1"/>
  <c r="QJ247" i="1"/>
  <c r="TQ247" i="1"/>
  <c r="XW247" i="1"/>
  <c r="OG252" i="1"/>
  <c r="NP247" i="1"/>
  <c r="AI245" i="1"/>
  <c r="NB245" i="1"/>
  <c r="RZ245" i="1"/>
  <c r="WX245" i="1"/>
  <c r="MJ247" i="1"/>
  <c r="OV247" i="1"/>
  <c r="RO247" i="1"/>
  <c r="UW247" i="1"/>
  <c r="MZ248" i="1"/>
  <c r="XX252" i="1"/>
  <c r="QB247" i="1"/>
  <c r="XG247" i="1"/>
  <c r="BM245" i="1"/>
  <c r="OH245" i="1"/>
  <c r="TF245" i="1"/>
  <c r="YD245" i="1"/>
  <c r="MR247" i="1"/>
  <c r="PD247" i="1"/>
  <c r="RZ247" i="1"/>
  <c r="VK247" i="1"/>
  <c r="RX248" i="1"/>
  <c r="NS249" i="1"/>
  <c r="XO249" i="1"/>
  <c r="W245" i="1"/>
  <c r="BU245" i="1"/>
  <c r="MD245" i="1"/>
  <c r="OP245" i="1"/>
  <c r="RB245" i="1"/>
  <c r="TN245" i="1"/>
  <c r="VZ245" i="1"/>
  <c r="YL245" i="1"/>
  <c r="OF248" i="1"/>
  <c r="YB248" i="1"/>
  <c r="OY249" i="1"/>
  <c r="TW249" i="1"/>
  <c r="YU249" i="1"/>
  <c r="AA245" i="1"/>
  <c r="AW245" i="1"/>
  <c r="CC245" i="1"/>
  <c r="DI245" i="1"/>
  <c r="ML245" i="1"/>
  <c r="NR245" i="1"/>
  <c r="OX245" i="1"/>
  <c r="QD245" i="1"/>
  <c r="RJ245" i="1"/>
  <c r="SP245" i="1"/>
  <c r="TV245" i="1"/>
  <c r="VB245" i="1"/>
  <c r="WH245" i="1"/>
  <c r="XN245" i="1"/>
  <c r="YT245" i="1"/>
  <c r="LT247" i="1"/>
  <c r="MZ247" i="1"/>
  <c r="OF247" i="1"/>
  <c r="PL247" i="1"/>
  <c r="QT247" i="1"/>
  <c r="SK247" i="1"/>
  <c r="UA247" i="1"/>
  <c r="WA247" i="1"/>
  <c r="YO247" i="1"/>
  <c r="PL248" i="1"/>
  <c r="UJ248" i="1"/>
  <c r="ZH248" i="1"/>
  <c r="QE249" i="1"/>
  <c r="VC249" i="1"/>
  <c r="PE251" i="1"/>
  <c r="SQ249" i="1"/>
  <c r="AO245" i="1"/>
  <c r="DA245" i="1"/>
  <c r="NJ245" i="1"/>
  <c r="PV245" i="1"/>
  <c r="SH245" i="1"/>
  <c r="UT245" i="1"/>
  <c r="XF245" i="1"/>
  <c r="TD248" i="1"/>
  <c r="O245" i="1"/>
  <c r="AE245" i="1"/>
  <c r="BE245" i="1"/>
  <c r="CK245" i="1"/>
  <c r="LN245" i="1"/>
  <c r="MT245" i="1"/>
  <c r="NZ245" i="1"/>
  <c r="PF245" i="1"/>
  <c r="QL245" i="1"/>
  <c r="RR245" i="1"/>
  <c r="SX245" i="1"/>
  <c r="UD245" i="1"/>
  <c r="VJ245" i="1"/>
  <c r="WP245" i="1"/>
  <c r="XV245" i="1"/>
  <c r="ZB245" i="1"/>
  <c r="MB247" i="1"/>
  <c r="NH247" i="1"/>
  <c r="ON247" i="1"/>
  <c r="PT247" i="1"/>
  <c r="RE247" i="1"/>
  <c r="SU247" i="1"/>
  <c r="UL247" i="1"/>
  <c r="WQ247" i="1"/>
  <c r="LT248" i="1"/>
  <c r="QR248" i="1"/>
  <c r="VP248" i="1"/>
  <c r="MM249" i="1"/>
  <c r="RK249" i="1"/>
  <c r="VT251" i="1"/>
  <c r="ZH250" i="1"/>
  <c r="ZD250" i="1"/>
  <c r="YZ250" i="1"/>
  <c r="YV250" i="1"/>
  <c r="YR250" i="1"/>
  <c r="YN250" i="1"/>
  <c r="YJ250" i="1"/>
  <c r="YF250" i="1"/>
  <c r="YB250" i="1"/>
  <c r="XX250" i="1"/>
  <c r="XT250" i="1"/>
  <c r="XP250" i="1"/>
  <c r="XL250" i="1"/>
  <c r="XH250" i="1"/>
  <c r="XD250" i="1"/>
  <c r="WZ250" i="1"/>
  <c r="WV250" i="1"/>
  <c r="WR250" i="1"/>
  <c r="WN250" i="1"/>
  <c r="ZG250" i="1"/>
  <c r="ZB250" i="1"/>
  <c r="YW250" i="1"/>
  <c r="YQ250" i="1"/>
  <c r="YL250" i="1"/>
  <c r="YG250" i="1"/>
  <c r="YA250" i="1"/>
  <c r="XV250" i="1"/>
  <c r="XQ250" i="1"/>
  <c r="XK250" i="1"/>
  <c r="XF250" i="1"/>
  <c r="XA250" i="1"/>
  <c r="WU250" i="1"/>
  <c r="WP250" i="1"/>
  <c r="WK250" i="1"/>
  <c r="WG250" i="1"/>
  <c r="WC250" i="1"/>
  <c r="VY250" i="1"/>
  <c r="VU250" i="1"/>
  <c r="VQ250" i="1"/>
  <c r="VM250" i="1"/>
  <c r="VI250" i="1"/>
  <c r="VE250" i="1"/>
  <c r="VA250" i="1"/>
  <c r="UW250" i="1"/>
  <c r="US250" i="1"/>
  <c r="UO250" i="1"/>
  <c r="UK250" i="1"/>
  <c r="UG250" i="1"/>
  <c r="UC250" i="1"/>
  <c r="TY250" i="1"/>
  <c r="TU250" i="1"/>
  <c r="TQ250" i="1"/>
  <c r="TM250" i="1"/>
  <c r="TI250" i="1"/>
  <c r="TE250" i="1"/>
  <c r="TA250" i="1"/>
  <c r="SW250" i="1"/>
  <c r="SS250" i="1"/>
  <c r="SO250" i="1"/>
  <c r="SK250" i="1"/>
  <c r="SG250" i="1"/>
  <c r="SC250" i="1"/>
  <c r="RY250" i="1"/>
  <c r="ZF250" i="1"/>
  <c r="ZA250" i="1"/>
  <c r="YU250" i="1"/>
  <c r="YP250" i="1"/>
  <c r="YK250" i="1"/>
  <c r="YE250" i="1"/>
  <c r="XZ250" i="1"/>
  <c r="XU250" i="1"/>
  <c r="XO250" i="1"/>
  <c r="XJ250" i="1"/>
  <c r="XE250" i="1"/>
  <c r="WY250" i="1"/>
  <c r="WT250" i="1"/>
  <c r="WO250" i="1"/>
  <c r="WJ250" i="1"/>
  <c r="WF250" i="1"/>
  <c r="WB250" i="1"/>
  <c r="VX250" i="1"/>
  <c r="VT250" i="1"/>
  <c r="VP250" i="1"/>
  <c r="VL250" i="1"/>
  <c r="VH250" i="1"/>
  <c r="VD250" i="1"/>
  <c r="UZ250" i="1"/>
  <c r="ZJ250" i="1"/>
  <c r="ZE250" i="1"/>
  <c r="YY250" i="1"/>
  <c r="YT250" i="1"/>
  <c r="YO250" i="1"/>
  <c r="YI250" i="1"/>
  <c r="YD250" i="1"/>
  <c r="XY250" i="1"/>
  <c r="XS250" i="1"/>
  <c r="XN250" i="1"/>
  <c r="XI250" i="1"/>
  <c r="XC250" i="1"/>
  <c r="WX250" i="1"/>
  <c r="WS250" i="1"/>
  <c r="WM250" i="1"/>
  <c r="WI250" i="1"/>
  <c r="WE250" i="1"/>
  <c r="WA250" i="1"/>
  <c r="VW250" i="1"/>
  <c r="VS250" i="1"/>
  <c r="VO250" i="1"/>
  <c r="VK250" i="1"/>
  <c r="VG250" i="1"/>
  <c r="VC250" i="1"/>
  <c r="YX250" i="1"/>
  <c r="YC250" i="1"/>
  <c r="XG250" i="1"/>
  <c r="WL250" i="1"/>
  <c r="VV250" i="1"/>
  <c r="VF250" i="1"/>
  <c r="UV250" i="1"/>
  <c r="UQ250" i="1"/>
  <c r="UL250" i="1"/>
  <c r="UF250" i="1"/>
  <c r="UA250" i="1"/>
  <c r="TV250" i="1"/>
  <c r="TP250" i="1"/>
  <c r="TK250" i="1"/>
  <c r="TF250" i="1"/>
  <c r="SZ250" i="1"/>
  <c r="SU250" i="1"/>
  <c r="SP250" i="1"/>
  <c r="SJ250" i="1"/>
  <c r="SE250" i="1"/>
  <c r="RZ250" i="1"/>
  <c r="RU250" i="1"/>
  <c r="RQ250" i="1"/>
  <c r="RM250" i="1"/>
  <c r="RI250" i="1"/>
  <c r="RE250" i="1"/>
  <c r="RA250" i="1"/>
  <c r="QW250" i="1"/>
  <c r="QS250" i="1"/>
  <c r="QO250" i="1"/>
  <c r="QK250" i="1"/>
  <c r="QG250" i="1"/>
  <c r="QC250" i="1"/>
  <c r="PY250" i="1"/>
  <c r="PU250" i="1"/>
  <c r="PQ250" i="1"/>
  <c r="PM250" i="1"/>
  <c r="PI250" i="1"/>
  <c r="PE250" i="1"/>
  <c r="PA250" i="1"/>
  <c r="OW250" i="1"/>
  <c r="OS250" i="1"/>
  <c r="OO250" i="1"/>
  <c r="OK250" i="1"/>
  <c r="OG250" i="1"/>
  <c r="OC250" i="1"/>
  <c r="NY250" i="1"/>
  <c r="NU250" i="1"/>
  <c r="NQ250" i="1"/>
  <c r="NM250" i="1"/>
  <c r="NI250" i="1"/>
  <c r="NE250" i="1"/>
  <c r="NA250" i="1"/>
  <c r="MW250" i="1"/>
  <c r="MS250" i="1"/>
  <c r="MO250" i="1"/>
  <c r="MK250" i="1"/>
  <c r="MG250" i="1"/>
  <c r="MC250" i="1"/>
  <c r="LY250" i="1"/>
  <c r="LU250" i="1"/>
  <c r="LQ250" i="1"/>
  <c r="LM250" i="1"/>
  <c r="YS250" i="1"/>
  <c r="XW250" i="1"/>
  <c r="XB250" i="1"/>
  <c r="WH250" i="1"/>
  <c r="VR250" i="1"/>
  <c r="VB250" i="1"/>
  <c r="UU250" i="1"/>
  <c r="UP250" i="1"/>
  <c r="UJ250" i="1"/>
  <c r="UE250" i="1"/>
  <c r="TZ250" i="1"/>
  <c r="TT250" i="1"/>
  <c r="TO250" i="1"/>
  <c r="TJ250" i="1"/>
  <c r="TD250" i="1"/>
  <c r="SY250" i="1"/>
  <c r="ST250" i="1"/>
  <c r="SN250" i="1"/>
  <c r="SI250" i="1"/>
  <c r="SD250" i="1"/>
  <c r="RX250" i="1"/>
  <c r="RT250" i="1"/>
  <c r="RP250" i="1"/>
  <c r="RL250" i="1"/>
  <c r="RH250" i="1"/>
  <c r="RD250" i="1"/>
  <c r="QZ250" i="1"/>
  <c r="QV250" i="1"/>
  <c r="QR250" i="1"/>
  <c r="QN250" i="1"/>
  <c r="QJ250" i="1"/>
  <c r="QF250" i="1"/>
  <c r="QB250" i="1"/>
  <c r="PX250" i="1"/>
  <c r="PT250" i="1"/>
  <c r="PP250" i="1"/>
  <c r="PL250" i="1"/>
  <c r="PH250" i="1"/>
  <c r="PD250" i="1"/>
  <c r="OZ250" i="1"/>
  <c r="OV250" i="1"/>
  <c r="OR250" i="1"/>
  <c r="ON250" i="1"/>
  <c r="OJ250" i="1"/>
  <c r="OF250" i="1"/>
  <c r="OB250" i="1"/>
  <c r="NX250" i="1"/>
  <c r="NT250" i="1"/>
  <c r="NP250" i="1"/>
  <c r="NL250" i="1"/>
  <c r="NH250" i="1"/>
  <c r="ND250" i="1"/>
  <c r="MZ250" i="1"/>
  <c r="MV250" i="1"/>
  <c r="MR250" i="1"/>
  <c r="MN250" i="1"/>
  <c r="MJ250" i="1"/>
  <c r="MF250" i="1"/>
  <c r="MB250" i="1"/>
  <c r="LX250" i="1"/>
  <c r="LT250" i="1"/>
  <c r="LP250" i="1"/>
  <c r="LL250" i="1"/>
  <c r="ZI250" i="1"/>
  <c r="YM250" i="1"/>
  <c r="XR250" i="1"/>
  <c r="WW250" i="1"/>
  <c r="WD250" i="1"/>
  <c r="VN250" i="1"/>
  <c r="UY250" i="1"/>
  <c r="UT250" i="1"/>
  <c r="UN250" i="1"/>
  <c r="UI250" i="1"/>
  <c r="UD250" i="1"/>
  <c r="TX250" i="1"/>
  <c r="TS250" i="1"/>
  <c r="TN250" i="1"/>
  <c r="TH250" i="1"/>
  <c r="TC250" i="1"/>
  <c r="SX250" i="1"/>
  <c r="SR250" i="1"/>
  <c r="SM250" i="1"/>
  <c r="SH250" i="1"/>
  <c r="SB250" i="1"/>
  <c r="RW250" i="1"/>
  <c r="RS250" i="1"/>
  <c r="RO250" i="1"/>
  <c r="RK250" i="1"/>
  <c r="RG250" i="1"/>
  <c r="RC250" i="1"/>
  <c r="QY250" i="1"/>
  <c r="QU250" i="1"/>
  <c r="QQ250" i="1"/>
  <c r="QM250" i="1"/>
  <c r="QI250" i="1"/>
  <c r="QE250" i="1"/>
  <c r="QA250" i="1"/>
  <c r="PW250" i="1"/>
  <c r="PS250" i="1"/>
  <c r="PO250" i="1"/>
  <c r="PK250" i="1"/>
  <c r="PG250" i="1"/>
  <c r="PC250" i="1"/>
  <c r="OY250" i="1"/>
  <c r="OU250" i="1"/>
  <c r="OQ250" i="1"/>
  <c r="OM250" i="1"/>
  <c r="OI250" i="1"/>
  <c r="OE250" i="1"/>
  <c r="OA250" i="1"/>
  <c r="NW250" i="1"/>
  <c r="NS250" i="1"/>
  <c r="NO250" i="1"/>
  <c r="NK250" i="1"/>
  <c r="NG250" i="1"/>
  <c r="NC250" i="1"/>
  <c r="MY250" i="1"/>
  <c r="MU250" i="1"/>
  <c r="MQ250" i="1"/>
  <c r="MM250" i="1"/>
  <c r="MI250" i="1"/>
  <c r="ME250" i="1"/>
  <c r="MA250" i="1"/>
  <c r="LW250" i="1"/>
  <c r="LS250" i="1"/>
  <c r="LO250" i="1"/>
  <c r="LK250" i="1"/>
  <c r="ZC250" i="1"/>
  <c r="VZ250" i="1"/>
  <c r="UM250" i="1"/>
  <c r="TR250" i="1"/>
  <c r="SV250" i="1"/>
  <c r="SA250" i="1"/>
  <c r="RJ250" i="1"/>
  <c r="QT250" i="1"/>
  <c r="QD250" i="1"/>
  <c r="PN250" i="1"/>
  <c r="OX250" i="1"/>
  <c r="OH250" i="1"/>
  <c r="NR250" i="1"/>
  <c r="NB250" i="1"/>
  <c r="ML250" i="1"/>
  <c r="LV250" i="1"/>
  <c r="YH250" i="1"/>
  <c r="VJ250" i="1"/>
  <c r="UH250" i="1"/>
  <c r="TL250" i="1"/>
  <c r="SQ250" i="1"/>
  <c r="RV250" i="1"/>
  <c r="RF250" i="1"/>
  <c r="QP250" i="1"/>
  <c r="PZ250" i="1"/>
  <c r="PJ250" i="1"/>
  <c r="OT250" i="1"/>
  <c r="OD250" i="1"/>
  <c r="NN250" i="1"/>
  <c r="MX250" i="1"/>
  <c r="MH250" i="1"/>
  <c r="LR250" i="1"/>
  <c r="ZH246" i="1"/>
  <c r="ZD246" i="1"/>
  <c r="YZ246" i="1"/>
  <c r="YV246" i="1"/>
  <c r="YR246" i="1"/>
  <c r="YN246" i="1"/>
  <c r="YJ246" i="1"/>
  <c r="YF246" i="1"/>
  <c r="YB246" i="1"/>
  <c r="XX246" i="1"/>
  <c r="XT246" i="1"/>
  <c r="XP246" i="1"/>
  <c r="XL246" i="1"/>
  <c r="XH246" i="1"/>
  <c r="XD246" i="1"/>
  <c r="WZ246" i="1"/>
  <c r="WV246" i="1"/>
  <c r="WR246" i="1"/>
  <c r="WN246" i="1"/>
  <c r="WJ246" i="1"/>
  <c r="WF246" i="1"/>
  <c r="WB246" i="1"/>
  <c r="VX246" i="1"/>
  <c r="VT246" i="1"/>
  <c r="VP246" i="1"/>
  <c r="VL246" i="1"/>
  <c r="VH246" i="1"/>
  <c r="VD246" i="1"/>
  <c r="UZ246" i="1"/>
  <c r="UV246" i="1"/>
  <c r="UR246" i="1"/>
  <c r="UN246" i="1"/>
  <c r="UJ246" i="1"/>
  <c r="UF246" i="1"/>
  <c r="UB246" i="1"/>
  <c r="TX246" i="1"/>
  <c r="TT246" i="1"/>
  <c r="TP246" i="1"/>
  <c r="TL246" i="1"/>
  <c r="TH246" i="1"/>
  <c r="TD246" i="1"/>
  <c r="SZ246" i="1"/>
  <c r="SV246" i="1"/>
  <c r="SR246" i="1"/>
  <c r="SN246" i="1"/>
  <c r="SJ246" i="1"/>
  <c r="SF246" i="1"/>
  <c r="SB246" i="1"/>
  <c r="RX246" i="1"/>
  <c r="RT246" i="1"/>
  <c r="RP246" i="1"/>
  <c r="RL246" i="1"/>
  <c r="RH246" i="1"/>
  <c r="RD246" i="1"/>
  <c r="QZ246" i="1"/>
  <c r="QV246" i="1"/>
  <c r="QR246" i="1"/>
  <c r="QN246" i="1"/>
  <c r="QJ246" i="1"/>
  <c r="QF246" i="1"/>
  <c r="QB246" i="1"/>
  <c r="PX246" i="1"/>
  <c r="PT246" i="1"/>
  <c r="PP246" i="1"/>
  <c r="PL246" i="1"/>
  <c r="PH246" i="1"/>
  <c r="PD246" i="1"/>
  <c r="OZ246" i="1"/>
  <c r="OV246" i="1"/>
  <c r="OR246" i="1"/>
  <c r="ON246" i="1"/>
  <c r="OJ246" i="1"/>
  <c r="OF246" i="1"/>
  <c r="OB246" i="1"/>
  <c r="NX246" i="1"/>
  <c r="NT246" i="1"/>
  <c r="NP246" i="1"/>
  <c r="NL246" i="1"/>
  <c r="NH246" i="1"/>
  <c r="ND246" i="1"/>
  <c r="MZ246" i="1"/>
  <c r="MV246" i="1"/>
  <c r="MR246" i="1"/>
  <c r="MN246" i="1"/>
  <c r="MJ246" i="1"/>
  <c r="MF246" i="1"/>
  <c r="MB246" i="1"/>
  <c r="LX246" i="1"/>
  <c r="LT246" i="1"/>
  <c r="LP246" i="1"/>
  <c r="LL246" i="1"/>
  <c r="ZG246" i="1"/>
  <c r="ZC246" i="1"/>
  <c r="YY246" i="1"/>
  <c r="YU246" i="1"/>
  <c r="YQ246" i="1"/>
  <c r="YM246" i="1"/>
  <c r="YI246" i="1"/>
  <c r="YE246" i="1"/>
  <c r="YA246" i="1"/>
  <c r="XW246" i="1"/>
  <c r="XS246" i="1"/>
  <c r="XO246" i="1"/>
  <c r="XK246" i="1"/>
  <c r="XG246" i="1"/>
  <c r="XC246" i="1"/>
  <c r="WY246" i="1"/>
  <c r="WU246" i="1"/>
  <c r="WQ246" i="1"/>
  <c r="WM246" i="1"/>
  <c r="WI246" i="1"/>
  <c r="WE246" i="1"/>
  <c r="WA246" i="1"/>
  <c r="VW246" i="1"/>
  <c r="VS246" i="1"/>
  <c r="VO246" i="1"/>
  <c r="VK246" i="1"/>
  <c r="VG246" i="1"/>
  <c r="VC246" i="1"/>
  <c r="UY246" i="1"/>
  <c r="UU246" i="1"/>
  <c r="UQ246" i="1"/>
  <c r="UM246" i="1"/>
  <c r="UI246" i="1"/>
  <c r="UE246" i="1"/>
  <c r="UA246" i="1"/>
  <c r="TW246" i="1"/>
  <c r="TS246" i="1"/>
  <c r="TO246" i="1"/>
  <c r="TK246" i="1"/>
  <c r="TG246" i="1"/>
  <c r="TC246" i="1"/>
  <c r="SY246" i="1"/>
  <c r="SU246" i="1"/>
  <c r="SQ246" i="1"/>
  <c r="SM246" i="1"/>
  <c r="SI246" i="1"/>
  <c r="SE246" i="1"/>
  <c r="SA246" i="1"/>
  <c r="RW246" i="1"/>
  <c r="RS246" i="1"/>
  <c r="RO246" i="1"/>
  <c r="RK246" i="1"/>
  <c r="RG246" i="1"/>
  <c r="RC246" i="1"/>
  <c r="QY246" i="1"/>
  <c r="QU246" i="1"/>
  <c r="QQ246" i="1"/>
  <c r="QM246" i="1"/>
  <c r="QI246" i="1"/>
  <c r="QE246" i="1"/>
  <c r="QA246" i="1"/>
  <c r="PW246" i="1"/>
  <c r="PS246" i="1"/>
  <c r="PO246" i="1"/>
  <c r="PK246" i="1"/>
  <c r="PG246" i="1"/>
  <c r="PC246" i="1"/>
  <c r="OY246" i="1"/>
  <c r="OU246" i="1"/>
  <c r="OQ246" i="1"/>
  <c r="OM246" i="1"/>
  <c r="OI246" i="1"/>
  <c r="OE246" i="1"/>
  <c r="OA246" i="1"/>
  <c r="NW246" i="1"/>
  <c r="NS246" i="1"/>
  <c r="NO246" i="1"/>
  <c r="NK246" i="1"/>
  <c r="NG246" i="1"/>
  <c r="NC246" i="1"/>
  <c r="MY246" i="1"/>
  <c r="MU246" i="1"/>
  <c r="MQ246" i="1"/>
  <c r="MM246" i="1"/>
  <c r="MI246" i="1"/>
  <c r="ME246" i="1"/>
  <c r="MA246" i="1"/>
  <c r="LW246" i="1"/>
  <c r="LS246" i="1"/>
  <c r="LO246" i="1"/>
  <c r="LK246" i="1"/>
  <c r="LQ246" i="1"/>
  <c r="MG246" i="1"/>
  <c r="MW246" i="1"/>
  <c r="NM246" i="1"/>
  <c r="OC246" i="1"/>
  <c r="OS246" i="1"/>
  <c r="PI246" i="1"/>
  <c r="PY246" i="1"/>
  <c r="QO246" i="1"/>
  <c r="RE246" i="1"/>
  <c r="RU246" i="1"/>
  <c r="SK246" i="1"/>
  <c r="TA246" i="1"/>
  <c r="TQ246" i="1"/>
  <c r="UG246" i="1"/>
  <c r="UW246" i="1"/>
  <c r="VM246" i="1"/>
  <c r="WC246" i="1"/>
  <c r="WK246" i="1"/>
  <c r="WS246" i="1"/>
  <c r="XA246" i="1"/>
  <c r="XQ246" i="1"/>
  <c r="XY246" i="1"/>
  <c r="YG246" i="1"/>
  <c r="ZE246" i="1"/>
  <c r="LZ250" i="1"/>
  <c r="OL250" i="1"/>
  <c r="PR250" i="1"/>
  <c r="QX250" i="1"/>
  <c r="SF250" i="1"/>
  <c r="TW250" i="1"/>
  <c r="WQ250" i="1"/>
  <c r="LY246" i="1"/>
  <c r="MO246" i="1"/>
  <c r="NE246" i="1"/>
  <c r="NU246" i="1"/>
  <c r="OK246" i="1"/>
  <c r="PA246" i="1"/>
  <c r="PQ246" i="1"/>
  <c r="QG246" i="1"/>
  <c r="QW246" i="1"/>
  <c r="RM246" i="1"/>
  <c r="SC246" i="1"/>
  <c r="SS246" i="1"/>
  <c r="TI246" i="1"/>
  <c r="TY246" i="1"/>
  <c r="UO246" i="1"/>
  <c r="VE246" i="1"/>
  <c r="VU246" i="1"/>
  <c r="XI246" i="1"/>
  <c r="NF250" i="1"/>
  <c r="ZH244" i="1"/>
  <c r="ZD244" i="1"/>
  <c r="YZ244" i="1"/>
  <c r="YV244" i="1"/>
  <c r="YR244" i="1"/>
  <c r="YN244" i="1"/>
  <c r="YJ244" i="1"/>
  <c r="ZG244" i="1"/>
  <c r="ZC244" i="1"/>
  <c r="YY244" i="1"/>
  <c r="YU244" i="1"/>
  <c r="YQ244" i="1"/>
  <c r="YM244" i="1"/>
  <c r="YI244" i="1"/>
  <c r="ZF244" i="1"/>
  <c r="YX244" i="1"/>
  <c r="YP244" i="1"/>
  <c r="ZE244" i="1"/>
  <c r="YW244" i="1"/>
  <c r="YO244" i="1"/>
  <c r="ZJ244" i="1"/>
  <c r="ZB244" i="1"/>
  <c r="YT244" i="1"/>
  <c r="YL244" i="1"/>
  <c r="ZI244" i="1"/>
  <c r="ZA244" i="1"/>
  <c r="YS244" i="1"/>
  <c r="YK244" i="1"/>
  <c r="ZJ249" i="1"/>
  <c r="ZF249" i="1"/>
  <c r="ZB249" i="1"/>
  <c r="YX249" i="1"/>
  <c r="YT249" i="1"/>
  <c r="YP249" i="1"/>
  <c r="YL249" i="1"/>
  <c r="YH249" i="1"/>
  <c r="YD249" i="1"/>
  <c r="XZ249" i="1"/>
  <c r="XV249" i="1"/>
  <c r="XR249" i="1"/>
  <c r="XN249" i="1"/>
  <c r="XJ249" i="1"/>
  <c r="XF249" i="1"/>
  <c r="XB249" i="1"/>
  <c r="WX249" i="1"/>
  <c r="WT249" i="1"/>
  <c r="WP249" i="1"/>
  <c r="WL249" i="1"/>
  <c r="WH249" i="1"/>
  <c r="WD249" i="1"/>
  <c r="VZ249" i="1"/>
  <c r="VV249" i="1"/>
  <c r="VR249" i="1"/>
  <c r="VN249" i="1"/>
  <c r="VJ249" i="1"/>
  <c r="VF249" i="1"/>
  <c r="VB249" i="1"/>
  <c r="UX249" i="1"/>
  <c r="UT249" i="1"/>
  <c r="UP249" i="1"/>
  <c r="UL249" i="1"/>
  <c r="UH249" i="1"/>
  <c r="UD249" i="1"/>
  <c r="TZ249" i="1"/>
  <c r="TV249" i="1"/>
  <c r="TR249" i="1"/>
  <c r="TN249" i="1"/>
  <c r="TJ249" i="1"/>
  <c r="TF249" i="1"/>
  <c r="TB249" i="1"/>
  <c r="SX249" i="1"/>
  <c r="ST249" i="1"/>
  <c r="SP249" i="1"/>
  <c r="SL249" i="1"/>
  <c r="SH249" i="1"/>
  <c r="SD249" i="1"/>
  <c r="RZ249" i="1"/>
  <c r="RV249" i="1"/>
  <c r="RR249" i="1"/>
  <c r="RN249" i="1"/>
  <c r="RJ249" i="1"/>
  <c r="RF249" i="1"/>
  <c r="RB249" i="1"/>
  <c r="QX249" i="1"/>
  <c r="QT249" i="1"/>
  <c r="QP249" i="1"/>
  <c r="QL249" i="1"/>
  <c r="QH249" i="1"/>
  <c r="QD249" i="1"/>
  <c r="PZ249" i="1"/>
  <c r="PV249" i="1"/>
  <c r="PR249" i="1"/>
  <c r="PN249" i="1"/>
  <c r="PJ249" i="1"/>
  <c r="PF249" i="1"/>
  <c r="PB249" i="1"/>
  <c r="OX249" i="1"/>
  <c r="OT249" i="1"/>
  <c r="OP249" i="1"/>
  <c r="OL249" i="1"/>
  <c r="OH249" i="1"/>
  <c r="OD249" i="1"/>
  <c r="NZ249" i="1"/>
  <c r="NV249" i="1"/>
  <c r="NR249" i="1"/>
  <c r="NN249" i="1"/>
  <c r="NJ249" i="1"/>
  <c r="NF249" i="1"/>
  <c r="NB249" i="1"/>
  <c r="MX249" i="1"/>
  <c r="MT249" i="1"/>
  <c r="MP249" i="1"/>
  <c r="ML249" i="1"/>
  <c r="MH249" i="1"/>
  <c r="MD249" i="1"/>
  <c r="LZ249" i="1"/>
  <c r="LV249" i="1"/>
  <c r="LR249" i="1"/>
  <c r="LN249" i="1"/>
  <c r="LJ249" i="1"/>
  <c r="ZI249" i="1"/>
  <c r="ZE249" i="1"/>
  <c r="ZA249" i="1"/>
  <c r="YW249" i="1"/>
  <c r="YS249" i="1"/>
  <c r="YO249" i="1"/>
  <c r="YK249" i="1"/>
  <c r="YG249" i="1"/>
  <c r="YC249" i="1"/>
  <c r="XY249" i="1"/>
  <c r="XU249" i="1"/>
  <c r="XQ249" i="1"/>
  <c r="XM249" i="1"/>
  <c r="XI249" i="1"/>
  <c r="XE249" i="1"/>
  <c r="XA249" i="1"/>
  <c r="WW249" i="1"/>
  <c r="WS249" i="1"/>
  <c r="WO249" i="1"/>
  <c r="WK249" i="1"/>
  <c r="WG249" i="1"/>
  <c r="WC249" i="1"/>
  <c r="VY249" i="1"/>
  <c r="VU249" i="1"/>
  <c r="VQ249" i="1"/>
  <c r="VM249" i="1"/>
  <c r="VI249" i="1"/>
  <c r="VE249" i="1"/>
  <c r="VA249" i="1"/>
  <c r="UW249" i="1"/>
  <c r="US249" i="1"/>
  <c r="UO249" i="1"/>
  <c r="UK249" i="1"/>
  <c r="UG249" i="1"/>
  <c r="UC249" i="1"/>
  <c r="TY249" i="1"/>
  <c r="TU249" i="1"/>
  <c r="TQ249" i="1"/>
  <c r="TM249" i="1"/>
  <c r="TI249" i="1"/>
  <c r="TE249" i="1"/>
  <c r="TA249" i="1"/>
  <c r="SW249" i="1"/>
  <c r="SS249" i="1"/>
  <c r="SO249" i="1"/>
  <c r="SK249" i="1"/>
  <c r="SG249" i="1"/>
  <c r="SC249" i="1"/>
  <c r="RY249" i="1"/>
  <c r="RU249" i="1"/>
  <c r="RQ249" i="1"/>
  <c r="RM249" i="1"/>
  <c r="RI249" i="1"/>
  <c r="RE249" i="1"/>
  <c r="RA249" i="1"/>
  <c r="QW249" i="1"/>
  <c r="QS249" i="1"/>
  <c r="QO249" i="1"/>
  <c r="QK249" i="1"/>
  <c r="QG249" i="1"/>
  <c r="QC249" i="1"/>
  <c r="PY249" i="1"/>
  <c r="PU249" i="1"/>
  <c r="PQ249" i="1"/>
  <c r="PM249" i="1"/>
  <c r="PI249" i="1"/>
  <c r="PE249" i="1"/>
  <c r="PA249" i="1"/>
  <c r="OW249" i="1"/>
  <c r="OS249" i="1"/>
  <c r="OO249" i="1"/>
  <c r="OK249" i="1"/>
  <c r="OG249" i="1"/>
  <c r="OC249" i="1"/>
  <c r="NY249" i="1"/>
  <c r="NU249" i="1"/>
  <c r="NQ249" i="1"/>
  <c r="NM249" i="1"/>
  <c r="NI249" i="1"/>
  <c r="NE249" i="1"/>
  <c r="NA249" i="1"/>
  <c r="MW249" i="1"/>
  <c r="MS249" i="1"/>
  <c r="MO249" i="1"/>
  <c r="MK249" i="1"/>
  <c r="MG249" i="1"/>
  <c r="MC249" i="1"/>
  <c r="LY249" i="1"/>
  <c r="LU249" i="1"/>
  <c r="LQ249" i="1"/>
  <c r="LM249" i="1"/>
  <c r="ZH249" i="1"/>
  <c r="ZD249" i="1"/>
  <c r="YZ249" i="1"/>
  <c r="YV249" i="1"/>
  <c r="YR249" i="1"/>
  <c r="YN249" i="1"/>
  <c r="YJ249" i="1"/>
  <c r="YF249" i="1"/>
  <c r="YB249" i="1"/>
  <c r="XX249" i="1"/>
  <c r="XT249" i="1"/>
  <c r="XP249" i="1"/>
  <c r="XL249" i="1"/>
  <c r="XH249" i="1"/>
  <c r="XD249" i="1"/>
  <c r="WZ249" i="1"/>
  <c r="WV249" i="1"/>
  <c r="WR249" i="1"/>
  <c r="WN249" i="1"/>
  <c r="WJ249" i="1"/>
  <c r="WF249" i="1"/>
  <c r="WB249" i="1"/>
  <c r="VX249" i="1"/>
  <c r="VT249" i="1"/>
  <c r="VP249" i="1"/>
  <c r="VL249" i="1"/>
  <c r="VH249" i="1"/>
  <c r="VD249" i="1"/>
  <c r="UZ249" i="1"/>
  <c r="UV249" i="1"/>
  <c r="UR249" i="1"/>
  <c r="UN249" i="1"/>
  <c r="UJ249" i="1"/>
  <c r="UF249" i="1"/>
  <c r="UB249" i="1"/>
  <c r="TX249" i="1"/>
  <c r="TT249" i="1"/>
  <c r="TP249" i="1"/>
  <c r="TL249" i="1"/>
  <c r="TH249" i="1"/>
  <c r="TD249" i="1"/>
  <c r="SZ249" i="1"/>
  <c r="SV249" i="1"/>
  <c r="SR249" i="1"/>
  <c r="SN249" i="1"/>
  <c r="SJ249" i="1"/>
  <c r="SF249" i="1"/>
  <c r="SB249" i="1"/>
  <c r="RX249" i="1"/>
  <c r="RT249" i="1"/>
  <c r="RP249" i="1"/>
  <c r="RL249" i="1"/>
  <c r="RH249" i="1"/>
  <c r="RD249" i="1"/>
  <c r="QZ249" i="1"/>
  <c r="QV249" i="1"/>
  <c r="QR249" i="1"/>
  <c r="QN249" i="1"/>
  <c r="QJ249" i="1"/>
  <c r="QF249" i="1"/>
  <c r="QB249" i="1"/>
  <c r="PX249" i="1"/>
  <c r="PT249" i="1"/>
  <c r="PP249" i="1"/>
  <c r="PL249" i="1"/>
  <c r="PH249" i="1"/>
  <c r="PD249" i="1"/>
  <c r="OZ249" i="1"/>
  <c r="OV249" i="1"/>
  <c r="OR249" i="1"/>
  <c r="ON249" i="1"/>
  <c r="OJ249" i="1"/>
  <c r="OF249" i="1"/>
  <c r="OB249" i="1"/>
  <c r="NX249" i="1"/>
  <c r="NT249" i="1"/>
  <c r="NP249" i="1"/>
  <c r="NL249" i="1"/>
  <c r="NH249" i="1"/>
  <c r="ND249" i="1"/>
  <c r="MZ249" i="1"/>
  <c r="MV249" i="1"/>
  <c r="MR249" i="1"/>
  <c r="MN249" i="1"/>
  <c r="MJ249" i="1"/>
  <c r="MF249" i="1"/>
  <c r="MB249" i="1"/>
  <c r="LX249" i="1"/>
  <c r="LT249" i="1"/>
  <c r="LP249" i="1"/>
  <c r="LL249" i="1"/>
  <c r="ZG249" i="1"/>
  <c r="YQ249" i="1"/>
  <c r="YA249" i="1"/>
  <c r="XK249" i="1"/>
  <c r="WU249" i="1"/>
  <c r="WE249" i="1"/>
  <c r="VO249" i="1"/>
  <c r="UY249" i="1"/>
  <c r="UI249" i="1"/>
  <c r="TS249" i="1"/>
  <c r="TC249" i="1"/>
  <c r="SM249" i="1"/>
  <c r="RW249" i="1"/>
  <c r="RG249" i="1"/>
  <c r="QQ249" i="1"/>
  <c r="QA249" i="1"/>
  <c r="PK249" i="1"/>
  <c r="OU249" i="1"/>
  <c r="OE249" i="1"/>
  <c r="NO249" i="1"/>
  <c r="MY249" i="1"/>
  <c r="MI249" i="1"/>
  <c r="LS249" i="1"/>
  <c r="ZC249" i="1"/>
  <c r="YM249" i="1"/>
  <c r="XW249" i="1"/>
  <c r="XG249" i="1"/>
  <c r="WQ249" i="1"/>
  <c r="WA249" i="1"/>
  <c r="VK249" i="1"/>
  <c r="UU249" i="1"/>
  <c r="UE249" i="1"/>
  <c r="TO249" i="1"/>
  <c r="SY249" i="1"/>
  <c r="SI249" i="1"/>
  <c r="RS249" i="1"/>
  <c r="RC249" i="1"/>
  <c r="QM249" i="1"/>
  <c r="PW249" i="1"/>
  <c r="PG249" i="1"/>
  <c r="OQ249" i="1"/>
  <c r="OA249" i="1"/>
  <c r="NK249" i="1"/>
  <c r="MU249" i="1"/>
  <c r="ME249" i="1"/>
  <c r="LO249" i="1"/>
  <c r="NA254" i="1"/>
  <c r="MW254" i="1"/>
  <c r="MS254" i="1"/>
  <c r="MO254" i="1"/>
  <c r="MK254" i="1"/>
  <c r="MG254" i="1"/>
  <c r="MC254" i="1"/>
  <c r="LY254" i="1"/>
  <c r="LU254" i="1"/>
  <c r="LQ254" i="1"/>
  <c r="LM254" i="1"/>
  <c r="LI254" i="1"/>
  <c r="LE254" i="1"/>
  <c r="LA254" i="1"/>
  <c r="KW254" i="1"/>
  <c r="KS254" i="1"/>
  <c r="KO254" i="1"/>
  <c r="KK254" i="1"/>
  <c r="KG254" i="1"/>
  <c r="KC254" i="1"/>
  <c r="JY254" i="1"/>
  <c r="JU254" i="1"/>
  <c r="JQ254" i="1"/>
  <c r="JM254" i="1"/>
  <c r="JI254" i="1"/>
  <c r="JE254" i="1"/>
  <c r="JA254" i="1"/>
  <c r="IW254" i="1"/>
  <c r="MZ254" i="1"/>
  <c r="MV254" i="1"/>
  <c r="MR254" i="1"/>
  <c r="MN254" i="1"/>
  <c r="MJ254" i="1"/>
  <c r="MF254" i="1"/>
  <c r="MB254" i="1"/>
  <c r="LX254" i="1"/>
  <c r="LT254" i="1"/>
  <c r="LP254" i="1"/>
  <c r="LL254" i="1"/>
  <c r="LH254" i="1"/>
  <c r="LD254" i="1"/>
  <c r="KZ254" i="1"/>
  <c r="KV254" i="1"/>
  <c r="KR254" i="1"/>
  <c r="KN254" i="1"/>
  <c r="KJ254" i="1"/>
  <c r="KF254" i="1"/>
  <c r="KB254" i="1"/>
  <c r="JX254" i="1"/>
  <c r="JT254" i="1"/>
  <c r="JP254" i="1"/>
  <c r="JL254" i="1"/>
  <c r="JH254" i="1"/>
  <c r="JD254" i="1"/>
  <c r="IZ254" i="1"/>
  <c r="IV254" i="1"/>
  <c r="IR254" i="1"/>
  <c r="IN254" i="1"/>
  <c r="IJ254" i="1"/>
  <c r="IF254" i="1"/>
  <c r="IB254" i="1"/>
  <c r="HX254" i="1"/>
  <c r="HT254" i="1"/>
  <c r="HP254" i="1"/>
  <c r="HL254" i="1"/>
  <c r="HH254" i="1"/>
  <c r="HD254" i="1"/>
  <c r="GZ254" i="1"/>
  <c r="GV254" i="1"/>
  <c r="GR254" i="1"/>
  <c r="GN254" i="1"/>
  <c r="GJ254" i="1"/>
  <c r="GF254" i="1"/>
  <c r="GB254" i="1"/>
  <c r="FX254" i="1"/>
  <c r="FT254" i="1"/>
  <c r="FP254" i="1"/>
  <c r="FL254" i="1"/>
  <c r="FH254" i="1"/>
  <c r="FD254" i="1"/>
  <c r="EZ254" i="1"/>
  <c r="EV254" i="1"/>
  <c r="ER254" i="1"/>
  <c r="EN254" i="1"/>
  <c r="EJ254" i="1"/>
  <c r="EF254" i="1"/>
  <c r="EB254" i="1"/>
  <c r="DX254" i="1"/>
  <c r="DT254" i="1"/>
  <c r="DP254" i="1"/>
  <c r="NC254" i="1"/>
  <c r="MU254" i="1"/>
  <c r="MM254" i="1"/>
  <c r="ME254" i="1"/>
  <c r="LW254" i="1"/>
  <c r="LO254" i="1"/>
  <c r="LG254" i="1"/>
  <c r="KY254" i="1"/>
  <c r="KQ254" i="1"/>
  <c r="KI254" i="1"/>
  <c r="KA254" i="1"/>
  <c r="JS254" i="1"/>
  <c r="JK254" i="1"/>
  <c r="JC254" i="1"/>
  <c r="IU254" i="1"/>
  <c r="IP254" i="1"/>
  <c r="IK254" i="1"/>
  <c r="IE254" i="1"/>
  <c r="HZ254" i="1"/>
  <c r="HU254" i="1"/>
  <c r="HO254" i="1"/>
  <c r="HJ254" i="1"/>
  <c r="HE254" i="1"/>
  <c r="GY254" i="1"/>
  <c r="GT254" i="1"/>
  <c r="GO254" i="1"/>
  <c r="GI254" i="1"/>
  <c r="GD254" i="1"/>
  <c r="FY254" i="1"/>
  <c r="FS254" i="1"/>
  <c r="FN254" i="1"/>
  <c r="FI254" i="1"/>
  <c r="FC254" i="1"/>
  <c r="EX254" i="1"/>
  <c r="ES254" i="1"/>
  <c r="EM254" i="1"/>
  <c r="EH254" i="1"/>
  <c r="EC254" i="1"/>
  <c r="DW254" i="1"/>
  <c r="DR254" i="1"/>
  <c r="DM254" i="1"/>
  <c r="NB254" i="1"/>
  <c r="MT254" i="1"/>
  <c r="ML254" i="1"/>
  <c r="MD254" i="1"/>
  <c r="LV254" i="1"/>
  <c r="LN254" i="1"/>
  <c r="LF254" i="1"/>
  <c r="KX254" i="1"/>
  <c r="KP254" i="1"/>
  <c r="KH254" i="1"/>
  <c r="JZ254" i="1"/>
  <c r="JR254" i="1"/>
  <c r="JJ254" i="1"/>
  <c r="JB254" i="1"/>
  <c r="IT254" i="1"/>
  <c r="IO254" i="1"/>
  <c r="II254" i="1"/>
  <c r="ID254" i="1"/>
  <c r="HY254" i="1"/>
  <c r="HS254" i="1"/>
  <c r="HN254" i="1"/>
  <c r="HI254" i="1"/>
  <c r="HC254" i="1"/>
  <c r="GX254" i="1"/>
  <c r="GS254" i="1"/>
  <c r="GM254" i="1"/>
  <c r="GH254" i="1"/>
  <c r="GC254" i="1"/>
  <c r="FW254" i="1"/>
  <c r="FR254" i="1"/>
  <c r="FM254" i="1"/>
  <c r="FG254" i="1"/>
  <c r="FB254" i="1"/>
  <c r="EW254" i="1"/>
  <c r="EQ254" i="1"/>
  <c r="EL254" i="1"/>
  <c r="EG254" i="1"/>
  <c r="EA254" i="1"/>
  <c r="DV254" i="1"/>
  <c r="DQ254" i="1"/>
  <c r="MY254" i="1"/>
  <c r="MQ254" i="1"/>
  <c r="MI254" i="1"/>
  <c r="MA254" i="1"/>
  <c r="LS254" i="1"/>
  <c r="LK254" i="1"/>
  <c r="LC254" i="1"/>
  <c r="KU254" i="1"/>
  <c r="KM254" i="1"/>
  <c r="KE254" i="1"/>
  <c r="JW254" i="1"/>
  <c r="JO254" i="1"/>
  <c r="JG254" i="1"/>
  <c r="IY254" i="1"/>
  <c r="IS254" i="1"/>
  <c r="IM254" i="1"/>
  <c r="IH254" i="1"/>
  <c r="IC254" i="1"/>
  <c r="HW254" i="1"/>
  <c r="HR254" i="1"/>
  <c r="HM254" i="1"/>
  <c r="HG254" i="1"/>
  <c r="HB254" i="1"/>
  <c r="GW254" i="1"/>
  <c r="GQ254" i="1"/>
  <c r="GL254" i="1"/>
  <c r="GG254" i="1"/>
  <c r="GA254" i="1"/>
  <c r="FV254" i="1"/>
  <c r="FQ254" i="1"/>
  <c r="FK254" i="1"/>
  <c r="FF254" i="1"/>
  <c r="FA254" i="1"/>
  <c r="EU254" i="1"/>
  <c r="EP254" i="1"/>
  <c r="EK254" i="1"/>
  <c r="EE254" i="1"/>
  <c r="DZ254" i="1"/>
  <c r="DU254" i="1"/>
  <c r="DO254" i="1"/>
  <c r="MX254" i="1"/>
  <c r="LR254" i="1"/>
  <c r="KL254" i="1"/>
  <c r="JF254" i="1"/>
  <c r="IG254" i="1"/>
  <c r="HK254" i="1"/>
  <c r="GP254" i="1"/>
  <c r="FU254" i="1"/>
  <c r="EY254" i="1"/>
  <c r="ED254" i="1"/>
  <c r="MP254" i="1"/>
  <c r="LJ254" i="1"/>
  <c r="KD254" i="1"/>
  <c r="IX254" i="1"/>
  <c r="IA254" i="1"/>
  <c r="HF254" i="1"/>
  <c r="GK254" i="1"/>
  <c r="FO254" i="1"/>
  <c r="ET254" i="1"/>
  <c r="DY254" i="1"/>
  <c r="MH254" i="1"/>
  <c r="LB254" i="1"/>
  <c r="JV254" i="1"/>
  <c r="IQ254" i="1"/>
  <c r="HV254" i="1"/>
  <c r="HA254" i="1"/>
  <c r="GE254" i="1"/>
  <c r="FJ254" i="1"/>
  <c r="EO254" i="1"/>
  <c r="DS254" i="1"/>
  <c r="KT254" i="1"/>
  <c r="GU254" i="1"/>
  <c r="DN254" i="1"/>
  <c r="JN254" i="1"/>
  <c r="FZ254" i="1"/>
  <c r="IL254" i="1"/>
  <c r="FE254" i="1"/>
  <c r="LZ254" i="1"/>
  <c r="P245" i="1"/>
  <c r="T245" i="1"/>
  <c r="X245" i="1"/>
  <c r="AB245" i="1"/>
  <c r="AF245" i="1"/>
  <c r="AJ245" i="1"/>
  <c r="AP245" i="1"/>
  <c r="AX245" i="1"/>
  <c r="BF245" i="1"/>
  <c r="BN245" i="1"/>
  <c r="BV245" i="1"/>
  <c r="CD245" i="1"/>
  <c r="CL245" i="1"/>
  <c r="CT245" i="1"/>
  <c r="DB245" i="1"/>
  <c r="DJ245" i="1"/>
  <c r="LO245" i="1"/>
  <c r="LW245" i="1"/>
  <c r="ME245" i="1"/>
  <c r="MM245" i="1"/>
  <c r="MU245" i="1"/>
  <c r="NC245" i="1"/>
  <c r="NK245" i="1"/>
  <c r="NS245" i="1"/>
  <c r="OA245" i="1"/>
  <c r="OI245" i="1"/>
  <c r="OQ245" i="1"/>
  <c r="OY245" i="1"/>
  <c r="PG245" i="1"/>
  <c r="PO245" i="1"/>
  <c r="PW245" i="1"/>
  <c r="QE245" i="1"/>
  <c r="QM245" i="1"/>
  <c r="QU245" i="1"/>
  <c r="RC245" i="1"/>
  <c r="RK245" i="1"/>
  <c r="RS245" i="1"/>
  <c r="SA245" i="1"/>
  <c r="SI245" i="1"/>
  <c r="SQ245" i="1"/>
  <c r="SY245" i="1"/>
  <c r="TG245" i="1"/>
  <c r="TO245" i="1"/>
  <c r="TW245" i="1"/>
  <c r="UE245" i="1"/>
  <c r="UM245" i="1"/>
  <c r="UU245" i="1"/>
  <c r="VC245" i="1"/>
  <c r="VK245" i="1"/>
  <c r="VS245" i="1"/>
  <c r="WA245" i="1"/>
  <c r="WI245" i="1"/>
  <c r="WQ245" i="1"/>
  <c r="WY245" i="1"/>
  <c r="XG245" i="1"/>
  <c r="XO245" i="1"/>
  <c r="XW245" i="1"/>
  <c r="YE245" i="1"/>
  <c r="YM245" i="1"/>
  <c r="YU245" i="1"/>
  <c r="LJ246" i="1"/>
  <c r="LR246" i="1"/>
  <c r="LZ246" i="1"/>
  <c r="MH246" i="1"/>
  <c r="MP246" i="1"/>
  <c r="MX246" i="1"/>
  <c r="NF246" i="1"/>
  <c r="NN246" i="1"/>
  <c r="NV246" i="1"/>
  <c r="OD246" i="1"/>
  <c r="OL246" i="1"/>
  <c r="OT246" i="1"/>
  <c r="PB246" i="1"/>
  <c r="PJ246" i="1"/>
  <c r="PR246" i="1"/>
  <c r="PZ246" i="1"/>
  <c r="QH246" i="1"/>
  <c r="QP246" i="1"/>
  <c r="QX246" i="1"/>
  <c r="RF246" i="1"/>
  <c r="RN246" i="1"/>
  <c r="RV246" i="1"/>
  <c r="SD246" i="1"/>
  <c r="SL246" i="1"/>
  <c r="ST246" i="1"/>
  <c r="TB246" i="1"/>
  <c r="TJ246" i="1"/>
  <c r="TR246" i="1"/>
  <c r="TZ246" i="1"/>
  <c r="UH246" i="1"/>
  <c r="UP246" i="1"/>
  <c r="UX246" i="1"/>
  <c r="VF246" i="1"/>
  <c r="VN246" i="1"/>
  <c r="VV246" i="1"/>
  <c r="WD246" i="1"/>
  <c r="WL246" i="1"/>
  <c r="WT246" i="1"/>
  <c r="XB246" i="1"/>
  <c r="XJ246" i="1"/>
  <c r="XR246" i="1"/>
  <c r="XZ246" i="1"/>
  <c r="YH246" i="1"/>
  <c r="YP246" i="1"/>
  <c r="YX246" i="1"/>
  <c r="ZF246" i="1"/>
  <c r="LM247" i="1"/>
  <c r="LU247" i="1"/>
  <c r="MC247" i="1"/>
  <c r="MK247" i="1"/>
  <c r="MS247" i="1"/>
  <c r="NA247" i="1"/>
  <c r="NI247" i="1"/>
  <c r="NQ247" i="1"/>
  <c r="NY247" i="1"/>
  <c r="OG247" i="1"/>
  <c r="OO247" i="1"/>
  <c r="OW247" i="1"/>
  <c r="PE247" i="1"/>
  <c r="PM247" i="1"/>
  <c r="PU247" i="1"/>
  <c r="QC247" i="1"/>
  <c r="QK247" i="1"/>
  <c r="QU247" i="1"/>
  <c r="RF247" i="1"/>
  <c r="RQ247" i="1"/>
  <c r="SA247" i="1"/>
  <c r="SL247" i="1"/>
  <c r="SW247" i="1"/>
  <c r="TG247" i="1"/>
  <c r="TR247" i="1"/>
  <c r="UC247" i="1"/>
  <c r="UM247" i="1"/>
  <c r="UX247" i="1"/>
  <c r="VM247" i="1"/>
  <c r="WC247" i="1"/>
  <c r="WS247" i="1"/>
  <c r="XI247" i="1"/>
  <c r="XY247" i="1"/>
  <c r="YS247" i="1"/>
  <c r="LX248" i="1"/>
  <c r="ND248" i="1"/>
  <c r="OJ248" i="1"/>
  <c r="PP248" i="1"/>
  <c r="QV248" i="1"/>
  <c r="SB248" i="1"/>
  <c r="TH248" i="1"/>
  <c r="UN248" i="1"/>
  <c r="VT248" i="1"/>
  <c r="WZ248" i="1"/>
  <c r="LK249" i="1"/>
  <c r="MQ249" i="1"/>
  <c r="NW249" i="1"/>
  <c r="PC249" i="1"/>
  <c r="QI249" i="1"/>
  <c r="RO249" i="1"/>
  <c r="SU249" i="1"/>
  <c r="UA249" i="1"/>
  <c r="VG249" i="1"/>
  <c r="WM249" i="1"/>
  <c r="XS249" i="1"/>
  <c r="YY249" i="1"/>
  <c r="MD250" i="1"/>
  <c r="NJ250" i="1"/>
  <c r="OP250" i="1"/>
  <c r="PV250" i="1"/>
  <c r="RB250" i="1"/>
  <c r="SL250" i="1"/>
  <c r="UB250" i="1"/>
  <c r="XM250" i="1"/>
  <c r="PZ251" i="1"/>
  <c r="WO251" i="1"/>
  <c r="PC252" i="1"/>
  <c r="YW246" i="1"/>
  <c r="ZI245" i="1"/>
  <c r="ZE245" i="1"/>
  <c r="ZA245" i="1"/>
  <c r="YW245" i="1"/>
  <c r="YS245" i="1"/>
  <c r="YO245" i="1"/>
  <c r="YK245" i="1"/>
  <c r="YG245" i="1"/>
  <c r="YC245" i="1"/>
  <c r="XY245" i="1"/>
  <c r="XU245" i="1"/>
  <c r="XQ245" i="1"/>
  <c r="XM245" i="1"/>
  <c r="XI245" i="1"/>
  <c r="XE245" i="1"/>
  <c r="XA245" i="1"/>
  <c r="WW245" i="1"/>
  <c r="WS245" i="1"/>
  <c r="WO245" i="1"/>
  <c r="WK245" i="1"/>
  <c r="WG245" i="1"/>
  <c r="WC245" i="1"/>
  <c r="VY245" i="1"/>
  <c r="VU245" i="1"/>
  <c r="VQ245" i="1"/>
  <c r="VM245" i="1"/>
  <c r="VI245" i="1"/>
  <c r="VE245" i="1"/>
  <c r="VA245" i="1"/>
  <c r="UW245" i="1"/>
  <c r="US245" i="1"/>
  <c r="UO245" i="1"/>
  <c r="UK245" i="1"/>
  <c r="UG245" i="1"/>
  <c r="UC245" i="1"/>
  <c r="TY245" i="1"/>
  <c r="TU245" i="1"/>
  <c r="TQ245" i="1"/>
  <c r="TM245" i="1"/>
  <c r="TI245" i="1"/>
  <c r="TE245" i="1"/>
  <c r="TA245" i="1"/>
  <c r="SW245" i="1"/>
  <c r="SS245" i="1"/>
  <c r="SO245" i="1"/>
  <c r="SK245" i="1"/>
  <c r="SG245" i="1"/>
  <c r="SC245" i="1"/>
  <c r="RY245" i="1"/>
  <c r="RU245" i="1"/>
  <c r="RQ245" i="1"/>
  <c r="RM245" i="1"/>
  <c r="RI245" i="1"/>
  <c r="RE245" i="1"/>
  <c r="RA245" i="1"/>
  <c r="QW245" i="1"/>
  <c r="QS245" i="1"/>
  <c r="QO245" i="1"/>
  <c r="QK245" i="1"/>
  <c r="QG245" i="1"/>
  <c r="QC245" i="1"/>
  <c r="PY245" i="1"/>
  <c r="PU245" i="1"/>
  <c r="PQ245" i="1"/>
  <c r="PM245" i="1"/>
  <c r="PI245" i="1"/>
  <c r="PE245" i="1"/>
  <c r="PA245" i="1"/>
  <c r="OW245" i="1"/>
  <c r="OS245" i="1"/>
  <c r="OO245" i="1"/>
  <c r="OK245" i="1"/>
  <c r="OG245" i="1"/>
  <c r="OC245" i="1"/>
  <c r="NY245" i="1"/>
  <c r="NU245" i="1"/>
  <c r="NQ245" i="1"/>
  <c r="NM245" i="1"/>
  <c r="NI245" i="1"/>
  <c r="NE245" i="1"/>
  <c r="NA245" i="1"/>
  <c r="MW245" i="1"/>
  <c r="MS245" i="1"/>
  <c r="MO245" i="1"/>
  <c r="MK245" i="1"/>
  <c r="MG245" i="1"/>
  <c r="MC245" i="1"/>
  <c r="LY245" i="1"/>
  <c r="LU245" i="1"/>
  <c r="LQ245" i="1"/>
  <c r="LM245" i="1"/>
  <c r="DL245" i="1"/>
  <c r="DH245" i="1"/>
  <c r="DD245" i="1"/>
  <c r="CZ245" i="1"/>
  <c r="CV245" i="1"/>
  <c r="CR245" i="1"/>
  <c r="CN245" i="1"/>
  <c r="CJ245" i="1"/>
  <c r="CF245" i="1"/>
  <c r="CB245" i="1"/>
  <c r="BX245" i="1"/>
  <c r="BT245" i="1"/>
  <c r="BP245" i="1"/>
  <c r="BL245" i="1"/>
  <c r="BH245" i="1"/>
  <c r="BD245" i="1"/>
  <c r="AZ245" i="1"/>
  <c r="AV245" i="1"/>
  <c r="AR245" i="1"/>
  <c r="AN245" i="1"/>
  <c r="ZH245" i="1"/>
  <c r="ZD245" i="1"/>
  <c r="YZ245" i="1"/>
  <c r="YV245" i="1"/>
  <c r="YR245" i="1"/>
  <c r="YN245" i="1"/>
  <c r="YJ245" i="1"/>
  <c r="YF245" i="1"/>
  <c r="YB245" i="1"/>
  <c r="XX245" i="1"/>
  <c r="XT245" i="1"/>
  <c r="XP245" i="1"/>
  <c r="XL245" i="1"/>
  <c r="XH245" i="1"/>
  <c r="XD245" i="1"/>
  <c r="WZ245" i="1"/>
  <c r="WV245" i="1"/>
  <c r="WR245" i="1"/>
  <c r="WN245" i="1"/>
  <c r="WJ245" i="1"/>
  <c r="WF245" i="1"/>
  <c r="WB245" i="1"/>
  <c r="VX245" i="1"/>
  <c r="VT245" i="1"/>
  <c r="VP245" i="1"/>
  <c r="VL245" i="1"/>
  <c r="VH245" i="1"/>
  <c r="VD245" i="1"/>
  <c r="UZ245" i="1"/>
  <c r="UV245" i="1"/>
  <c r="UR245" i="1"/>
  <c r="UN245" i="1"/>
  <c r="UJ245" i="1"/>
  <c r="UF245" i="1"/>
  <c r="UB245" i="1"/>
  <c r="TX245" i="1"/>
  <c r="TT245" i="1"/>
  <c r="TP245" i="1"/>
  <c r="TL245" i="1"/>
  <c r="TH245" i="1"/>
  <c r="TD245" i="1"/>
  <c r="SZ245" i="1"/>
  <c r="SV245" i="1"/>
  <c r="SR245" i="1"/>
  <c r="SN245" i="1"/>
  <c r="SJ245" i="1"/>
  <c r="SF245" i="1"/>
  <c r="SB245" i="1"/>
  <c r="RX245" i="1"/>
  <c r="RT245" i="1"/>
  <c r="RP245" i="1"/>
  <c r="RL245" i="1"/>
  <c r="RH245" i="1"/>
  <c r="RD245" i="1"/>
  <c r="QZ245" i="1"/>
  <c r="QV245" i="1"/>
  <c r="QR245" i="1"/>
  <c r="QN245" i="1"/>
  <c r="QJ245" i="1"/>
  <c r="QF245" i="1"/>
  <c r="QB245" i="1"/>
  <c r="PX245" i="1"/>
  <c r="PT245" i="1"/>
  <c r="PP245" i="1"/>
  <c r="PL245" i="1"/>
  <c r="PH245" i="1"/>
  <c r="PD245" i="1"/>
  <c r="OZ245" i="1"/>
  <c r="OV245" i="1"/>
  <c r="OR245" i="1"/>
  <c r="ON245" i="1"/>
  <c r="OJ245" i="1"/>
  <c r="OF245" i="1"/>
  <c r="OB245" i="1"/>
  <c r="NX245" i="1"/>
  <c r="NT245" i="1"/>
  <c r="NP245" i="1"/>
  <c r="NL245" i="1"/>
  <c r="NH245" i="1"/>
  <c r="ND245" i="1"/>
  <c r="MZ245" i="1"/>
  <c r="MV245" i="1"/>
  <c r="MR245" i="1"/>
  <c r="MN245" i="1"/>
  <c r="MJ245" i="1"/>
  <c r="MF245" i="1"/>
  <c r="MB245" i="1"/>
  <c r="LX245" i="1"/>
  <c r="LT245" i="1"/>
  <c r="LP245" i="1"/>
  <c r="LL245" i="1"/>
  <c r="DK245" i="1"/>
  <c r="DG245" i="1"/>
  <c r="DC245" i="1"/>
  <c r="CY245" i="1"/>
  <c r="CU245" i="1"/>
  <c r="CQ245" i="1"/>
  <c r="CM245" i="1"/>
  <c r="CI245" i="1"/>
  <c r="CE245" i="1"/>
  <c r="CA245" i="1"/>
  <c r="BW245" i="1"/>
  <c r="BS245" i="1"/>
  <c r="BO245" i="1"/>
  <c r="BK245" i="1"/>
  <c r="BG245" i="1"/>
  <c r="BC245" i="1"/>
  <c r="AY245" i="1"/>
  <c r="AU245" i="1"/>
  <c r="AQ245" i="1"/>
  <c r="AM245" i="1"/>
  <c r="ZG248" i="1"/>
  <c r="ZC248" i="1"/>
  <c r="YY248" i="1"/>
  <c r="YU248" i="1"/>
  <c r="YQ248" i="1"/>
  <c r="YM248" i="1"/>
  <c r="YI248" i="1"/>
  <c r="YE248" i="1"/>
  <c r="YA248" i="1"/>
  <c r="XW248" i="1"/>
  <c r="XS248" i="1"/>
  <c r="XO248" i="1"/>
  <c r="XK248" i="1"/>
  <c r="XG248" i="1"/>
  <c r="XC248" i="1"/>
  <c r="WY248" i="1"/>
  <c r="WU248" i="1"/>
  <c r="WQ248" i="1"/>
  <c r="WM248" i="1"/>
  <c r="WI248" i="1"/>
  <c r="WE248" i="1"/>
  <c r="WA248" i="1"/>
  <c r="VW248" i="1"/>
  <c r="VS248" i="1"/>
  <c r="VO248" i="1"/>
  <c r="VK248" i="1"/>
  <c r="VG248" i="1"/>
  <c r="VC248" i="1"/>
  <c r="UY248" i="1"/>
  <c r="UU248" i="1"/>
  <c r="UQ248" i="1"/>
  <c r="UM248" i="1"/>
  <c r="UI248" i="1"/>
  <c r="UE248" i="1"/>
  <c r="UA248" i="1"/>
  <c r="TW248" i="1"/>
  <c r="TS248" i="1"/>
  <c r="TO248" i="1"/>
  <c r="TK248" i="1"/>
  <c r="TG248" i="1"/>
  <c r="TC248" i="1"/>
  <c r="SY248" i="1"/>
  <c r="SU248" i="1"/>
  <c r="SQ248" i="1"/>
  <c r="SM248" i="1"/>
  <c r="SI248" i="1"/>
  <c r="SE248" i="1"/>
  <c r="SA248" i="1"/>
  <c r="RW248" i="1"/>
  <c r="RS248" i="1"/>
  <c r="RO248" i="1"/>
  <c r="RK248" i="1"/>
  <c r="RG248" i="1"/>
  <c r="RC248" i="1"/>
  <c r="QY248" i="1"/>
  <c r="QU248" i="1"/>
  <c r="QQ248" i="1"/>
  <c r="QM248" i="1"/>
  <c r="QI248" i="1"/>
  <c r="QE248" i="1"/>
  <c r="QA248" i="1"/>
  <c r="PW248" i="1"/>
  <c r="PS248" i="1"/>
  <c r="PO248" i="1"/>
  <c r="PK248" i="1"/>
  <c r="PG248" i="1"/>
  <c r="PC248" i="1"/>
  <c r="OY248" i="1"/>
  <c r="OU248" i="1"/>
  <c r="OQ248" i="1"/>
  <c r="OM248" i="1"/>
  <c r="OI248" i="1"/>
  <c r="OE248" i="1"/>
  <c r="OA248" i="1"/>
  <c r="NW248" i="1"/>
  <c r="NS248" i="1"/>
  <c r="NO248" i="1"/>
  <c r="NK248" i="1"/>
  <c r="NG248" i="1"/>
  <c r="NC248" i="1"/>
  <c r="MY248" i="1"/>
  <c r="MU248" i="1"/>
  <c r="MQ248" i="1"/>
  <c r="MM248" i="1"/>
  <c r="MI248" i="1"/>
  <c r="ME248" i="1"/>
  <c r="MA248" i="1"/>
  <c r="LW248" i="1"/>
  <c r="LS248" i="1"/>
  <c r="LO248" i="1"/>
  <c r="LK248" i="1"/>
  <c r="ZJ248" i="1"/>
  <c r="ZF248" i="1"/>
  <c r="ZB248" i="1"/>
  <c r="YX248" i="1"/>
  <c r="YT248" i="1"/>
  <c r="YP248" i="1"/>
  <c r="YL248" i="1"/>
  <c r="YH248" i="1"/>
  <c r="YD248" i="1"/>
  <c r="XZ248" i="1"/>
  <c r="XV248" i="1"/>
  <c r="XR248" i="1"/>
  <c r="XN248" i="1"/>
  <c r="XJ248" i="1"/>
  <c r="XF248" i="1"/>
  <c r="XB248" i="1"/>
  <c r="WX248" i="1"/>
  <c r="WT248" i="1"/>
  <c r="WP248" i="1"/>
  <c r="WL248" i="1"/>
  <c r="WH248" i="1"/>
  <c r="WD248" i="1"/>
  <c r="VZ248" i="1"/>
  <c r="VV248" i="1"/>
  <c r="VR248" i="1"/>
  <c r="VN248" i="1"/>
  <c r="VJ248" i="1"/>
  <c r="VF248" i="1"/>
  <c r="VB248" i="1"/>
  <c r="UX248" i="1"/>
  <c r="UT248" i="1"/>
  <c r="UP248" i="1"/>
  <c r="UL248" i="1"/>
  <c r="UH248" i="1"/>
  <c r="UD248" i="1"/>
  <c r="TZ248" i="1"/>
  <c r="TV248" i="1"/>
  <c r="TR248" i="1"/>
  <c r="TN248" i="1"/>
  <c r="TJ248" i="1"/>
  <c r="TF248" i="1"/>
  <c r="TB248" i="1"/>
  <c r="SX248" i="1"/>
  <c r="ST248" i="1"/>
  <c r="SP248" i="1"/>
  <c r="SL248" i="1"/>
  <c r="SH248" i="1"/>
  <c r="SD248" i="1"/>
  <c r="RZ248" i="1"/>
  <c r="RV248" i="1"/>
  <c r="RR248" i="1"/>
  <c r="RN248" i="1"/>
  <c r="RJ248" i="1"/>
  <c r="RF248" i="1"/>
  <c r="RB248" i="1"/>
  <c r="QX248" i="1"/>
  <c r="QT248" i="1"/>
  <c r="QP248" i="1"/>
  <c r="QL248" i="1"/>
  <c r="QH248" i="1"/>
  <c r="QD248" i="1"/>
  <c r="PZ248" i="1"/>
  <c r="PV248" i="1"/>
  <c r="PR248" i="1"/>
  <c r="PN248" i="1"/>
  <c r="PJ248" i="1"/>
  <c r="PF248" i="1"/>
  <c r="PB248" i="1"/>
  <c r="OX248" i="1"/>
  <c r="OT248" i="1"/>
  <c r="OP248" i="1"/>
  <c r="OL248" i="1"/>
  <c r="OH248" i="1"/>
  <c r="OD248" i="1"/>
  <c r="NZ248" i="1"/>
  <c r="NV248" i="1"/>
  <c r="NR248" i="1"/>
  <c r="NN248" i="1"/>
  <c r="NJ248" i="1"/>
  <c r="NF248" i="1"/>
  <c r="NB248" i="1"/>
  <c r="MX248" i="1"/>
  <c r="MT248" i="1"/>
  <c r="MP248" i="1"/>
  <c r="ML248" i="1"/>
  <c r="MH248" i="1"/>
  <c r="MD248" i="1"/>
  <c r="LZ248" i="1"/>
  <c r="LV248" i="1"/>
  <c r="LR248" i="1"/>
  <c r="LN248" i="1"/>
  <c r="LJ248" i="1"/>
  <c r="ZI248" i="1"/>
  <c r="ZE248" i="1"/>
  <c r="ZA248" i="1"/>
  <c r="YW248" i="1"/>
  <c r="YS248" i="1"/>
  <c r="YO248" i="1"/>
  <c r="YK248" i="1"/>
  <c r="YG248" i="1"/>
  <c r="YC248" i="1"/>
  <c r="XY248" i="1"/>
  <c r="XU248" i="1"/>
  <c r="XQ248" i="1"/>
  <c r="XM248" i="1"/>
  <c r="XI248" i="1"/>
  <c r="XE248" i="1"/>
  <c r="XA248" i="1"/>
  <c r="WW248" i="1"/>
  <c r="WS248" i="1"/>
  <c r="WO248" i="1"/>
  <c r="WK248" i="1"/>
  <c r="WG248" i="1"/>
  <c r="WC248" i="1"/>
  <c r="VY248" i="1"/>
  <c r="VU248" i="1"/>
  <c r="VQ248" i="1"/>
  <c r="VM248" i="1"/>
  <c r="VI248" i="1"/>
  <c r="VE248" i="1"/>
  <c r="VA248" i="1"/>
  <c r="UW248" i="1"/>
  <c r="US248" i="1"/>
  <c r="UO248" i="1"/>
  <c r="UK248" i="1"/>
  <c r="UG248" i="1"/>
  <c r="UC248" i="1"/>
  <c r="TY248" i="1"/>
  <c r="TU248" i="1"/>
  <c r="TQ248" i="1"/>
  <c r="TM248" i="1"/>
  <c r="TI248" i="1"/>
  <c r="TE248" i="1"/>
  <c r="TA248" i="1"/>
  <c r="SW248" i="1"/>
  <c r="SS248" i="1"/>
  <c r="SO248" i="1"/>
  <c r="SK248" i="1"/>
  <c r="SG248" i="1"/>
  <c r="SC248" i="1"/>
  <c r="RY248" i="1"/>
  <c r="RU248" i="1"/>
  <c r="RQ248" i="1"/>
  <c r="RM248" i="1"/>
  <c r="RI248" i="1"/>
  <c r="RE248" i="1"/>
  <c r="RA248" i="1"/>
  <c r="QW248" i="1"/>
  <c r="QS248" i="1"/>
  <c r="QO248" i="1"/>
  <c r="QK248" i="1"/>
  <c r="QG248" i="1"/>
  <c r="QC248" i="1"/>
  <c r="PY248" i="1"/>
  <c r="PU248" i="1"/>
  <c r="PQ248" i="1"/>
  <c r="PM248" i="1"/>
  <c r="PI248" i="1"/>
  <c r="PE248" i="1"/>
  <c r="PA248" i="1"/>
  <c r="OW248" i="1"/>
  <c r="OS248" i="1"/>
  <c r="OO248" i="1"/>
  <c r="OK248" i="1"/>
  <c r="OG248" i="1"/>
  <c r="OC248" i="1"/>
  <c r="NY248" i="1"/>
  <c r="NU248" i="1"/>
  <c r="NQ248" i="1"/>
  <c r="NM248" i="1"/>
  <c r="NI248" i="1"/>
  <c r="NE248" i="1"/>
  <c r="NA248" i="1"/>
  <c r="MW248" i="1"/>
  <c r="MS248" i="1"/>
  <c r="MO248" i="1"/>
  <c r="MK248" i="1"/>
  <c r="MG248" i="1"/>
  <c r="MC248" i="1"/>
  <c r="LY248" i="1"/>
  <c r="LU248" i="1"/>
  <c r="LQ248" i="1"/>
  <c r="LM248" i="1"/>
  <c r="ZD248" i="1"/>
  <c r="YN248" i="1"/>
  <c r="XX248" i="1"/>
  <c r="XH248" i="1"/>
  <c r="WR248" i="1"/>
  <c r="WB248" i="1"/>
  <c r="VL248" i="1"/>
  <c r="UV248" i="1"/>
  <c r="UF248" i="1"/>
  <c r="TP248" i="1"/>
  <c r="SZ248" i="1"/>
  <c r="SJ248" i="1"/>
  <c r="RT248" i="1"/>
  <c r="RD248" i="1"/>
  <c r="QN248" i="1"/>
  <c r="PX248" i="1"/>
  <c r="PH248" i="1"/>
  <c r="OR248" i="1"/>
  <c r="OB248" i="1"/>
  <c r="NL248" i="1"/>
  <c r="MV248" i="1"/>
  <c r="MF248" i="1"/>
  <c r="LP248" i="1"/>
  <c r="YZ248" i="1"/>
  <c r="YJ248" i="1"/>
  <c r="XT248" i="1"/>
  <c r="XD248" i="1"/>
  <c r="WN248" i="1"/>
  <c r="VX248" i="1"/>
  <c r="VH248" i="1"/>
  <c r="UR248" i="1"/>
  <c r="UB248" i="1"/>
  <c r="TL248" i="1"/>
  <c r="SV248" i="1"/>
  <c r="SF248" i="1"/>
  <c r="RP248" i="1"/>
  <c r="QZ248" i="1"/>
  <c r="QJ248" i="1"/>
  <c r="PT248" i="1"/>
  <c r="PD248" i="1"/>
  <c r="ON248" i="1"/>
  <c r="NX248" i="1"/>
  <c r="NH248" i="1"/>
  <c r="MR248" i="1"/>
  <c r="MB248" i="1"/>
  <c r="LL248" i="1"/>
  <c r="NC253" i="1"/>
  <c r="MY253" i="1"/>
  <c r="MU253" i="1"/>
  <c r="MQ253" i="1"/>
  <c r="MM253" i="1"/>
  <c r="MI253" i="1"/>
  <c r="ME253" i="1"/>
  <c r="MA253" i="1"/>
  <c r="LW253" i="1"/>
  <c r="LS253" i="1"/>
  <c r="LO253" i="1"/>
  <c r="LK253" i="1"/>
  <c r="LG253" i="1"/>
  <c r="LC253" i="1"/>
  <c r="KY253" i="1"/>
  <c r="KU253" i="1"/>
  <c r="KQ253" i="1"/>
  <c r="KM253" i="1"/>
  <c r="KI253" i="1"/>
  <c r="KE253" i="1"/>
  <c r="KA253" i="1"/>
  <c r="JW253" i="1"/>
  <c r="JS253" i="1"/>
  <c r="JO253" i="1"/>
  <c r="JK253" i="1"/>
  <c r="JG253" i="1"/>
  <c r="JC253" i="1"/>
  <c r="IY253" i="1"/>
  <c r="IU253" i="1"/>
  <c r="IQ253" i="1"/>
  <c r="IM253" i="1"/>
  <c r="II253" i="1"/>
  <c r="IE253" i="1"/>
  <c r="IA253" i="1"/>
  <c r="HW253" i="1"/>
  <c r="HS253" i="1"/>
  <c r="HO253" i="1"/>
  <c r="HK253" i="1"/>
  <c r="HG253" i="1"/>
  <c r="HC253" i="1"/>
  <c r="GY253" i="1"/>
  <c r="GU253" i="1"/>
  <c r="GQ253" i="1"/>
  <c r="GM253" i="1"/>
  <c r="GI253" i="1"/>
  <c r="GE253" i="1"/>
  <c r="GA253" i="1"/>
  <c r="FW253" i="1"/>
  <c r="FS253" i="1"/>
  <c r="FO253" i="1"/>
  <c r="FK253" i="1"/>
  <c r="MX253" i="1"/>
  <c r="MS253" i="1"/>
  <c r="MN253" i="1"/>
  <c r="MH253" i="1"/>
  <c r="MC253" i="1"/>
  <c r="LX253" i="1"/>
  <c r="LR253" i="1"/>
  <c r="LM253" i="1"/>
  <c r="LH253" i="1"/>
  <c r="LB253" i="1"/>
  <c r="KW253" i="1"/>
  <c r="KR253" i="1"/>
  <c r="KL253" i="1"/>
  <c r="KG253" i="1"/>
  <c r="KB253" i="1"/>
  <c r="JV253" i="1"/>
  <c r="JQ253" i="1"/>
  <c r="JL253" i="1"/>
  <c r="JF253" i="1"/>
  <c r="JA253" i="1"/>
  <c r="IV253" i="1"/>
  <c r="IP253" i="1"/>
  <c r="IK253" i="1"/>
  <c r="IF253" i="1"/>
  <c r="HZ253" i="1"/>
  <c r="HU253" i="1"/>
  <c r="HP253" i="1"/>
  <c r="HJ253" i="1"/>
  <c r="HE253" i="1"/>
  <c r="GZ253" i="1"/>
  <c r="GT253" i="1"/>
  <c r="GO253" i="1"/>
  <c r="GJ253" i="1"/>
  <c r="GD253" i="1"/>
  <c r="FY253" i="1"/>
  <c r="FT253" i="1"/>
  <c r="FN253" i="1"/>
  <c r="FI253" i="1"/>
  <c r="FE253" i="1"/>
  <c r="FA253" i="1"/>
  <c r="EW253" i="1"/>
  <c r="ES253" i="1"/>
  <c r="EO253" i="1"/>
  <c r="EK253" i="1"/>
  <c r="EG253" i="1"/>
  <c r="EC253" i="1"/>
  <c r="DY253" i="1"/>
  <c r="DU253" i="1"/>
  <c r="DQ253" i="1"/>
  <c r="DM253" i="1"/>
  <c r="NB253" i="1"/>
  <c r="MW253" i="1"/>
  <c r="MR253" i="1"/>
  <c r="ML253" i="1"/>
  <c r="MG253" i="1"/>
  <c r="MB253" i="1"/>
  <c r="LV253" i="1"/>
  <c r="LQ253" i="1"/>
  <c r="LL253" i="1"/>
  <c r="LF253" i="1"/>
  <c r="LA253" i="1"/>
  <c r="KV253" i="1"/>
  <c r="KP253" i="1"/>
  <c r="KK253" i="1"/>
  <c r="KF253" i="1"/>
  <c r="JZ253" i="1"/>
  <c r="JU253" i="1"/>
  <c r="JP253" i="1"/>
  <c r="JJ253" i="1"/>
  <c r="JE253" i="1"/>
  <c r="IZ253" i="1"/>
  <c r="IT253" i="1"/>
  <c r="IO253" i="1"/>
  <c r="IJ253" i="1"/>
  <c r="ID253" i="1"/>
  <c r="HY253" i="1"/>
  <c r="HT253" i="1"/>
  <c r="HN253" i="1"/>
  <c r="HI253" i="1"/>
  <c r="HD253" i="1"/>
  <c r="GX253" i="1"/>
  <c r="GS253" i="1"/>
  <c r="GN253" i="1"/>
  <c r="GH253" i="1"/>
  <c r="GC253" i="1"/>
  <c r="FX253" i="1"/>
  <c r="FR253" i="1"/>
  <c r="FM253" i="1"/>
  <c r="FH253" i="1"/>
  <c r="FD253" i="1"/>
  <c r="EZ253" i="1"/>
  <c r="EV253" i="1"/>
  <c r="ER253" i="1"/>
  <c r="EN253" i="1"/>
  <c r="EJ253" i="1"/>
  <c r="EF253" i="1"/>
  <c r="EB253" i="1"/>
  <c r="DX253" i="1"/>
  <c r="DT253" i="1"/>
  <c r="DP253" i="1"/>
  <c r="NA253" i="1"/>
  <c r="MV253" i="1"/>
  <c r="MP253" i="1"/>
  <c r="MK253" i="1"/>
  <c r="MF253" i="1"/>
  <c r="LZ253" i="1"/>
  <c r="LU253" i="1"/>
  <c r="LP253" i="1"/>
  <c r="LJ253" i="1"/>
  <c r="LE253" i="1"/>
  <c r="KZ253" i="1"/>
  <c r="KT253" i="1"/>
  <c r="KO253" i="1"/>
  <c r="KJ253" i="1"/>
  <c r="KD253" i="1"/>
  <c r="JY253" i="1"/>
  <c r="JT253" i="1"/>
  <c r="JN253" i="1"/>
  <c r="JI253" i="1"/>
  <c r="JD253" i="1"/>
  <c r="IX253" i="1"/>
  <c r="IS253" i="1"/>
  <c r="IN253" i="1"/>
  <c r="IH253" i="1"/>
  <c r="IC253" i="1"/>
  <c r="HX253" i="1"/>
  <c r="HR253" i="1"/>
  <c r="HM253" i="1"/>
  <c r="HH253" i="1"/>
  <c r="HB253" i="1"/>
  <c r="GW253" i="1"/>
  <c r="GR253" i="1"/>
  <c r="GL253" i="1"/>
  <c r="GG253" i="1"/>
  <c r="GB253" i="1"/>
  <c r="FV253" i="1"/>
  <c r="FQ253" i="1"/>
  <c r="FL253" i="1"/>
  <c r="FG253" i="1"/>
  <c r="FC253" i="1"/>
  <c r="EY253" i="1"/>
  <c r="EU253" i="1"/>
  <c r="EQ253" i="1"/>
  <c r="EM253" i="1"/>
  <c r="EI253" i="1"/>
  <c r="EE253" i="1"/>
  <c r="EA253" i="1"/>
  <c r="DW253" i="1"/>
  <c r="DS253" i="1"/>
  <c r="DO253" i="1"/>
  <c r="MZ253" i="1"/>
  <c r="MD253" i="1"/>
  <c r="LI253" i="1"/>
  <c r="KN253" i="1"/>
  <c r="JR253" i="1"/>
  <c r="IW253" i="1"/>
  <c r="IB253" i="1"/>
  <c r="HF253" i="1"/>
  <c r="GK253" i="1"/>
  <c r="FP253" i="1"/>
  <c r="EX253" i="1"/>
  <c r="EH253" i="1"/>
  <c r="DR253" i="1"/>
  <c r="MT253" i="1"/>
  <c r="LY253" i="1"/>
  <c r="LD253" i="1"/>
  <c r="KH253" i="1"/>
  <c r="JM253" i="1"/>
  <c r="IR253" i="1"/>
  <c r="HV253" i="1"/>
  <c r="HA253" i="1"/>
  <c r="GF253" i="1"/>
  <c r="FJ253" i="1"/>
  <c r="ET253" i="1"/>
  <c r="ED253" i="1"/>
  <c r="DN253" i="1"/>
  <c r="MO253" i="1"/>
  <c r="LT253" i="1"/>
  <c r="KX253" i="1"/>
  <c r="KC253" i="1"/>
  <c r="JH253" i="1"/>
  <c r="IL253" i="1"/>
  <c r="HQ253" i="1"/>
  <c r="GV253" i="1"/>
  <c r="FZ253" i="1"/>
  <c r="FF253" i="1"/>
  <c r="EP253" i="1"/>
  <c r="DZ253" i="1"/>
  <c r="JX253" i="1"/>
  <c r="GP253" i="1"/>
  <c r="DV253" i="1"/>
  <c r="MJ253" i="1"/>
  <c r="JB253" i="1"/>
  <c r="FU253" i="1"/>
  <c r="LN253" i="1"/>
  <c r="IG253" i="1"/>
  <c r="FB253" i="1"/>
  <c r="KS253" i="1"/>
  <c r="HL253" i="1"/>
  <c r="Q245" i="1"/>
  <c r="U245" i="1"/>
  <c r="Y245" i="1"/>
  <c r="AC245" i="1"/>
  <c r="AG245" i="1"/>
  <c r="AK245" i="1"/>
  <c r="AS245" i="1"/>
  <c r="BA245" i="1"/>
  <c r="BI245" i="1"/>
  <c r="BQ245" i="1"/>
  <c r="BY245" i="1"/>
  <c r="CG245" i="1"/>
  <c r="CO245" i="1"/>
  <c r="CW245" i="1"/>
  <c r="DE245" i="1"/>
  <c r="LJ245" i="1"/>
  <c r="LR245" i="1"/>
  <c r="LZ245" i="1"/>
  <c r="MH245" i="1"/>
  <c r="MP245" i="1"/>
  <c r="MX245" i="1"/>
  <c r="NF245" i="1"/>
  <c r="NN245" i="1"/>
  <c r="NV245" i="1"/>
  <c r="OD245" i="1"/>
  <c r="OL245" i="1"/>
  <c r="OT245" i="1"/>
  <c r="PB245" i="1"/>
  <c r="PJ245" i="1"/>
  <c r="PR245" i="1"/>
  <c r="PZ245" i="1"/>
  <c r="QH245" i="1"/>
  <c r="QP245" i="1"/>
  <c r="QX245" i="1"/>
  <c r="RF245" i="1"/>
  <c r="RN245" i="1"/>
  <c r="RV245" i="1"/>
  <c r="SD245" i="1"/>
  <c r="SL245" i="1"/>
  <c r="ST245" i="1"/>
  <c r="TB245" i="1"/>
  <c r="TJ245" i="1"/>
  <c r="TR245" i="1"/>
  <c r="TZ245" i="1"/>
  <c r="UH245" i="1"/>
  <c r="UP245" i="1"/>
  <c r="UX245" i="1"/>
  <c r="VF245" i="1"/>
  <c r="VN245" i="1"/>
  <c r="VV245" i="1"/>
  <c r="WD245" i="1"/>
  <c r="WL245" i="1"/>
  <c r="WT245" i="1"/>
  <c r="XB245" i="1"/>
  <c r="XJ245" i="1"/>
  <c r="XR245" i="1"/>
  <c r="XZ245" i="1"/>
  <c r="YH245" i="1"/>
  <c r="YP245" i="1"/>
  <c r="YX245" i="1"/>
  <c r="ZF245" i="1"/>
  <c r="LM246" i="1"/>
  <c r="LU246" i="1"/>
  <c r="MC246" i="1"/>
  <c r="MK246" i="1"/>
  <c r="MS246" i="1"/>
  <c r="NA246" i="1"/>
  <c r="NI246" i="1"/>
  <c r="NQ246" i="1"/>
  <c r="NY246" i="1"/>
  <c r="OG246" i="1"/>
  <c r="OO246" i="1"/>
  <c r="OW246" i="1"/>
  <c r="PE246" i="1"/>
  <c r="PM246" i="1"/>
  <c r="PU246" i="1"/>
  <c r="QC246" i="1"/>
  <c r="QK246" i="1"/>
  <c r="QS246" i="1"/>
  <c r="RA246" i="1"/>
  <c r="RI246" i="1"/>
  <c r="RQ246" i="1"/>
  <c r="RY246" i="1"/>
  <c r="SG246" i="1"/>
  <c r="SO246" i="1"/>
  <c r="SW246" i="1"/>
  <c r="TE246" i="1"/>
  <c r="TM246" i="1"/>
  <c r="TU246" i="1"/>
  <c r="UC246" i="1"/>
  <c r="UK246" i="1"/>
  <c r="US246" i="1"/>
  <c r="VA246" i="1"/>
  <c r="VI246" i="1"/>
  <c r="VQ246" i="1"/>
  <c r="VY246" i="1"/>
  <c r="WG246" i="1"/>
  <c r="WO246" i="1"/>
  <c r="WW246" i="1"/>
  <c r="XE246" i="1"/>
  <c r="XM246" i="1"/>
  <c r="XU246" i="1"/>
  <c r="YC246" i="1"/>
  <c r="YK246" i="1"/>
  <c r="YS246" i="1"/>
  <c r="ZA246" i="1"/>
  <c r="ZI246" i="1"/>
  <c r="LP247" i="1"/>
  <c r="LX247" i="1"/>
  <c r="MF247" i="1"/>
  <c r="MN247" i="1"/>
  <c r="MV247" i="1"/>
  <c r="ND247" i="1"/>
  <c r="NL247" i="1"/>
  <c r="NT247" i="1"/>
  <c r="OB247" i="1"/>
  <c r="OJ247" i="1"/>
  <c r="OR247" i="1"/>
  <c r="OZ247" i="1"/>
  <c r="PH247" i="1"/>
  <c r="PP247" i="1"/>
  <c r="PX247" i="1"/>
  <c r="QF247" i="1"/>
  <c r="QO247" i="1"/>
  <c r="QY247" i="1"/>
  <c r="RJ247" i="1"/>
  <c r="RU247" i="1"/>
  <c r="SE247" i="1"/>
  <c r="SP247" i="1"/>
  <c r="TA247" i="1"/>
  <c r="TK247" i="1"/>
  <c r="TV247" i="1"/>
  <c r="UG247" i="1"/>
  <c r="UQ247" i="1"/>
  <c r="VC247" i="1"/>
  <c r="VS247" i="1"/>
  <c r="WI247" i="1"/>
  <c r="WY247" i="1"/>
  <c r="XO247" i="1"/>
  <c r="YE247" i="1"/>
  <c r="MJ248" i="1"/>
  <c r="NP248" i="1"/>
  <c r="OV248" i="1"/>
  <c r="QB248" i="1"/>
  <c r="RH248" i="1"/>
  <c r="SN248" i="1"/>
  <c r="TT248" i="1"/>
  <c r="UZ248" i="1"/>
  <c r="WF248" i="1"/>
  <c r="XL248" i="1"/>
  <c r="YR248" i="1"/>
  <c r="LW249" i="1"/>
  <c r="NC249" i="1"/>
  <c r="OI249" i="1"/>
  <c r="PO249" i="1"/>
  <c r="QU249" i="1"/>
  <c r="SA249" i="1"/>
  <c r="TG249" i="1"/>
  <c r="UM249" i="1"/>
  <c r="VS249" i="1"/>
  <c r="WY249" i="1"/>
  <c r="YE249" i="1"/>
  <c r="LJ250" i="1"/>
  <c r="MP250" i="1"/>
  <c r="NV250" i="1"/>
  <c r="PB250" i="1"/>
  <c r="QH250" i="1"/>
  <c r="RN250" i="1"/>
  <c r="TB250" i="1"/>
  <c r="UR250" i="1"/>
  <c r="LX251" i="1"/>
  <c r="SL251" i="1"/>
  <c r="EI254" i="1"/>
  <c r="YO246" i="1"/>
  <c r="ZG251" i="1"/>
  <c r="ZC251" i="1"/>
  <c r="YY251" i="1"/>
  <c r="YU251" i="1"/>
  <c r="YQ251" i="1"/>
  <c r="YM251" i="1"/>
  <c r="YI251" i="1"/>
  <c r="YE251" i="1"/>
  <c r="YA251" i="1"/>
  <c r="XW251" i="1"/>
  <c r="XS251" i="1"/>
  <c r="XO251" i="1"/>
  <c r="XK251" i="1"/>
  <c r="XG251" i="1"/>
  <c r="XC251" i="1"/>
  <c r="WY251" i="1"/>
  <c r="WU251" i="1"/>
  <c r="WQ251" i="1"/>
  <c r="WM251" i="1"/>
  <c r="WI251" i="1"/>
  <c r="WE251" i="1"/>
  <c r="WA251" i="1"/>
  <c r="VW251" i="1"/>
  <c r="VS251" i="1"/>
  <c r="VO251" i="1"/>
  <c r="VK251" i="1"/>
  <c r="VG251" i="1"/>
  <c r="VC251" i="1"/>
  <c r="UY251" i="1"/>
  <c r="UU251" i="1"/>
  <c r="UQ251" i="1"/>
  <c r="UM251" i="1"/>
  <c r="UI251" i="1"/>
  <c r="UE251" i="1"/>
  <c r="UA251" i="1"/>
  <c r="TW251" i="1"/>
  <c r="TS251" i="1"/>
  <c r="TO251" i="1"/>
  <c r="TK251" i="1"/>
  <c r="TG251" i="1"/>
  <c r="TC251" i="1"/>
  <c r="SY251" i="1"/>
  <c r="SU251" i="1"/>
  <c r="SQ251" i="1"/>
  <c r="SM251" i="1"/>
  <c r="SI251" i="1"/>
  <c r="SE251" i="1"/>
  <c r="SA251" i="1"/>
  <c r="RW251" i="1"/>
  <c r="RS251" i="1"/>
  <c r="RO251" i="1"/>
  <c r="RK251" i="1"/>
  <c r="RG251" i="1"/>
  <c r="RC251" i="1"/>
  <c r="QY251" i="1"/>
  <c r="QU251" i="1"/>
  <c r="QQ251" i="1"/>
  <c r="QM251" i="1"/>
  <c r="QI251" i="1"/>
  <c r="QE251" i="1"/>
  <c r="QA251" i="1"/>
  <c r="PW251" i="1"/>
  <c r="PS251" i="1"/>
  <c r="PO251" i="1"/>
  <c r="PK251" i="1"/>
  <c r="PG251" i="1"/>
  <c r="PC251" i="1"/>
  <c r="OY251" i="1"/>
  <c r="OU251" i="1"/>
  <c r="OQ251" i="1"/>
  <c r="OM251" i="1"/>
  <c r="OI251" i="1"/>
  <c r="OE251" i="1"/>
  <c r="OA251" i="1"/>
  <c r="NW251" i="1"/>
  <c r="NS251" i="1"/>
  <c r="NO251" i="1"/>
  <c r="NK251" i="1"/>
  <c r="NG251" i="1"/>
  <c r="NC251" i="1"/>
  <c r="MY251" i="1"/>
  <c r="MU251" i="1"/>
  <c r="MQ251" i="1"/>
  <c r="MM251" i="1"/>
  <c r="MI251" i="1"/>
  <c r="ME251" i="1"/>
  <c r="MA251" i="1"/>
  <c r="LW251" i="1"/>
  <c r="LS251" i="1"/>
  <c r="LO251" i="1"/>
  <c r="LK251" i="1"/>
  <c r="ZJ251" i="1"/>
  <c r="ZE251" i="1"/>
  <c r="YZ251" i="1"/>
  <c r="YT251" i="1"/>
  <c r="YO251" i="1"/>
  <c r="YJ251" i="1"/>
  <c r="YD251" i="1"/>
  <c r="XY251" i="1"/>
  <c r="XT251" i="1"/>
  <c r="XN251" i="1"/>
  <c r="XI251" i="1"/>
  <c r="XD251" i="1"/>
  <c r="WX251" i="1"/>
  <c r="WS251" i="1"/>
  <c r="WN251" i="1"/>
  <c r="WH251" i="1"/>
  <c r="WC251" i="1"/>
  <c r="VX251" i="1"/>
  <c r="VR251" i="1"/>
  <c r="VM251" i="1"/>
  <c r="VH251" i="1"/>
  <c r="VB251" i="1"/>
  <c r="UW251" i="1"/>
  <c r="UR251" i="1"/>
  <c r="UL251" i="1"/>
  <c r="UG251" i="1"/>
  <c r="UB251" i="1"/>
  <c r="TV251" i="1"/>
  <c r="TQ251" i="1"/>
  <c r="TL251" i="1"/>
  <c r="TF251" i="1"/>
  <c r="TA251" i="1"/>
  <c r="SV251" i="1"/>
  <c r="SP251" i="1"/>
  <c r="SK251" i="1"/>
  <c r="SF251" i="1"/>
  <c r="RZ251" i="1"/>
  <c r="RU251" i="1"/>
  <c r="RP251" i="1"/>
  <c r="RJ251" i="1"/>
  <c r="RE251" i="1"/>
  <c r="QZ251" i="1"/>
  <c r="QT251" i="1"/>
  <c r="QO251" i="1"/>
  <c r="QJ251" i="1"/>
  <c r="QD251" i="1"/>
  <c r="PY251" i="1"/>
  <c r="PT251" i="1"/>
  <c r="PN251" i="1"/>
  <c r="PI251" i="1"/>
  <c r="PD251" i="1"/>
  <c r="OX251" i="1"/>
  <c r="OS251" i="1"/>
  <c r="ON251" i="1"/>
  <c r="OH251" i="1"/>
  <c r="OC251" i="1"/>
  <c r="NX251" i="1"/>
  <c r="NR251" i="1"/>
  <c r="NM251" i="1"/>
  <c r="NH251" i="1"/>
  <c r="NB251" i="1"/>
  <c r="MW251" i="1"/>
  <c r="MR251" i="1"/>
  <c r="ML251" i="1"/>
  <c r="MG251" i="1"/>
  <c r="MB251" i="1"/>
  <c r="LV251" i="1"/>
  <c r="LQ251" i="1"/>
  <c r="LL251" i="1"/>
  <c r="ZI251" i="1"/>
  <c r="ZD251" i="1"/>
  <c r="YX251" i="1"/>
  <c r="YS251" i="1"/>
  <c r="YN251" i="1"/>
  <c r="YH251" i="1"/>
  <c r="YC251" i="1"/>
  <c r="XX251" i="1"/>
  <c r="XR251" i="1"/>
  <c r="XM251" i="1"/>
  <c r="XH251" i="1"/>
  <c r="XB251" i="1"/>
  <c r="WW251" i="1"/>
  <c r="WR251" i="1"/>
  <c r="WL251" i="1"/>
  <c r="WG251" i="1"/>
  <c r="WB251" i="1"/>
  <c r="VV251" i="1"/>
  <c r="VQ251" i="1"/>
  <c r="VL251" i="1"/>
  <c r="VF251" i="1"/>
  <c r="VA251" i="1"/>
  <c r="UV251" i="1"/>
  <c r="UP251" i="1"/>
  <c r="UK251" i="1"/>
  <c r="UF251" i="1"/>
  <c r="TZ251" i="1"/>
  <c r="TU251" i="1"/>
  <c r="TP251" i="1"/>
  <c r="TJ251" i="1"/>
  <c r="TE251" i="1"/>
  <c r="SZ251" i="1"/>
  <c r="ST251" i="1"/>
  <c r="SO251" i="1"/>
  <c r="SJ251" i="1"/>
  <c r="SD251" i="1"/>
  <c r="RY251" i="1"/>
  <c r="RT251" i="1"/>
  <c r="RN251" i="1"/>
  <c r="RI251" i="1"/>
  <c r="RD251" i="1"/>
  <c r="QX251" i="1"/>
  <c r="QS251" i="1"/>
  <c r="QN251" i="1"/>
  <c r="QH251" i="1"/>
  <c r="QC251" i="1"/>
  <c r="PX251" i="1"/>
  <c r="PR251" i="1"/>
  <c r="PM251" i="1"/>
  <c r="PH251" i="1"/>
  <c r="PB251" i="1"/>
  <c r="OW251" i="1"/>
  <c r="OR251" i="1"/>
  <c r="OL251" i="1"/>
  <c r="OG251" i="1"/>
  <c r="OB251" i="1"/>
  <c r="NV251" i="1"/>
  <c r="NQ251" i="1"/>
  <c r="NL251" i="1"/>
  <c r="NF251" i="1"/>
  <c r="NA251" i="1"/>
  <c r="MV251" i="1"/>
  <c r="MP251" i="1"/>
  <c r="MK251" i="1"/>
  <c r="MF251" i="1"/>
  <c r="LZ251" i="1"/>
  <c r="LU251" i="1"/>
  <c r="LP251" i="1"/>
  <c r="LJ251" i="1"/>
  <c r="ZH251" i="1"/>
  <c r="ZB251" i="1"/>
  <c r="YW251" i="1"/>
  <c r="YR251" i="1"/>
  <c r="YL251" i="1"/>
  <c r="YG251" i="1"/>
  <c r="YB251" i="1"/>
  <c r="XV251" i="1"/>
  <c r="XQ251" i="1"/>
  <c r="XL251" i="1"/>
  <c r="XF251" i="1"/>
  <c r="XA251" i="1"/>
  <c r="WV251" i="1"/>
  <c r="WP251" i="1"/>
  <c r="WK251" i="1"/>
  <c r="WF251" i="1"/>
  <c r="VZ251" i="1"/>
  <c r="VU251" i="1"/>
  <c r="VP251" i="1"/>
  <c r="VJ251" i="1"/>
  <c r="VE251" i="1"/>
  <c r="UZ251" i="1"/>
  <c r="UT251" i="1"/>
  <c r="UO251" i="1"/>
  <c r="UJ251" i="1"/>
  <c r="UD251" i="1"/>
  <c r="TY251" i="1"/>
  <c r="TT251" i="1"/>
  <c r="TN251" i="1"/>
  <c r="TI251" i="1"/>
  <c r="TD251" i="1"/>
  <c r="SX251" i="1"/>
  <c r="SS251" i="1"/>
  <c r="SN251" i="1"/>
  <c r="SH251" i="1"/>
  <c r="SC251" i="1"/>
  <c r="RX251" i="1"/>
  <c r="RR251" i="1"/>
  <c r="RM251" i="1"/>
  <c r="RH251" i="1"/>
  <c r="RB251" i="1"/>
  <c r="QW251" i="1"/>
  <c r="QR251" i="1"/>
  <c r="QL251" i="1"/>
  <c r="QG251" i="1"/>
  <c r="QB251" i="1"/>
  <c r="PV251" i="1"/>
  <c r="PQ251" i="1"/>
  <c r="PL251" i="1"/>
  <c r="PF251" i="1"/>
  <c r="PA251" i="1"/>
  <c r="OV251" i="1"/>
  <c r="OP251" i="1"/>
  <c r="OK251" i="1"/>
  <c r="OF251" i="1"/>
  <c r="NZ251" i="1"/>
  <c r="NU251" i="1"/>
  <c r="NP251" i="1"/>
  <c r="NJ251" i="1"/>
  <c r="NE251" i="1"/>
  <c r="MZ251" i="1"/>
  <c r="MT251" i="1"/>
  <c r="MO251" i="1"/>
  <c r="MJ251" i="1"/>
  <c r="MD251" i="1"/>
  <c r="LY251" i="1"/>
  <c r="LT251" i="1"/>
  <c r="LN251" i="1"/>
  <c r="YV251" i="1"/>
  <c r="XZ251" i="1"/>
  <c r="XE251" i="1"/>
  <c r="WJ251" i="1"/>
  <c r="VN251" i="1"/>
  <c r="US251" i="1"/>
  <c r="TX251" i="1"/>
  <c r="TB251" i="1"/>
  <c r="SG251" i="1"/>
  <c r="RL251" i="1"/>
  <c r="QP251" i="1"/>
  <c r="PU251" i="1"/>
  <c r="OZ251" i="1"/>
  <c r="OD251" i="1"/>
  <c r="NI251" i="1"/>
  <c r="MN251" i="1"/>
  <c r="LR251" i="1"/>
  <c r="YP251" i="1"/>
  <c r="XU251" i="1"/>
  <c r="WZ251" i="1"/>
  <c r="WD251" i="1"/>
  <c r="VI251" i="1"/>
  <c r="UN251" i="1"/>
  <c r="TR251" i="1"/>
  <c r="SW251" i="1"/>
  <c r="SB251" i="1"/>
  <c r="RF251" i="1"/>
  <c r="QK251" i="1"/>
  <c r="PP251" i="1"/>
  <c r="OT251" i="1"/>
  <c r="NY251" i="1"/>
  <c r="ND251" i="1"/>
  <c r="MH251" i="1"/>
  <c r="LM251" i="1"/>
  <c r="ZF251" i="1"/>
  <c r="YK251" i="1"/>
  <c r="XP251" i="1"/>
  <c r="WT251" i="1"/>
  <c r="VY251" i="1"/>
  <c r="VD251" i="1"/>
  <c r="UH251" i="1"/>
  <c r="TM251" i="1"/>
  <c r="SR251" i="1"/>
  <c r="RV251" i="1"/>
  <c r="RA251" i="1"/>
  <c r="QF251" i="1"/>
  <c r="PJ251" i="1"/>
  <c r="OO251" i="1"/>
  <c r="NT251" i="1"/>
  <c r="MX251" i="1"/>
  <c r="MC251" i="1"/>
  <c r="YF251" i="1"/>
  <c r="UX251" i="1"/>
  <c r="RQ251" i="1"/>
  <c r="OJ251" i="1"/>
  <c r="XJ251" i="1"/>
  <c r="UC251" i="1"/>
  <c r="QV251" i="1"/>
  <c r="NN251" i="1"/>
  <c r="ZH247" i="1"/>
  <c r="ZD247" i="1"/>
  <c r="YZ247" i="1"/>
  <c r="YV247" i="1"/>
  <c r="YR247" i="1"/>
  <c r="YN247" i="1"/>
  <c r="YJ247" i="1"/>
  <c r="YF247" i="1"/>
  <c r="YB247" i="1"/>
  <c r="XX247" i="1"/>
  <c r="XT247" i="1"/>
  <c r="XP247" i="1"/>
  <c r="XL247" i="1"/>
  <c r="XH247" i="1"/>
  <c r="XD247" i="1"/>
  <c r="WZ247" i="1"/>
  <c r="WV247" i="1"/>
  <c r="WR247" i="1"/>
  <c r="WN247" i="1"/>
  <c r="WJ247" i="1"/>
  <c r="WF247" i="1"/>
  <c r="WB247" i="1"/>
  <c r="VX247" i="1"/>
  <c r="VT247" i="1"/>
  <c r="VP247" i="1"/>
  <c r="VL247" i="1"/>
  <c r="VH247" i="1"/>
  <c r="VD247" i="1"/>
  <c r="UZ247" i="1"/>
  <c r="UV247" i="1"/>
  <c r="UR247" i="1"/>
  <c r="UN247" i="1"/>
  <c r="UJ247" i="1"/>
  <c r="UF247" i="1"/>
  <c r="UB247" i="1"/>
  <c r="TX247" i="1"/>
  <c r="TT247" i="1"/>
  <c r="TP247" i="1"/>
  <c r="TL247" i="1"/>
  <c r="TH247" i="1"/>
  <c r="TD247" i="1"/>
  <c r="SZ247" i="1"/>
  <c r="SV247" i="1"/>
  <c r="SR247" i="1"/>
  <c r="SN247" i="1"/>
  <c r="SJ247" i="1"/>
  <c r="SF247" i="1"/>
  <c r="SB247" i="1"/>
  <c r="RX247" i="1"/>
  <c r="RT247" i="1"/>
  <c r="RP247" i="1"/>
  <c r="RL247" i="1"/>
  <c r="RH247" i="1"/>
  <c r="RD247" i="1"/>
  <c r="QZ247" i="1"/>
  <c r="QV247" i="1"/>
  <c r="QR247" i="1"/>
  <c r="QN247" i="1"/>
  <c r="ZG247" i="1"/>
  <c r="ZC247" i="1"/>
  <c r="YY247" i="1"/>
  <c r="YU247" i="1"/>
  <c r="YQ247" i="1"/>
  <c r="YM247" i="1"/>
  <c r="ZJ247" i="1"/>
  <c r="ZF247" i="1"/>
  <c r="ZB247" i="1"/>
  <c r="YX247" i="1"/>
  <c r="YT247" i="1"/>
  <c r="YP247" i="1"/>
  <c r="YL247" i="1"/>
  <c r="YH247" i="1"/>
  <c r="YD247" i="1"/>
  <c r="XZ247" i="1"/>
  <c r="XV247" i="1"/>
  <c r="XR247" i="1"/>
  <c r="XN247" i="1"/>
  <c r="XJ247" i="1"/>
  <c r="XF247" i="1"/>
  <c r="XB247" i="1"/>
  <c r="WX247" i="1"/>
  <c r="WT247" i="1"/>
  <c r="WP247" i="1"/>
  <c r="WL247" i="1"/>
  <c r="WH247" i="1"/>
  <c r="WD247" i="1"/>
  <c r="VZ247" i="1"/>
  <c r="VV247" i="1"/>
  <c r="VR247" i="1"/>
  <c r="VN247" i="1"/>
  <c r="VJ247" i="1"/>
  <c r="VF247" i="1"/>
  <c r="VB247" i="1"/>
  <c r="ZA247" i="1"/>
  <c r="YK247" i="1"/>
  <c r="YC247" i="1"/>
  <c r="XU247" i="1"/>
  <c r="XM247" i="1"/>
  <c r="XE247" i="1"/>
  <c r="WW247" i="1"/>
  <c r="WO247" i="1"/>
  <c r="WG247" i="1"/>
  <c r="VY247" i="1"/>
  <c r="VQ247" i="1"/>
  <c r="VI247" i="1"/>
  <c r="VA247" i="1"/>
  <c r="UU247" i="1"/>
  <c r="UP247" i="1"/>
  <c r="UK247" i="1"/>
  <c r="UE247" i="1"/>
  <c r="TZ247" i="1"/>
  <c r="TU247" i="1"/>
  <c r="TO247" i="1"/>
  <c r="TJ247" i="1"/>
  <c r="TE247" i="1"/>
  <c r="SY247" i="1"/>
  <c r="ST247" i="1"/>
  <c r="SO247" i="1"/>
  <c r="SI247" i="1"/>
  <c r="SD247" i="1"/>
  <c r="RY247" i="1"/>
  <c r="RS247" i="1"/>
  <c r="RN247" i="1"/>
  <c r="RI247" i="1"/>
  <c r="RC247" i="1"/>
  <c r="QX247" i="1"/>
  <c r="QS247" i="1"/>
  <c r="QM247" i="1"/>
  <c r="QI247" i="1"/>
  <c r="QE247" i="1"/>
  <c r="QA247" i="1"/>
  <c r="PW247" i="1"/>
  <c r="PS247" i="1"/>
  <c r="PO247" i="1"/>
  <c r="PK247" i="1"/>
  <c r="PG247" i="1"/>
  <c r="PC247" i="1"/>
  <c r="OY247" i="1"/>
  <c r="OU247" i="1"/>
  <c r="OQ247" i="1"/>
  <c r="OM247" i="1"/>
  <c r="OI247" i="1"/>
  <c r="OE247" i="1"/>
  <c r="OA247" i="1"/>
  <c r="NW247" i="1"/>
  <c r="NS247" i="1"/>
  <c r="NO247" i="1"/>
  <c r="NK247" i="1"/>
  <c r="NG247" i="1"/>
  <c r="NC247" i="1"/>
  <c r="MY247" i="1"/>
  <c r="MU247" i="1"/>
  <c r="MQ247" i="1"/>
  <c r="MM247" i="1"/>
  <c r="MI247" i="1"/>
  <c r="ME247" i="1"/>
  <c r="MA247" i="1"/>
  <c r="LW247" i="1"/>
  <c r="LS247" i="1"/>
  <c r="LO247" i="1"/>
  <c r="LK247" i="1"/>
  <c r="YW247" i="1"/>
  <c r="YI247" i="1"/>
  <c r="YA247" i="1"/>
  <c r="XS247" i="1"/>
  <c r="XK247" i="1"/>
  <c r="XC247" i="1"/>
  <c r="WU247" i="1"/>
  <c r="WM247" i="1"/>
  <c r="WE247" i="1"/>
  <c r="VW247" i="1"/>
  <c r="VO247" i="1"/>
  <c r="VG247" i="1"/>
  <c r="UY247" i="1"/>
  <c r="UT247" i="1"/>
  <c r="UO247" i="1"/>
  <c r="UI247" i="1"/>
  <c r="UD247" i="1"/>
  <c r="TY247" i="1"/>
  <c r="TS247" i="1"/>
  <c r="TN247" i="1"/>
  <c r="TI247" i="1"/>
  <c r="TC247" i="1"/>
  <c r="SX247" i="1"/>
  <c r="SS247" i="1"/>
  <c r="SM247" i="1"/>
  <c r="SH247" i="1"/>
  <c r="SC247" i="1"/>
  <c r="RW247" i="1"/>
  <c r="RR247" i="1"/>
  <c r="RM247" i="1"/>
  <c r="RG247" i="1"/>
  <c r="RB247" i="1"/>
  <c r="QW247" i="1"/>
  <c r="QQ247" i="1"/>
  <c r="QL247" i="1"/>
  <c r="QH247" i="1"/>
  <c r="QD247" i="1"/>
  <c r="PZ247" i="1"/>
  <c r="PV247" i="1"/>
  <c r="PR247" i="1"/>
  <c r="PN247" i="1"/>
  <c r="PJ247" i="1"/>
  <c r="PF247" i="1"/>
  <c r="PB247" i="1"/>
  <c r="OX247" i="1"/>
  <c r="OT247" i="1"/>
  <c r="OP247" i="1"/>
  <c r="OL247" i="1"/>
  <c r="OH247" i="1"/>
  <c r="OD247" i="1"/>
  <c r="NZ247" i="1"/>
  <c r="NV247" i="1"/>
  <c r="NR247" i="1"/>
  <c r="NN247" i="1"/>
  <c r="NJ247" i="1"/>
  <c r="NF247" i="1"/>
  <c r="NB247" i="1"/>
  <c r="MX247" i="1"/>
  <c r="MT247" i="1"/>
  <c r="MP247" i="1"/>
  <c r="ML247" i="1"/>
  <c r="MH247" i="1"/>
  <c r="MD247" i="1"/>
  <c r="LZ247" i="1"/>
  <c r="LV247" i="1"/>
  <c r="LR247" i="1"/>
  <c r="LN247" i="1"/>
  <c r="LJ247" i="1"/>
  <c r="ZG252" i="1"/>
  <c r="ZC252" i="1"/>
  <c r="YY252" i="1"/>
  <c r="YU252" i="1"/>
  <c r="YQ252" i="1"/>
  <c r="YM252" i="1"/>
  <c r="YI252" i="1"/>
  <c r="YE252" i="1"/>
  <c r="YA252" i="1"/>
  <c r="XW252" i="1"/>
  <c r="XS252" i="1"/>
  <c r="XO252" i="1"/>
  <c r="XK252" i="1"/>
  <c r="XG252" i="1"/>
  <c r="XC252" i="1"/>
  <c r="WY252" i="1"/>
  <c r="WU252" i="1"/>
  <c r="WQ252" i="1"/>
  <c r="WM252" i="1"/>
  <c r="WI252" i="1"/>
  <c r="WE252" i="1"/>
  <c r="WA252" i="1"/>
  <c r="VW252" i="1"/>
  <c r="VS252" i="1"/>
  <c r="VO252" i="1"/>
  <c r="VK252" i="1"/>
  <c r="VG252" i="1"/>
  <c r="VC252" i="1"/>
  <c r="UY252" i="1"/>
  <c r="UU252" i="1"/>
  <c r="UQ252" i="1"/>
  <c r="UM252" i="1"/>
  <c r="UI252" i="1"/>
  <c r="UE252" i="1"/>
  <c r="UA252" i="1"/>
  <c r="TW252" i="1"/>
  <c r="TS252" i="1"/>
  <c r="TO252" i="1"/>
  <c r="TK252" i="1"/>
  <c r="TG252" i="1"/>
  <c r="TC252" i="1"/>
  <c r="SY252" i="1"/>
  <c r="SU252" i="1"/>
  <c r="SQ252" i="1"/>
  <c r="SM252" i="1"/>
  <c r="SI252" i="1"/>
  <c r="SE252" i="1"/>
  <c r="SA252" i="1"/>
  <c r="RW252" i="1"/>
  <c r="RS252" i="1"/>
  <c r="RO252" i="1"/>
  <c r="ZJ252" i="1"/>
  <c r="ZF252" i="1"/>
  <c r="ZB252" i="1"/>
  <c r="YX252" i="1"/>
  <c r="YT252" i="1"/>
  <c r="YP252" i="1"/>
  <c r="YL252" i="1"/>
  <c r="YH252" i="1"/>
  <c r="YD252" i="1"/>
  <c r="XZ252" i="1"/>
  <c r="XV252" i="1"/>
  <c r="XR252" i="1"/>
  <c r="XN252" i="1"/>
  <c r="XJ252" i="1"/>
  <c r="XF252" i="1"/>
  <c r="XB252" i="1"/>
  <c r="WX252" i="1"/>
  <c r="WT252" i="1"/>
  <c r="WP252" i="1"/>
  <c r="WL252" i="1"/>
  <c r="WH252" i="1"/>
  <c r="WD252" i="1"/>
  <c r="VZ252" i="1"/>
  <c r="VV252" i="1"/>
  <c r="VR252" i="1"/>
  <c r="VN252" i="1"/>
  <c r="VJ252" i="1"/>
  <c r="VF252" i="1"/>
  <c r="VB252" i="1"/>
  <c r="UX252" i="1"/>
  <c r="UT252" i="1"/>
  <c r="UP252" i="1"/>
  <c r="UL252" i="1"/>
  <c r="UH252" i="1"/>
  <c r="UD252" i="1"/>
  <c r="TZ252" i="1"/>
  <c r="TV252" i="1"/>
  <c r="TR252" i="1"/>
  <c r="TN252" i="1"/>
  <c r="TJ252" i="1"/>
  <c r="TF252" i="1"/>
  <c r="TB252" i="1"/>
  <c r="SX252" i="1"/>
  <c r="ST252" i="1"/>
  <c r="SP252" i="1"/>
  <c r="SL252" i="1"/>
  <c r="SH252" i="1"/>
  <c r="SD252" i="1"/>
  <c r="RZ252" i="1"/>
  <c r="RV252" i="1"/>
  <c r="RR252" i="1"/>
  <c r="RN252" i="1"/>
  <c r="RJ252" i="1"/>
  <c r="RF252" i="1"/>
  <c r="RB252" i="1"/>
  <c r="QX252" i="1"/>
  <c r="QT252" i="1"/>
  <c r="QP252" i="1"/>
  <c r="QL252" i="1"/>
  <c r="QH252" i="1"/>
  <c r="QD252" i="1"/>
  <c r="PZ252" i="1"/>
  <c r="PV252" i="1"/>
  <c r="PR252" i="1"/>
  <c r="PN252" i="1"/>
  <c r="PJ252" i="1"/>
  <c r="PF252" i="1"/>
  <c r="PB252" i="1"/>
  <c r="OX252" i="1"/>
  <c r="OT252" i="1"/>
  <c r="OP252" i="1"/>
  <c r="OL252" i="1"/>
  <c r="OH252" i="1"/>
  <c r="OD252" i="1"/>
  <c r="NZ252" i="1"/>
  <c r="NV252" i="1"/>
  <c r="NR252" i="1"/>
  <c r="NN252" i="1"/>
  <c r="NJ252" i="1"/>
  <c r="NF252" i="1"/>
  <c r="NB252" i="1"/>
  <c r="MX252" i="1"/>
  <c r="MT252" i="1"/>
  <c r="MP252" i="1"/>
  <c r="ML252" i="1"/>
  <c r="MH252" i="1"/>
  <c r="MD252" i="1"/>
  <c r="LZ252" i="1"/>
  <c r="LV252" i="1"/>
  <c r="LR252" i="1"/>
  <c r="LN252" i="1"/>
  <c r="LJ252" i="1"/>
  <c r="ZI252" i="1"/>
  <c r="ZE252" i="1"/>
  <c r="ZA252" i="1"/>
  <c r="YW252" i="1"/>
  <c r="YS252" i="1"/>
  <c r="YO252" i="1"/>
  <c r="YK252" i="1"/>
  <c r="YG252" i="1"/>
  <c r="YC252" i="1"/>
  <c r="XY252" i="1"/>
  <c r="XU252" i="1"/>
  <c r="XQ252" i="1"/>
  <c r="XM252" i="1"/>
  <c r="XI252" i="1"/>
  <c r="XE252" i="1"/>
  <c r="XA252" i="1"/>
  <c r="WW252" i="1"/>
  <c r="WS252" i="1"/>
  <c r="WO252" i="1"/>
  <c r="WK252" i="1"/>
  <c r="WG252" i="1"/>
  <c r="WC252" i="1"/>
  <c r="VY252" i="1"/>
  <c r="VU252" i="1"/>
  <c r="VQ252" i="1"/>
  <c r="VM252" i="1"/>
  <c r="VI252" i="1"/>
  <c r="VE252" i="1"/>
  <c r="YZ252" i="1"/>
  <c r="YJ252" i="1"/>
  <c r="XT252" i="1"/>
  <c r="XD252" i="1"/>
  <c r="WN252" i="1"/>
  <c r="VX252" i="1"/>
  <c r="VH252" i="1"/>
  <c r="UW252" i="1"/>
  <c r="UO252" i="1"/>
  <c r="UG252" i="1"/>
  <c r="TY252" i="1"/>
  <c r="TQ252" i="1"/>
  <c r="TI252" i="1"/>
  <c r="TA252" i="1"/>
  <c r="SS252" i="1"/>
  <c r="SK252" i="1"/>
  <c r="SC252" i="1"/>
  <c r="RU252" i="1"/>
  <c r="RM252" i="1"/>
  <c r="RH252" i="1"/>
  <c r="RC252" i="1"/>
  <c r="QW252" i="1"/>
  <c r="QR252" i="1"/>
  <c r="QM252" i="1"/>
  <c r="QG252" i="1"/>
  <c r="QB252" i="1"/>
  <c r="PW252" i="1"/>
  <c r="PQ252" i="1"/>
  <c r="PL252" i="1"/>
  <c r="PG252" i="1"/>
  <c r="PA252" i="1"/>
  <c r="OV252" i="1"/>
  <c r="OQ252" i="1"/>
  <c r="OK252" i="1"/>
  <c r="OF252" i="1"/>
  <c r="OA252" i="1"/>
  <c r="NU252" i="1"/>
  <c r="NP252" i="1"/>
  <c r="NK252" i="1"/>
  <c r="NE252" i="1"/>
  <c r="MZ252" i="1"/>
  <c r="MU252" i="1"/>
  <c r="MO252" i="1"/>
  <c r="MJ252" i="1"/>
  <c r="ME252" i="1"/>
  <c r="LY252" i="1"/>
  <c r="LT252" i="1"/>
  <c r="LO252" i="1"/>
  <c r="YV252" i="1"/>
  <c r="YF252" i="1"/>
  <c r="XP252" i="1"/>
  <c r="WZ252" i="1"/>
  <c r="WJ252" i="1"/>
  <c r="VT252" i="1"/>
  <c r="VD252" i="1"/>
  <c r="UV252" i="1"/>
  <c r="UN252" i="1"/>
  <c r="UF252" i="1"/>
  <c r="TX252" i="1"/>
  <c r="TP252" i="1"/>
  <c r="TH252" i="1"/>
  <c r="SZ252" i="1"/>
  <c r="SR252" i="1"/>
  <c r="SJ252" i="1"/>
  <c r="SB252" i="1"/>
  <c r="RT252" i="1"/>
  <c r="RL252" i="1"/>
  <c r="RG252" i="1"/>
  <c r="RA252" i="1"/>
  <c r="QV252" i="1"/>
  <c r="QQ252" i="1"/>
  <c r="QK252" i="1"/>
  <c r="QF252" i="1"/>
  <c r="QA252" i="1"/>
  <c r="PU252" i="1"/>
  <c r="PP252" i="1"/>
  <c r="PK252" i="1"/>
  <c r="PE252" i="1"/>
  <c r="OZ252" i="1"/>
  <c r="OU252" i="1"/>
  <c r="OO252" i="1"/>
  <c r="OJ252" i="1"/>
  <c r="OE252" i="1"/>
  <c r="NY252" i="1"/>
  <c r="NT252" i="1"/>
  <c r="NO252" i="1"/>
  <c r="NI252" i="1"/>
  <c r="ND252" i="1"/>
  <c r="MY252" i="1"/>
  <c r="MS252" i="1"/>
  <c r="MN252" i="1"/>
  <c r="MI252" i="1"/>
  <c r="MC252" i="1"/>
  <c r="LX252" i="1"/>
  <c r="LS252" i="1"/>
  <c r="LM252" i="1"/>
  <c r="ZH252" i="1"/>
  <c r="YR252" i="1"/>
  <c r="YB252" i="1"/>
  <c r="XL252" i="1"/>
  <c r="WV252" i="1"/>
  <c r="WF252" i="1"/>
  <c r="VP252" i="1"/>
  <c r="VA252" i="1"/>
  <c r="US252" i="1"/>
  <c r="UK252" i="1"/>
  <c r="UC252" i="1"/>
  <c r="TU252" i="1"/>
  <c r="TM252" i="1"/>
  <c r="TE252" i="1"/>
  <c r="SW252" i="1"/>
  <c r="SO252" i="1"/>
  <c r="SG252" i="1"/>
  <c r="RY252" i="1"/>
  <c r="RQ252" i="1"/>
  <c r="RK252" i="1"/>
  <c r="RE252" i="1"/>
  <c r="QZ252" i="1"/>
  <c r="QU252" i="1"/>
  <c r="QO252" i="1"/>
  <c r="QJ252" i="1"/>
  <c r="QE252" i="1"/>
  <c r="PY252" i="1"/>
  <c r="PT252" i="1"/>
  <c r="PO252" i="1"/>
  <c r="PI252" i="1"/>
  <c r="PD252" i="1"/>
  <c r="OY252" i="1"/>
  <c r="OS252" i="1"/>
  <c r="ON252" i="1"/>
  <c r="OI252" i="1"/>
  <c r="OC252" i="1"/>
  <c r="NX252" i="1"/>
  <c r="NS252" i="1"/>
  <c r="NM252" i="1"/>
  <c r="NH252" i="1"/>
  <c r="NC252" i="1"/>
  <c r="MW252" i="1"/>
  <c r="MR252" i="1"/>
  <c r="MM252" i="1"/>
  <c r="MG252" i="1"/>
  <c r="MB252" i="1"/>
  <c r="LW252" i="1"/>
  <c r="LQ252" i="1"/>
  <c r="LL252" i="1"/>
  <c r="XH252" i="1"/>
  <c r="UZ252" i="1"/>
  <c r="TT252" i="1"/>
  <c r="SN252" i="1"/>
  <c r="RI252" i="1"/>
  <c r="QN252" i="1"/>
  <c r="PS252" i="1"/>
  <c r="OW252" i="1"/>
  <c r="OB252" i="1"/>
  <c r="NG252" i="1"/>
  <c r="MK252" i="1"/>
  <c r="LP252" i="1"/>
  <c r="ZD252" i="1"/>
  <c r="WR252" i="1"/>
  <c r="UR252" i="1"/>
  <c r="TL252" i="1"/>
  <c r="SF252" i="1"/>
  <c r="RD252" i="1"/>
  <c r="QI252" i="1"/>
  <c r="PM252" i="1"/>
  <c r="OR252" i="1"/>
  <c r="NW252" i="1"/>
  <c r="NA252" i="1"/>
  <c r="MF252" i="1"/>
  <c r="LK252" i="1"/>
  <c r="YN252" i="1"/>
  <c r="WB252" i="1"/>
  <c r="UJ252" i="1"/>
  <c r="TD252" i="1"/>
  <c r="RX252" i="1"/>
  <c r="QY252" i="1"/>
  <c r="QC252" i="1"/>
  <c r="PH252" i="1"/>
  <c r="OM252" i="1"/>
  <c r="NQ252" i="1"/>
  <c r="MV252" i="1"/>
  <c r="MA252" i="1"/>
  <c r="VL252" i="1"/>
  <c r="QS252" i="1"/>
  <c r="NL252" i="1"/>
  <c r="UB252" i="1"/>
  <c r="PX252" i="1"/>
  <c r="MQ252" i="1"/>
  <c r="R245" i="1"/>
  <c r="V245" i="1"/>
  <c r="Z245" i="1"/>
  <c r="AD245" i="1"/>
  <c r="AH245" i="1"/>
  <c r="AL245" i="1"/>
  <c r="AT245" i="1"/>
  <c r="BB245" i="1"/>
  <c r="BJ245" i="1"/>
  <c r="BR245" i="1"/>
  <c r="BZ245" i="1"/>
  <c r="CH245" i="1"/>
  <c r="CP245" i="1"/>
  <c r="CX245" i="1"/>
  <c r="DF245" i="1"/>
  <c r="LK245" i="1"/>
  <c r="LS245" i="1"/>
  <c r="MA245" i="1"/>
  <c r="MI245" i="1"/>
  <c r="MQ245" i="1"/>
  <c r="MY245" i="1"/>
  <c r="NG245" i="1"/>
  <c r="NO245" i="1"/>
  <c r="NW245" i="1"/>
  <c r="OE245" i="1"/>
  <c r="OM245" i="1"/>
  <c r="OU245" i="1"/>
  <c r="PC245" i="1"/>
  <c r="PK245" i="1"/>
  <c r="PS245" i="1"/>
  <c r="QA245" i="1"/>
  <c r="QI245" i="1"/>
  <c r="QQ245" i="1"/>
  <c r="QY245" i="1"/>
  <c r="RG245" i="1"/>
  <c r="RO245" i="1"/>
  <c r="RW245" i="1"/>
  <c r="SE245" i="1"/>
  <c r="SM245" i="1"/>
  <c r="SU245" i="1"/>
  <c r="TC245" i="1"/>
  <c r="TK245" i="1"/>
  <c r="TS245" i="1"/>
  <c r="UA245" i="1"/>
  <c r="UI245" i="1"/>
  <c r="UQ245" i="1"/>
  <c r="UY245" i="1"/>
  <c r="VG245" i="1"/>
  <c r="VO245" i="1"/>
  <c r="VW245" i="1"/>
  <c r="WE245" i="1"/>
  <c r="WM245" i="1"/>
  <c r="WU245" i="1"/>
  <c r="XC245" i="1"/>
  <c r="XK245" i="1"/>
  <c r="XS245" i="1"/>
  <c r="YA245" i="1"/>
  <c r="YI245" i="1"/>
  <c r="YQ245" i="1"/>
  <c r="YY245" i="1"/>
  <c r="ZG245" i="1"/>
  <c r="LN246" i="1"/>
  <c r="LV246" i="1"/>
  <c r="MD246" i="1"/>
  <c r="ML246" i="1"/>
  <c r="MT246" i="1"/>
  <c r="NB246" i="1"/>
  <c r="NJ246" i="1"/>
  <c r="NR246" i="1"/>
  <c r="NZ246" i="1"/>
  <c r="OH246" i="1"/>
  <c r="OP246" i="1"/>
  <c r="OX246" i="1"/>
  <c r="PF246" i="1"/>
  <c r="PN246" i="1"/>
  <c r="PV246" i="1"/>
  <c r="QD246" i="1"/>
  <c r="QL246" i="1"/>
  <c r="QT246" i="1"/>
  <c r="RB246" i="1"/>
  <c r="RJ246" i="1"/>
  <c r="RR246" i="1"/>
  <c r="RZ246" i="1"/>
  <c r="SH246" i="1"/>
  <c r="SP246" i="1"/>
  <c r="SX246" i="1"/>
  <c r="TF246" i="1"/>
  <c r="TN246" i="1"/>
  <c r="TV246" i="1"/>
  <c r="UD246" i="1"/>
  <c r="UL246" i="1"/>
  <c r="UT246" i="1"/>
  <c r="VB246" i="1"/>
  <c r="VJ246" i="1"/>
  <c r="VR246" i="1"/>
  <c r="VZ246" i="1"/>
  <c r="WH246" i="1"/>
  <c r="WP246" i="1"/>
  <c r="WX246" i="1"/>
  <c r="XF246" i="1"/>
  <c r="XN246" i="1"/>
  <c r="XV246" i="1"/>
  <c r="YD246" i="1"/>
  <c r="YL246" i="1"/>
  <c r="YT246" i="1"/>
  <c r="ZB246" i="1"/>
  <c r="ZJ246" i="1"/>
  <c r="LQ247" i="1"/>
  <c r="LY247" i="1"/>
  <c r="MG247" i="1"/>
  <c r="MO247" i="1"/>
  <c r="MW247" i="1"/>
  <c r="NE247" i="1"/>
  <c r="NM247" i="1"/>
  <c r="NU247" i="1"/>
  <c r="OC247" i="1"/>
  <c r="OK247" i="1"/>
  <c r="OS247" i="1"/>
  <c r="PA247" i="1"/>
  <c r="PI247" i="1"/>
  <c r="PQ247" i="1"/>
  <c r="PY247" i="1"/>
  <c r="QG247" i="1"/>
  <c r="QP247" i="1"/>
  <c r="RA247" i="1"/>
  <c r="RK247" i="1"/>
  <c r="RV247" i="1"/>
  <c r="SG247" i="1"/>
  <c r="SQ247" i="1"/>
  <c r="TB247" i="1"/>
  <c r="TM247" i="1"/>
  <c r="TW247" i="1"/>
  <c r="UH247" i="1"/>
  <c r="US247" i="1"/>
  <c r="VE247" i="1"/>
  <c r="VU247" i="1"/>
  <c r="WK247" i="1"/>
  <c r="XA247" i="1"/>
  <c r="XQ247" i="1"/>
  <c r="YG247" i="1"/>
  <c r="ZI247" i="1"/>
  <c r="MN248" i="1"/>
  <c r="NT248" i="1"/>
  <c r="OZ248" i="1"/>
  <c r="QF248" i="1"/>
  <c r="RL248" i="1"/>
  <c r="SR248" i="1"/>
  <c r="TX248" i="1"/>
  <c r="VD248" i="1"/>
  <c r="WJ248" i="1"/>
  <c r="XP248" i="1"/>
  <c r="YV248" i="1"/>
  <c r="MA249" i="1"/>
  <c r="NG249" i="1"/>
  <c r="OM249" i="1"/>
  <c r="PS249" i="1"/>
  <c r="QY249" i="1"/>
  <c r="SE249" i="1"/>
  <c r="TK249" i="1"/>
  <c r="UQ249" i="1"/>
  <c r="VW249" i="1"/>
  <c r="XC249" i="1"/>
  <c r="YI249" i="1"/>
  <c r="LN250" i="1"/>
  <c r="MT250" i="1"/>
  <c r="NZ250" i="1"/>
  <c r="PF250" i="1"/>
  <c r="QL250" i="1"/>
  <c r="RR250" i="1"/>
  <c r="TG250" i="1"/>
  <c r="UX250" i="1"/>
  <c r="MS251" i="1"/>
  <c r="TH251" i="1"/>
  <c r="LU252" i="1"/>
  <c r="SV252" i="1"/>
  <c r="HQ254" i="1"/>
  <c r="AE11" i="1"/>
  <c r="T11" i="1"/>
  <c r="X11" i="1"/>
  <c r="AB11" i="1"/>
  <c r="P11" i="1"/>
  <c r="AF11" i="1"/>
  <c r="Q11" i="1"/>
  <c r="U11" i="1"/>
  <c r="Y11" i="1"/>
  <c r="AC11" i="1"/>
  <c r="AG11" i="1"/>
  <c r="R11" i="1"/>
  <c r="V11" i="1"/>
  <c r="Z11" i="1"/>
  <c r="AD11" i="1"/>
  <c r="O11" i="1"/>
  <c r="S11" i="1"/>
  <c r="W11" i="1"/>
  <c r="AA11" i="1"/>
  <c r="H239" i="1"/>
  <c r="H238" i="1"/>
  <c r="XD238" i="1"/>
  <c r="H237" i="1"/>
  <c r="WV237" i="1"/>
  <c r="H236" i="1"/>
  <c r="WR236" i="1"/>
  <c r="H235" i="1"/>
  <c r="WL235" i="1"/>
  <c r="H234" i="1"/>
  <c r="WF234" i="1"/>
  <c r="H233" i="1"/>
  <c r="WA233" i="1"/>
  <c r="H232" i="1"/>
  <c r="XN232" i="1"/>
  <c r="H231" i="1"/>
  <c r="XH231" i="1"/>
  <c r="H230" i="1"/>
  <c r="XF230" i="1"/>
  <c r="H229" i="1"/>
  <c r="XA229" i="1"/>
  <c r="H228" i="1"/>
  <c r="WT228" i="1"/>
  <c r="H227" i="1"/>
  <c r="H226" i="1"/>
  <c r="WF226" i="1"/>
  <c r="H225" i="1"/>
  <c r="WA225" i="1"/>
  <c r="H224" i="1"/>
  <c r="VV224" i="1"/>
  <c r="TI159" i="1"/>
  <c r="TH159" i="1"/>
  <c r="TG159" i="1"/>
  <c r="TF158" i="1"/>
  <c r="TE158" i="1"/>
  <c r="TD158" i="1"/>
  <c r="TC158" i="1"/>
  <c r="TB158" i="1"/>
  <c r="TA158" i="1"/>
  <c r="SZ158" i="1"/>
  <c r="SY158" i="1"/>
  <c r="SX158" i="1"/>
  <c r="SW157" i="1"/>
  <c r="SV157" i="1"/>
  <c r="SU157" i="1"/>
  <c r="ST157" i="1"/>
  <c r="SS157" i="1"/>
  <c r="SR157" i="1"/>
  <c r="SQ157" i="1"/>
  <c r="SP157" i="1"/>
  <c r="SO157" i="1"/>
  <c r="SQ156" i="1"/>
  <c r="SP156" i="1"/>
  <c r="SO156" i="1"/>
  <c r="SW161" i="1"/>
  <c r="SV161" i="1"/>
  <c r="SU161" i="1"/>
  <c r="ST161" i="1"/>
  <c r="SS161" i="1"/>
  <c r="SR161" i="1"/>
  <c r="SQ161" i="1"/>
  <c r="SP161" i="1"/>
  <c r="SO161" i="1"/>
  <c r="SN160" i="1"/>
  <c r="SM160" i="1"/>
  <c r="SL160" i="1"/>
  <c r="SK160" i="1"/>
  <c r="SJ160" i="1"/>
  <c r="SI160" i="1"/>
  <c r="SH160" i="1"/>
  <c r="SG160" i="1"/>
  <c r="SF160" i="1"/>
  <c r="SE160" i="1"/>
  <c r="SD160" i="1"/>
  <c r="SC160" i="1"/>
  <c r="SB160" i="1"/>
  <c r="SA160" i="1"/>
  <c r="RZ160" i="1"/>
  <c r="RY160" i="1"/>
  <c r="RX160" i="1"/>
  <c r="RW160" i="1"/>
  <c r="RV160" i="1"/>
  <c r="RU160" i="1"/>
  <c r="RT160" i="1"/>
  <c r="RS160" i="1"/>
  <c r="RR160" i="1"/>
  <c r="RQ160" i="1"/>
  <c r="RP160" i="1"/>
  <c r="RO160" i="1"/>
  <c r="RN160" i="1"/>
  <c r="RM160" i="1"/>
  <c r="RL160" i="1"/>
  <c r="RK160" i="1"/>
  <c r="RJ160" i="1"/>
  <c r="RI160" i="1"/>
  <c r="RH160" i="1"/>
  <c r="RG160" i="1"/>
  <c r="RF160" i="1"/>
  <c r="RE160" i="1"/>
  <c r="RD160" i="1"/>
  <c r="RC160" i="1"/>
  <c r="RB160" i="1"/>
  <c r="RA160" i="1"/>
  <c r="QZ160" i="1"/>
  <c r="QY160" i="1"/>
  <c r="QX160" i="1"/>
  <c r="QW160" i="1"/>
  <c r="QV160" i="1"/>
  <c r="QU160" i="1"/>
  <c r="QT160" i="1"/>
  <c r="QS160" i="1"/>
  <c r="QR160" i="1"/>
  <c r="QQ160" i="1"/>
  <c r="QP160" i="1"/>
  <c r="QO160" i="1"/>
  <c r="QN160" i="1"/>
  <c r="QM160" i="1"/>
  <c r="QL160" i="1"/>
  <c r="QK160" i="1"/>
  <c r="QJ160" i="1"/>
  <c r="QI160" i="1"/>
  <c r="QH160" i="1"/>
  <c r="QG160" i="1"/>
  <c r="SN155" i="1"/>
  <c r="SM155" i="1"/>
  <c r="SL155" i="1"/>
  <c r="SK155" i="1"/>
  <c r="SJ155" i="1"/>
  <c r="SI155" i="1"/>
  <c r="SN154" i="1"/>
  <c r="SM154" i="1"/>
  <c r="SL154" i="1"/>
  <c r="SK154" i="1"/>
  <c r="SJ154" i="1"/>
  <c r="SI154" i="1"/>
  <c r="SH154" i="1"/>
  <c r="SG154" i="1"/>
  <c r="SF154" i="1"/>
  <c r="SE154" i="1"/>
  <c r="SD154" i="1"/>
  <c r="SC154" i="1"/>
  <c r="SB154" i="1"/>
  <c r="SA154" i="1"/>
  <c r="RZ154" i="1"/>
  <c r="RY154" i="1"/>
  <c r="RX154" i="1"/>
  <c r="RW154" i="1"/>
  <c r="RV154" i="1"/>
  <c r="RU154" i="1"/>
  <c r="RT154" i="1"/>
  <c r="RS154" i="1"/>
  <c r="RR154" i="1"/>
  <c r="RQ154" i="1"/>
  <c r="RP154" i="1"/>
  <c r="RO154" i="1"/>
  <c r="RN154" i="1"/>
  <c r="RM154" i="1"/>
  <c r="RL154" i="1"/>
  <c r="RK154" i="1"/>
  <c r="RJ154" i="1"/>
  <c r="RI154" i="1"/>
  <c r="RH154" i="1"/>
  <c r="RG154" i="1"/>
  <c r="RF154" i="1"/>
  <c r="RE154" i="1"/>
  <c r="RD154" i="1"/>
  <c r="RC154" i="1"/>
  <c r="RB154" i="1"/>
  <c r="RA154" i="1"/>
  <c r="QZ154" i="1"/>
  <c r="QY154" i="1"/>
  <c r="QX154" i="1"/>
  <c r="QW154" i="1"/>
  <c r="QV154" i="1"/>
  <c r="QU154" i="1"/>
  <c r="QT154" i="1"/>
  <c r="QS154" i="1"/>
  <c r="QR154" i="1"/>
  <c r="QQ154" i="1"/>
  <c r="QP154" i="1"/>
  <c r="QO154" i="1"/>
  <c r="QN154" i="1"/>
  <c r="QM154" i="1"/>
  <c r="QL154" i="1"/>
  <c r="QK154" i="1"/>
  <c r="QJ154" i="1"/>
  <c r="QI154" i="1"/>
  <c r="QH154" i="1"/>
  <c r="QG154" i="1"/>
  <c r="SH153" i="1"/>
  <c r="SG153" i="1"/>
  <c r="SF153" i="1"/>
  <c r="SE153" i="1"/>
  <c r="SD153" i="1"/>
  <c r="SC153" i="1"/>
  <c r="SB153" i="1"/>
  <c r="SA153" i="1"/>
  <c r="RZ153" i="1"/>
  <c r="RY153" i="1"/>
  <c r="RX153" i="1"/>
  <c r="RW153" i="1"/>
  <c r="RV153" i="1"/>
  <c r="RU153" i="1"/>
  <c r="RT153" i="1"/>
  <c r="RS153" i="1"/>
  <c r="RR153" i="1"/>
  <c r="RQ153" i="1"/>
  <c r="RP153" i="1"/>
  <c r="RO153" i="1"/>
  <c r="RN153" i="1"/>
  <c r="RM153" i="1"/>
  <c r="RL153" i="1"/>
  <c r="RK153" i="1"/>
  <c r="RJ153" i="1"/>
  <c r="RI153" i="1"/>
  <c r="RH153" i="1"/>
  <c r="RG153" i="1"/>
  <c r="RF153" i="1"/>
  <c r="RE153" i="1"/>
  <c r="RD153" i="1"/>
  <c r="RC153" i="1"/>
  <c r="RB153" i="1"/>
  <c r="RA153" i="1"/>
  <c r="QZ153" i="1"/>
  <c r="QY153" i="1"/>
  <c r="QX153" i="1"/>
  <c r="QW153" i="1"/>
  <c r="QV153" i="1"/>
  <c r="QU153" i="1"/>
  <c r="QT153" i="1"/>
  <c r="QS153" i="1"/>
  <c r="QR153" i="1"/>
  <c r="QQ153" i="1"/>
  <c r="QP153" i="1"/>
  <c r="QO153" i="1"/>
  <c r="QN153" i="1"/>
  <c r="QM153" i="1"/>
  <c r="QL153" i="1"/>
  <c r="QK153" i="1"/>
  <c r="QJ153" i="1"/>
  <c r="QI153" i="1"/>
  <c r="QH153" i="1"/>
  <c r="QG153" i="1"/>
  <c r="QF153" i="1"/>
  <c r="QE153" i="1"/>
  <c r="QD153" i="1"/>
  <c r="QC153" i="1"/>
  <c r="QB153" i="1"/>
  <c r="QA153" i="1"/>
  <c r="WQ149" i="1"/>
  <c r="WP149" i="1"/>
  <c r="WO149" i="1"/>
  <c r="WN149" i="1"/>
  <c r="WU150" i="1"/>
  <c r="WT150" i="1"/>
  <c r="WS150" i="1"/>
  <c r="WR150" i="1"/>
  <c r="WX151" i="1"/>
  <c r="WW151" i="1"/>
  <c r="WV151" i="1"/>
  <c r="WM148" i="1"/>
  <c r="WL148" i="1"/>
  <c r="WK148" i="1"/>
  <c r="WJ148" i="1"/>
  <c r="WI140" i="1"/>
  <c r="WH140" i="1"/>
  <c r="WG140" i="1"/>
  <c r="WF140" i="1"/>
  <c r="WE140" i="1"/>
  <c r="WD140" i="1"/>
  <c r="UL146" i="1"/>
  <c r="UK146" i="1"/>
  <c r="UJ146" i="1"/>
  <c r="UO147" i="1"/>
  <c r="UN147" i="1"/>
  <c r="UM147" i="1"/>
  <c r="UI144" i="1"/>
  <c r="UH144" i="1"/>
  <c r="UG144" i="1"/>
  <c r="UE145" i="1"/>
  <c r="UD145" i="1"/>
  <c r="UC145" i="1"/>
  <c r="UF143" i="1"/>
  <c r="UE143" i="1"/>
  <c r="UD143" i="1"/>
  <c r="UC143" i="1"/>
  <c r="UA138" i="1"/>
  <c r="TZ138" i="1"/>
  <c r="TY138" i="1"/>
  <c r="UB142" i="1"/>
  <c r="UA142" i="1"/>
  <c r="TZ142" i="1"/>
  <c r="TY142" i="1"/>
  <c r="UB141" i="1"/>
  <c r="UA141" i="1"/>
  <c r="TZ141" i="1"/>
  <c r="TY141" i="1"/>
  <c r="TX137" i="1"/>
  <c r="TW137" i="1"/>
  <c r="TV137" i="1"/>
  <c r="TU137" i="1"/>
  <c r="TT137" i="1"/>
  <c r="TS137" i="1"/>
  <c r="TR137" i="1"/>
  <c r="TQ137" i="1"/>
  <c r="TP137" i="1"/>
  <c r="TO137" i="1"/>
  <c r="TN137" i="1"/>
  <c r="TM137" i="1"/>
  <c r="TX136" i="1"/>
  <c r="TW136" i="1"/>
  <c r="TV136" i="1"/>
  <c r="TU136" i="1"/>
  <c r="TT136" i="1"/>
  <c r="TS136" i="1"/>
  <c r="TR136" i="1"/>
  <c r="TQ136" i="1"/>
  <c r="TP136" i="1"/>
  <c r="TO136" i="1"/>
  <c r="TN136" i="1"/>
  <c r="TM136" i="1"/>
  <c r="TC134" i="1"/>
  <c r="TB134" i="1"/>
  <c r="TA134" i="1"/>
  <c r="TL135" i="1"/>
  <c r="TK135" i="1"/>
  <c r="TJ135" i="1"/>
  <c r="TI135" i="1"/>
  <c r="TH135" i="1"/>
  <c r="TG135" i="1"/>
  <c r="TF135" i="1"/>
  <c r="TE135" i="1"/>
  <c r="TD135" i="1"/>
  <c r="TC135" i="1"/>
  <c r="TB135" i="1"/>
  <c r="TA135" i="1"/>
  <c r="SZ135" i="1"/>
  <c r="SY135" i="1"/>
  <c r="SX135" i="1"/>
  <c r="SW135" i="1"/>
  <c r="SV135" i="1"/>
  <c r="SU135" i="1"/>
  <c r="ST135" i="1"/>
  <c r="SS135" i="1"/>
  <c r="SR135" i="1"/>
  <c r="SQ135" i="1"/>
  <c r="SP135" i="1"/>
  <c r="SO135" i="1"/>
  <c r="SZ133" i="1"/>
  <c r="SY133" i="1"/>
  <c r="SX133" i="1"/>
  <c r="SW133" i="1"/>
  <c r="SV133" i="1"/>
  <c r="SU133" i="1"/>
  <c r="ST133" i="1"/>
  <c r="SS133" i="1"/>
  <c r="SR133" i="1"/>
  <c r="SQ133" i="1"/>
  <c r="SP133" i="1"/>
  <c r="SO133" i="1"/>
  <c r="SH133" i="1"/>
  <c r="SG133" i="1"/>
  <c r="SF133" i="1"/>
  <c r="SE133" i="1"/>
  <c r="SD133" i="1"/>
  <c r="SC133" i="1"/>
  <c r="SN129" i="1"/>
  <c r="SM129" i="1"/>
  <c r="SL129" i="1"/>
  <c r="SN133" i="1"/>
  <c r="SM133" i="1"/>
  <c r="SL133" i="1"/>
  <c r="SK133" i="1"/>
  <c r="SJ133" i="1"/>
  <c r="SI133" i="1"/>
  <c r="SN132" i="1"/>
  <c r="SM132" i="1"/>
  <c r="SL132" i="1"/>
  <c r="SK132" i="1"/>
  <c r="SJ132" i="1"/>
  <c r="SI132" i="1"/>
  <c r="SN131" i="1"/>
  <c r="SM131" i="1"/>
  <c r="SL131" i="1"/>
  <c r="SK131" i="1"/>
  <c r="SJ131" i="1"/>
  <c r="SI131" i="1"/>
  <c r="SN130" i="1"/>
  <c r="SM130" i="1"/>
  <c r="SL130" i="1"/>
  <c r="SK130" i="1"/>
  <c r="SJ130" i="1"/>
  <c r="SI130" i="1"/>
  <c r="SK128" i="1"/>
  <c r="SJ128" i="1"/>
  <c r="SI128" i="1"/>
  <c r="TL127" i="1"/>
  <c r="TK127" i="1"/>
  <c r="TJ127" i="1"/>
  <c r="TI127" i="1"/>
  <c r="TH127" i="1"/>
  <c r="TG127" i="1"/>
  <c r="TF126" i="1"/>
  <c r="TE126" i="1"/>
  <c r="TD126" i="1"/>
  <c r="TC126" i="1"/>
  <c r="TB126" i="1"/>
  <c r="TA126" i="1"/>
  <c r="SZ125" i="1"/>
  <c r="SY125" i="1"/>
  <c r="SX125" i="1"/>
  <c r="SW125" i="1"/>
  <c r="SV125" i="1"/>
  <c r="SU125" i="1"/>
  <c r="SZ124" i="1"/>
  <c r="SY124" i="1"/>
  <c r="SX124" i="1"/>
  <c r="SW124" i="1"/>
  <c r="SV124" i="1"/>
  <c r="SU124" i="1"/>
  <c r="ST124" i="1"/>
  <c r="SS124" i="1"/>
  <c r="SR124" i="1"/>
  <c r="SQ124" i="1"/>
  <c r="SP124" i="1"/>
  <c r="SO124" i="1"/>
  <c r="ST123" i="1"/>
  <c r="SS123" i="1"/>
  <c r="SR123" i="1"/>
  <c r="SQ123" i="1"/>
  <c r="SP123" i="1"/>
  <c r="SO123" i="1"/>
  <c r="SN123" i="1"/>
  <c r="SM123" i="1"/>
  <c r="SL123" i="1"/>
  <c r="SK123" i="1"/>
  <c r="SJ123" i="1"/>
  <c r="SI123" i="1"/>
  <c r="SH123" i="1"/>
  <c r="SG123" i="1"/>
  <c r="SF123" i="1"/>
  <c r="SE123" i="1"/>
  <c r="SD123" i="1"/>
  <c r="SC123" i="1"/>
  <c r="SB123" i="1"/>
  <c r="SA123" i="1"/>
  <c r="RZ123" i="1"/>
  <c r="RY123" i="1"/>
  <c r="RX123" i="1"/>
  <c r="RW123" i="1"/>
  <c r="RV123" i="1"/>
  <c r="RU123" i="1"/>
  <c r="RT123" i="1"/>
  <c r="RS123" i="1"/>
  <c r="RR123" i="1"/>
  <c r="RQ123" i="1"/>
  <c r="RP123" i="1"/>
  <c r="RO123" i="1"/>
  <c r="RN123" i="1"/>
  <c r="RM123" i="1"/>
  <c r="RL123" i="1"/>
  <c r="RK123" i="1"/>
  <c r="RJ123" i="1"/>
  <c r="RI123" i="1"/>
  <c r="RH123" i="1"/>
  <c r="RG123" i="1"/>
  <c r="RF123" i="1"/>
  <c r="RE123" i="1"/>
  <c r="RD123" i="1"/>
  <c r="RC123" i="1"/>
  <c r="RB123" i="1"/>
  <c r="RA123" i="1"/>
  <c r="QZ123" i="1"/>
  <c r="QY123" i="1"/>
  <c r="QX123" i="1"/>
  <c r="QW123" i="1"/>
  <c r="QV123" i="1"/>
  <c r="QU123" i="1"/>
  <c r="QT123" i="1"/>
  <c r="QS123" i="1"/>
  <c r="QR123" i="1"/>
  <c r="QQ123" i="1"/>
  <c r="QP123" i="1"/>
  <c r="QO123" i="1"/>
  <c r="QN123" i="1"/>
  <c r="QM123" i="1"/>
  <c r="SN122" i="1"/>
  <c r="SM122" i="1"/>
  <c r="SL122" i="1"/>
  <c r="SK122" i="1"/>
  <c r="SJ122" i="1"/>
  <c r="SI122" i="1"/>
  <c r="SH122" i="1"/>
  <c r="SG122" i="1"/>
  <c r="SF122" i="1"/>
  <c r="SE122" i="1"/>
  <c r="SD122" i="1"/>
  <c r="SC122" i="1"/>
  <c r="SB122" i="1"/>
  <c r="SA122" i="1"/>
  <c r="RZ122" i="1"/>
  <c r="RY122" i="1"/>
  <c r="RX122" i="1"/>
  <c r="RW122" i="1"/>
  <c r="RV122" i="1"/>
  <c r="RU122" i="1"/>
  <c r="RT122" i="1"/>
  <c r="RS122" i="1"/>
  <c r="RR122" i="1"/>
  <c r="RQ122" i="1"/>
  <c r="RP122" i="1"/>
  <c r="RO122" i="1"/>
  <c r="RN122" i="1"/>
  <c r="RM122" i="1"/>
  <c r="RL122" i="1"/>
  <c r="RK122" i="1"/>
  <c r="RJ122" i="1"/>
  <c r="RI122" i="1"/>
  <c r="RH122" i="1"/>
  <c r="RG122" i="1"/>
  <c r="RF122" i="1"/>
  <c r="RE122" i="1"/>
  <c r="RD122" i="1"/>
  <c r="RC122" i="1"/>
  <c r="RB122" i="1"/>
  <c r="RA122" i="1"/>
  <c r="QZ122" i="1"/>
  <c r="QY122" i="1"/>
  <c r="QX122" i="1"/>
  <c r="QW122" i="1"/>
  <c r="QV122" i="1"/>
  <c r="QU122" i="1"/>
  <c r="QT122" i="1"/>
  <c r="QS122" i="1"/>
  <c r="QR122" i="1"/>
  <c r="QQ122" i="1"/>
  <c r="QP122" i="1"/>
  <c r="QO122" i="1"/>
  <c r="QN122" i="1"/>
  <c r="QM122" i="1"/>
  <c r="QL122" i="1"/>
  <c r="QK122" i="1"/>
  <c r="QJ122" i="1"/>
  <c r="QI122" i="1"/>
  <c r="QH122" i="1"/>
  <c r="QG122" i="1"/>
  <c r="SH121" i="1"/>
  <c r="SG121" i="1"/>
  <c r="SF121" i="1"/>
  <c r="SE121" i="1"/>
  <c r="SD121" i="1"/>
  <c r="SC121" i="1"/>
  <c r="SB121" i="1"/>
  <c r="SA121" i="1"/>
  <c r="RZ121" i="1"/>
  <c r="RY121" i="1"/>
  <c r="RX121" i="1"/>
  <c r="RW121" i="1"/>
  <c r="RV121" i="1"/>
  <c r="RU121" i="1"/>
  <c r="RT121" i="1"/>
  <c r="RS121" i="1"/>
  <c r="RR121" i="1"/>
  <c r="RQ121" i="1"/>
  <c r="RP121" i="1"/>
  <c r="RO121" i="1"/>
  <c r="RN121" i="1"/>
  <c r="RM121" i="1"/>
  <c r="RL121" i="1"/>
  <c r="RK121" i="1"/>
  <c r="RJ121" i="1"/>
  <c r="RI121" i="1"/>
  <c r="RH121" i="1"/>
  <c r="RG121" i="1"/>
  <c r="RF121" i="1"/>
  <c r="RE121" i="1"/>
  <c r="RD121" i="1"/>
  <c r="RC121" i="1"/>
  <c r="RB121" i="1"/>
  <c r="RA121" i="1"/>
  <c r="QZ121" i="1"/>
  <c r="QY121" i="1"/>
  <c r="QX121" i="1"/>
  <c r="QW121" i="1"/>
  <c r="QV121" i="1"/>
  <c r="QU121" i="1"/>
  <c r="QT121" i="1"/>
  <c r="QS121" i="1"/>
  <c r="QR121" i="1"/>
  <c r="QQ121" i="1"/>
  <c r="QP121" i="1"/>
  <c r="QO121" i="1"/>
  <c r="QN121" i="1"/>
  <c r="QM121" i="1"/>
  <c r="QL121" i="1"/>
  <c r="QK121" i="1"/>
  <c r="QJ121" i="1"/>
  <c r="QI121" i="1"/>
  <c r="QH121" i="1"/>
  <c r="QG121" i="1"/>
  <c r="QF121" i="1"/>
  <c r="QE121" i="1"/>
  <c r="QD121" i="1"/>
  <c r="QC121" i="1"/>
  <c r="QB121" i="1"/>
  <c r="QA121" i="1"/>
  <c r="SB120" i="1"/>
  <c r="SA120" i="1"/>
  <c r="RZ120" i="1"/>
  <c r="RY120" i="1"/>
  <c r="RX120" i="1"/>
  <c r="RW120" i="1"/>
  <c r="RV120" i="1"/>
  <c r="RU120" i="1"/>
  <c r="RT120" i="1"/>
  <c r="RS120" i="1"/>
  <c r="RR120" i="1"/>
  <c r="RQ120" i="1"/>
  <c r="RP120" i="1"/>
  <c r="RO120" i="1"/>
  <c r="RN120" i="1"/>
  <c r="RM120" i="1"/>
  <c r="RL120" i="1"/>
  <c r="RK120" i="1"/>
  <c r="RJ120" i="1"/>
  <c r="RI120" i="1"/>
  <c r="RH120" i="1"/>
  <c r="RG120" i="1"/>
  <c r="RF120" i="1"/>
  <c r="RE120" i="1"/>
  <c r="RD120" i="1"/>
  <c r="RC120" i="1"/>
  <c r="RB120" i="1"/>
  <c r="RA120" i="1"/>
  <c r="QZ120" i="1"/>
  <c r="QY120" i="1"/>
  <c r="QX120" i="1"/>
  <c r="QW120" i="1"/>
  <c r="QV120" i="1"/>
  <c r="QU120" i="1"/>
  <c r="QT120" i="1"/>
  <c r="QS120" i="1"/>
  <c r="QR120" i="1"/>
  <c r="QQ120" i="1"/>
  <c r="QP120" i="1"/>
  <c r="QO120" i="1"/>
  <c r="QN120" i="1"/>
  <c r="QM120" i="1"/>
  <c r="QL120" i="1"/>
  <c r="QK120" i="1"/>
  <c r="QJ120" i="1"/>
  <c r="QI120" i="1"/>
  <c r="QH120" i="1"/>
  <c r="QG120" i="1"/>
  <c r="QF120" i="1"/>
  <c r="QE120" i="1"/>
  <c r="QD120" i="1"/>
  <c r="QC120" i="1"/>
  <c r="QB120" i="1"/>
  <c r="QA120" i="1"/>
  <c r="PZ120" i="1"/>
  <c r="PY120" i="1"/>
  <c r="PX120" i="1"/>
  <c r="PW120" i="1"/>
  <c r="PV120" i="1"/>
  <c r="PU120" i="1"/>
  <c r="TF115" i="1"/>
  <c r="TE115" i="1"/>
  <c r="TD115" i="1"/>
  <c r="TC115" i="1"/>
  <c r="TB115" i="1"/>
  <c r="TA115" i="1"/>
  <c r="SZ115" i="1"/>
  <c r="SY115" i="1"/>
  <c r="SX115" i="1"/>
  <c r="SW115" i="1"/>
  <c r="SV115" i="1"/>
  <c r="SU115" i="1"/>
  <c r="ST115" i="1"/>
  <c r="SS115" i="1"/>
  <c r="SR115" i="1"/>
  <c r="SQ115" i="1"/>
  <c r="SP115" i="1"/>
  <c r="SO115" i="1"/>
  <c r="SN115" i="1"/>
  <c r="SM115" i="1"/>
  <c r="SL115" i="1"/>
  <c r="SK115" i="1"/>
  <c r="SJ115" i="1"/>
  <c r="SI115" i="1"/>
  <c r="TR116" i="1"/>
  <c r="TQ116" i="1"/>
  <c r="TP116" i="1"/>
  <c r="TO116" i="1"/>
  <c r="TN116" i="1"/>
  <c r="TM116" i="1"/>
  <c r="TL116" i="1"/>
  <c r="TK116" i="1"/>
  <c r="TJ116" i="1"/>
  <c r="TI116" i="1"/>
  <c r="TH116" i="1"/>
  <c r="TG116" i="1"/>
  <c r="SH114" i="1"/>
  <c r="SG114" i="1"/>
  <c r="SF114" i="1"/>
  <c r="SE114" i="1"/>
  <c r="SD114" i="1"/>
  <c r="SC114" i="1"/>
  <c r="SB114" i="1"/>
  <c r="SA114" i="1"/>
  <c r="RZ114" i="1"/>
  <c r="RY114" i="1"/>
  <c r="RX114" i="1"/>
  <c r="RW114" i="1"/>
  <c r="RV114" i="1"/>
  <c r="RU114" i="1"/>
  <c r="RT114" i="1"/>
  <c r="RS114" i="1"/>
  <c r="RR114" i="1"/>
  <c r="RQ114" i="1"/>
  <c r="RP114" i="1"/>
  <c r="RO114" i="1"/>
  <c r="RN114" i="1"/>
  <c r="RM114" i="1"/>
  <c r="RL114" i="1"/>
  <c r="RK114" i="1"/>
  <c r="RJ114" i="1"/>
  <c r="RI114" i="1"/>
  <c r="RH114" i="1"/>
  <c r="RG114" i="1"/>
  <c r="RF114" i="1"/>
  <c r="RE114" i="1"/>
  <c r="RD114" i="1"/>
  <c r="RC114" i="1"/>
  <c r="RB114" i="1"/>
  <c r="RA114" i="1"/>
  <c r="QZ114" i="1"/>
  <c r="QY114" i="1"/>
  <c r="QX114" i="1"/>
  <c r="QW114" i="1"/>
  <c r="QV114" i="1"/>
  <c r="QU114" i="1"/>
  <c r="QT114" i="1"/>
  <c r="QS114" i="1"/>
  <c r="QR114" i="1"/>
  <c r="QQ114" i="1"/>
  <c r="QP114" i="1"/>
  <c r="QO114" i="1"/>
  <c r="QN114" i="1"/>
  <c r="QM114" i="1"/>
  <c r="QL114" i="1"/>
  <c r="QK114" i="1"/>
  <c r="QJ114" i="1"/>
  <c r="QI114" i="1"/>
  <c r="QH114" i="1"/>
  <c r="QG114" i="1"/>
  <c r="QF114" i="1"/>
  <c r="QE114" i="1"/>
  <c r="QD114" i="1"/>
  <c r="QC114" i="1"/>
  <c r="QB114" i="1"/>
  <c r="QA114" i="1"/>
  <c r="SB113" i="1"/>
  <c r="SA113" i="1"/>
  <c r="RZ113" i="1"/>
  <c r="RY113" i="1"/>
  <c r="RX113" i="1"/>
  <c r="RW113" i="1"/>
  <c r="RV113" i="1"/>
  <c r="RU113" i="1"/>
  <c r="RT113" i="1"/>
  <c r="RS113" i="1"/>
  <c r="RR113" i="1"/>
  <c r="RQ113" i="1"/>
  <c r="RP113" i="1"/>
  <c r="RO113" i="1"/>
  <c r="RN113" i="1"/>
  <c r="RM113" i="1"/>
  <c r="RL113" i="1"/>
  <c r="RK113" i="1"/>
  <c r="RJ113" i="1"/>
  <c r="RI113" i="1"/>
  <c r="RH113" i="1"/>
  <c r="RG113" i="1"/>
  <c r="RF113" i="1"/>
  <c r="RE113" i="1"/>
  <c r="RD113" i="1"/>
  <c r="RC113" i="1"/>
  <c r="RB113" i="1"/>
  <c r="RA113" i="1"/>
  <c r="QZ113" i="1"/>
  <c r="QY113" i="1"/>
  <c r="QX113" i="1"/>
  <c r="QW113" i="1"/>
  <c r="QV113" i="1"/>
  <c r="QU113" i="1"/>
  <c r="QT113" i="1"/>
  <c r="QS113" i="1"/>
  <c r="QR113" i="1"/>
  <c r="QQ113" i="1"/>
  <c r="QP113" i="1"/>
  <c r="QO113" i="1"/>
  <c r="QN113" i="1"/>
  <c r="QM113" i="1"/>
  <c r="QL113" i="1"/>
  <c r="QK113" i="1"/>
  <c r="QJ113" i="1"/>
  <c r="QI113" i="1"/>
  <c r="QH113" i="1"/>
  <c r="QG113" i="1"/>
  <c r="QF113" i="1"/>
  <c r="QE113" i="1"/>
  <c r="QD113" i="1"/>
  <c r="QC113" i="1"/>
  <c r="QB113" i="1"/>
  <c r="QA113" i="1"/>
  <c r="PZ113" i="1"/>
  <c r="PY113" i="1"/>
  <c r="PX113" i="1"/>
  <c r="PW113" i="1"/>
  <c r="PV113" i="1"/>
  <c r="PU113" i="1"/>
  <c r="OF118" i="1"/>
  <c r="OE118" i="1"/>
  <c r="OD118" i="1"/>
  <c r="OC118" i="1"/>
  <c r="TB110" i="1"/>
  <c r="TC111" i="1"/>
  <c r="SZ108" i="1"/>
  <c r="SY108" i="1"/>
  <c r="SX108" i="1"/>
  <c r="SW108" i="1"/>
  <c r="SV108" i="1"/>
  <c r="SU108" i="1"/>
  <c r="ST107" i="1"/>
  <c r="SS107" i="1"/>
  <c r="SR107" i="1"/>
  <c r="TA109" i="1"/>
  <c r="SQ106" i="1"/>
  <c r="SP106" i="1"/>
  <c r="SO106" i="1"/>
  <c r="SN105" i="1"/>
  <c r="SM105" i="1"/>
  <c r="SL105" i="1"/>
  <c r="SK105" i="1"/>
  <c r="SJ105" i="1"/>
  <c r="SI105" i="1"/>
  <c r="SH105" i="1"/>
  <c r="SG105" i="1"/>
  <c r="SF105" i="1"/>
  <c r="SE105" i="1"/>
  <c r="SD105" i="1"/>
  <c r="SC105" i="1"/>
  <c r="SH103" i="1"/>
  <c r="SG103" i="1"/>
  <c r="SF103" i="1"/>
  <c r="SE103" i="1"/>
  <c r="SD103" i="1"/>
  <c r="SC103" i="1"/>
  <c r="SB103" i="1"/>
  <c r="SA103" i="1"/>
  <c r="RZ103" i="1"/>
  <c r="RY103" i="1"/>
  <c r="RX103" i="1"/>
  <c r="RW103" i="1"/>
  <c r="RV103" i="1"/>
  <c r="RU103" i="1"/>
  <c r="RT103" i="1"/>
  <c r="RS103" i="1"/>
  <c r="RR103" i="1"/>
  <c r="RQ103" i="1"/>
  <c r="RP103" i="1"/>
  <c r="RO103" i="1"/>
  <c r="RN103" i="1"/>
  <c r="RM103" i="1"/>
  <c r="RL103" i="1"/>
  <c r="RK103" i="1"/>
  <c r="RJ103" i="1"/>
  <c r="RI103" i="1"/>
  <c r="RH103" i="1"/>
  <c r="RG103" i="1"/>
  <c r="RF103" i="1"/>
  <c r="RE103" i="1"/>
  <c r="RD103" i="1"/>
  <c r="RC103" i="1"/>
  <c r="RB103" i="1"/>
  <c r="RA103" i="1"/>
  <c r="QZ103" i="1"/>
  <c r="QY103" i="1"/>
  <c r="QX103" i="1"/>
  <c r="QW103" i="1"/>
  <c r="QV103" i="1"/>
  <c r="QU103" i="1"/>
  <c r="QT103" i="1"/>
  <c r="QS103" i="1"/>
  <c r="QR103" i="1"/>
  <c r="QQ103" i="1"/>
  <c r="QP103" i="1"/>
  <c r="QO103" i="1"/>
  <c r="QN103" i="1"/>
  <c r="QM103" i="1"/>
  <c r="QL103" i="1"/>
  <c r="QK103" i="1"/>
  <c r="QJ103" i="1"/>
  <c r="QI103" i="1"/>
  <c r="QH103" i="1"/>
  <c r="QG103" i="1"/>
  <c r="QF103" i="1"/>
  <c r="QE103" i="1"/>
  <c r="QD103" i="1"/>
  <c r="QC103" i="1"/>
  <c r="QB103" i="1"/>
  <c r="QA103" i="1"/>
  <c r="SB102" i="1"/>
  <c r="SA102" i="1"/>
  <c r="RZ102" i="1"/>
  <c r="RY102" i="1"/>
  <c r="RX102" i="1"/>
  <c r="RW102" i="1"/>
  <c r="RV102" i="1"/>
  <c r="RU102" i="1"/>
  <c r="RT102" i="1"/>
  <c r="RS102" i="1"/>
  <c r="RR102" i="1"/>
  <c r="RQ102" i="1"/>
  <c r="RP102" i="1"/>
  <c r="RO102" i="1"/>
  <c r="RN102" i="1"/>
  <c r="RM102" i="1"/>
  <c r="RL102" i="1"/>
  <c r="RK102" i="1"/>
  <c r="RJ102" i="1"/>
  <c r="RI102" i="1"/>
  <c r="RH102" i="1"/>
  <c r="RG102" i="1"/>
  <c r="RF102" i="1"/>
  <c r="RE102" i="1"/>
  <c r="RD102" i="1"/>
  <c r="RC102" i="1"/>
  <c r="RB102" i="1"/>
  <c r="RA102" i="1"/>
  <c r="QZ102" i="1"/>
  <c r="QY102" i="1"/>
  <c r="QX102" i="1"/>
  <c r="QW102" i="1"/>
  <c r="QV102" i="1"/>
  <c r="QU102" i="1"/>
  <c r="QT102" i="1"/>
  <c r="QS102" i="1"/>
  <c r="QR102" i="1"/>
  <c r="QQ102" i="1"/>
  <c r="QP102" i="1"/>
  <c r="QO102" i="1"/>
  <c r="QN102" i="1"/>
  <c r="QM102" i="1"/>
  <c r="QL102" i="1"/>
  <c r="QK102" i="1"/>
  <c r="QJ102" i="1"/>
  <c r="QI102" i="1"/>
  <c r="QH102" i="1"/>
  <c r="QG102" i="1"/>
  <c r="QF102" i="1"/>
  <c r="QE102" i="1"/>
  <c r="QD102" i="1"/>
  <c r="QC102" i="1"/>
  <c r="QB102" i="1"/>
  <c r="QA102" i="1"/>
  <c r="PZ102" i="1"/>
  <c r="PY102" i="1"/>
  <c r="PX102" i="1"/>
  <c r="PW102" i="1"/>
  <c r="PV102" i="1"/>
  <c r="PU102" i="1"/>
  <c r="SN100" i="1"/>
  <c r="SM100" i="1"/>
  <c r="SL100" i="1"/>
  <c r="SK99" i="1"/>
  <c r="SJ99" i="1"/>
  <c r="SI99" i="1"/>
  <c r="SD98" i="1"/>
  <c r="SH98" i="1"/>
  <c r="SG98" i="1"/>
  <c r="SF98" i="1"/>
  <c r="SE98" i="1"/>
  <c r="SC98" i="1"/>
  <c r="SB98" i="1"/>
  <c r="SA98" i="1"/>
  <c r="RZ98" i="1"/>
  <c r="RY98" i="1"/>
  <c r="RX98" i="1"/>
  <c r="RW98" i="1"/>
  <c r="RV98" i="1"/>
  <c r="RU98" i="1"/>
  <c r="RT98" i="1"/>
  <c r="RS98" i="1"/>
  <c r="RR98" i="1"/>
  <c r="RQ98" i="1"/>
  <c r="RP98" i="1"/>
  <c r="RO98" i="1"/>
  <c r="RN98" i="1"/>
  <c r="RM98" i="1"/>
  <c r="RL98" i="1"/>
  <c r="RK98" i="1"/>
  <c r="RJ98" i="1"/>
  <c r="RI98" i="1"/>
  <c r="RH98" i="1"/>
  <c r="RG98" i="1"/>
  <c r="RF98" i="1"/>
  <c r="RE98" i="1"/>
  <c r="RD98" i="1"/>
  <c r="RC98" i="1"/>
  <c r="RB98" i="1"/>
  <c r="RA98" i="1"/>
  <c r="QZ98" i="1"/>
  <c r="QY98" i="1"/>
  <c r="QX98" i="1"/>
  <c r="QW98" i="1"/>
  <c r="QV98" i="1"/>
  <c r="QU98" i="1"/>
  <c r="QT98" i="1"/>
  <c r="QS98" i="1"/>
  <c r="QR98" i="1"/>
  <c r="QQ98" i="1"/>
  <c r="QP98" i="1"/>
  <c r="QO98" i="1"/>
  <c r="QN98" i="1"/>
  <c r="QM98" i="1"/>
  <c r="QL98" i="1"/>
  <c r="QK98" i="1"/>
  <c r="QJ98" i="1"/>
  <c r="QI98" i="1"/>
  <c r="QH98" i="1"/>
  <c r="QG98" i="1"/>
  <c r="QF98" i="1"/>
  <c r="QE98" i="1"/>
  <c r="QD98" i="1"/>
  <c r="QC98" i="1"/>
  <c r="QB98" i="1"/>
  <c r="QA98" i="1"/>
  <c r="SB97" i="1"/>
  <c r="SA97" i="1"/>
  <c r="RZ97" i="1"/>
  <c r="RY97" i="1"/>
  <c r="RX97" i="1"/>
  <c r="RW97" i="1"/>
  <c r="RV97" i="1"/>
  <c r="RU97" i="1"/>
  <c r="RT97" i="1"/>
  <c r="RS97" i="1"/>
  <c r="RR97" i="1"/>
  <c r="RQ97" i="1"/>
  <c r="RP97" i="1"/>
  <c r="RO97" i="1"/>
  <c r="RN97" i="1"/>
  <c r="RM97" i="1"/>
  <c r="RL97" i="1"/>
  <c r="RK97" i="1"/>
  <c r="RJ97" i="1"/>
  <c r="RI97" i="1"/>
  <c r="RH97" i="1"/>
  <c r="RG97" i="1"/>
  <c r="RF97" i="1"/>
  <c r="RE97" i="1"/>
  <c r="RD97" i="1"/>
  <c r="RC97" i="1"/>
  <c r="RB97" i="1"/>
  <c r="RA97" i="1"/>
  <c r="QZ97" i="1"/>
  <c r="QY97" i="1"/>
  <c r="QX97" i="1"/>
  <c r="QW97" i="1"/>
  <c r="QV97" i="1"/>
  <c r="QU97" i="1"/>
  <c r="QT97" i="1"/>
  <c r="QS97" i="1"/>
  <c r="QR97" i="1"/>
  <c r="QQ97" i="1"/>
  <c r="QP97" i="1"/>
  <c r="QO97" i="1"/>
  <c r="QN97" i="1"/>
  <c r="QM97" i="1"/>
  <c r="QL97" i="1"/>
  <c r="QK97" i="1"/>
  <c r="QJ97" i="1"/>
  <c r="QI97" i="1"/>
  <c r="QH97" i="1"/>
  <c r="QG97" i="1"/>
  <c r="QF97" i="1"/>
  <c r="QE97" i="1"/>
  <c r="QD97" i="1"/>
  <c r="QC97" i="1"/>
  <c r="QB97" i="1"/>
  <c r="QA97" i="1"/>
  <c r="PZ97" i="1"/>
  <c r="PY97" i="1"/>
  <c r="PX97" i="1"/>
  <c r="PW97" i="1"/>
  <c r="PV97" i="1"/>
  <c r="PU97" i="1"/>
  <c r="M242" i="1"/>
  <c r="H242" i="1"/>
  <c r="M241" i="1"/>
  <c r="H241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2" i="1"/>
  <c r="H222" i="1"/>
  <c r="WK222" i="1"/>
  <c r="M221" i="1"/>
  <c r="H221" i="1"/>
  <c r="M220" i="1"/>
  <c r="H220" i="1"/>
  <c r="XI220" i="1"/>
  <c r="M219" i="1"/>
  <c r="H219" i="1"/>
  <c r="WG219" i="1"/>
  <c r="M218" i="1"/>
  <c r="H218" i="1"/>
  <c r="M217" i="1"/>
  <c r="H217" i="1"/>
  <c r="M216" i="1"/>
  <c r="H216" i="1"/>
  <c r="M215" i="1"/>
  <c r="H215" i="1"/>
  <c r="M214" i="1"/>
  <c r="H214" i="1"/>
  <c r="WM214" i="1"/>
  <c r="M213" i="1"/>
  <c r="H213" i="1"/>
  <c r="WG213" i="1"/>
  <c r="M212" i="1"/>
  <c r="H212" i="1"/>
  <c r="M211" i="1"/>
  <c r="H211" i="1"/>
  <c r="M210" i="1"/>
  <c r="H210" i="1"/>
  <c r="WO210" i="1"/>
  <c r="M209" i="1"/>
  <c r="M208" i="1"/>
  <c r="H208" i="1"/>
  <c r="M207" i="1"/>
  <c r="H207" i="1"/>
  <c r="M206" i="1"/>
  <c r="M205" i="1"/>
  <c r="H205" i="1"/>
  <c r="M204" i="1"/>
  <c r="H204" i="1"/>
  <c r="M203" i="1"/>
  <c r="H203" i="1"/>
  <c r="YE203" i="1"/>
  <c r="M201" i="1"/>
  <c r="H201" i="1"/>
  <c r="M200" i="1"/>
  <c r="H200" i="1"/>
  <c r="VQ200" i="1"/>
  <c r="M199" i="1"/>
  <c r="H199" i="1"/>
  <c r="VF199" i="1"/>
  <c r="M198" i="1"/>
  <c r="H198" i="1"/>
  <c r="WQ198" i="1"/>
  <c r="M197" i="1"/>
  <c r="H197" i="1"/>
  <c r="M196" i="1"/>
  <c r="M195" i="1"/>
  <c r="H195" i="1"/>
  <c r="M194" i="1"/>
  <c r="H194" i="1"/>
  <c r="M193" i="1"/>
  <c r="H193" i="1"/>
  <c r="M191" i="1"/>
  <c r="H191" i="1"/>
  <c r="M190" i="1"/>
  <c r="H190" i="1"/>
  <c r="ZD190" i="1"/>
  <c r="M189" i="1"/>
  <c r="H189" i="1"/>
  <c r="M188" i="1"/>
  <c r="H188" i="1"/>
  <c r="ZA188" i="1"/>
  <c r="M187" i="1"/>
  <c r="H187" i="1"/>
  <c r="YT187" i="1"/>
  <c r="M186" i="1"/>
  <c r="H186" i="1"/>
  <c r="YR186" i="1"/>
  <c r="M185" i="1"/>
  <c r="H185" i="1"/>
  <c r="M184" i="1"/>
  <c r="H184" i="1"/>
  <c r="M183" i="1"/>
  <c r="H183" i="1"/>
  <c r="M182" i="1"/>
  <c r="H182" i="1"/>
  <c r="XO182" i="1"/>
  <c r="M181" i="1"/>
  <c r="H181" i="1"/>
  <c r="M178" i="1"/>
  <c r="H178" i="1"/>
  <c r="M176" i="1"/>
  <c r="H176" i="1"/>
  <c r="M175" i="1"/>
  <c r="H175" i="1"/>
  <c r="YM175" i="1"/>
  <c r="M174" i="1"/>
  <c r="H174" i="1"/>
  <c r="M173" i="1"/>
  <c r="H173" i="1"/>
  <c r="M172" i="1"/>
  <c r="H172" i="1"/>
  <c r="M171" i="1"/>
  <c r="M170" i="1"/>
  <c r="H170" i="1"/>
  <c r="M169" i="1"/>
  <c r="H169" i="1"/>
  <c r="M168" i="1"/>
  <c r="H168" i="1"/>
  <c r="TW168" i="1"/>
  <c r="M165" i="1"/>
  <c r="H165" i="1"/>
  <c r="M164" i="1"/>
  <c r="H164" i="1"/>
  <c r="M163" i="1"/>
  <c r="H163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8" i="1"/>
  <c r="M116" i="1"/>
  <c r="M115" i="1"/>
  <c r="M114" i="1"/>
  <c r="M113" i="1"/>
  <c r="M111" i="1"/>
  <c r="M110" i="1"/>
  <c r="M109" i="1"/>
  <c r="M108" i="1"/>
  <c r="M107" i="1"/>
  <c r="M106" i="1"/>
  <c r="M105" i="1"/>
  <c r="M103" i="1"/>
  <c r="M102" i="1"/>
  <c r="M100" i="1"/>
  <c r="M99" i="1"/>
  <c r="M98" i="1"/>
  <c r="M97" i="1"/>
  <c r="M95" i="1"/>
  <c r="M93" i="1"/>
  <c r="H93" i="1"/>
  <c r="TA93" i="1"/>
  <c r="M92" i="1"/>
  <c r="H92" i="1"/>
  <c r="QW92" i="1"/>
  <c r="M90" i="1"/>
  <c r="H90" i="1"/>
  <c r="M89" i="1"/>
  <c r="H89" i="1"/>
  <c r="M88" i="1"/>
  <c r="H88" i="1"/>
  <c r="M87" i="1"/>
  <c r="H87" i="1"/>
  <c r="TF87" i="1"/>
  <c r="M86" i="1"/>
  <c r="H86" i="1"/>
  <c r="M84" i="1"/>
  <c r="H84" i="1"/>
  <c r="SO84" i="1"/>
  <c r="M83" i="1"/>
  <c r="H83" i="1"/>
  <c r="M82" i="1"/>
  <c r="H82" i="1"/>
  <c r="RI82" i="1"/>
  <c r="M81" i="1"/>
  <c r="H81" i="1"/>
  <c r="SL81" i="1"/>
  <c r="M80" i="1"/>
  <c r="H80" i="1"/>
  <c r="SR80" i="1"/>
  <c r="M79" i="1"/>
  <c r="H79" i="1"/>
  <c r="M78" i="1"/>
  <c r="H78" i="1"/>
  <c r="RY78" i="1"/>
  <c r="M76" i="1"/>
  <c r="H76" i="1"/>
  <c r="M73" i="1"/>
  <c r="G73" i="1"/>
  <c r="H73" i="1"/>
  <c r="M72" i="1"/>
  <c r="H72" i="1"/>
  <c r="M71" i="1"/>
  <c r="H71" i="1"/>
  <c r="PE71" i="1"/>
  <c r="M69" i="1"/>
  <c r="G69" i="1"/>
  <c r="H69" i="1"/>
  <c r="M68" i="1"/>
  <c r="H68" i="1"/>
  <c r="M67" i="1"/>
  <c r="H67" i="1"/>
  <c r="M65" i="1"/>
  <c r="H65" i="1"/>
  <c r="PU65" i="1"/>
  <c r="M64" i="1"/>
  <c r="G64" i="1"/>
  <c r="H64" i="1"/>
  <c r="M63" i="1"/>
  <c r="H63" i="1"/>
  <c r="M62" i="1"/>
  <c r="H62" i="1"/>
  <c r="PH62" i="1"/>
  <c r="M61" i="1"/>
  <c r="H61" i="1"/>
  <c r="PN61" i="1"/>
  <c r="M58" i="1"/>
  <c r="G58" i="1"/>
  <c r="H58" i="1"/>
  <c r="OJ58" i="1"/>
  <c r="M57" i="1"/>
  <c r="H57" i="1"/>
  <c r="OD57" i="1"/>
  <c r="M56" i="1"/>
  <c r="H56" i="1"/>
  <c r="OD56" i="1"/>
  <c r="M55" i="1"/>
  <c r="H55" i="1"/>
  <c r="M54" i="1"/>
  <c r="H54" i="1"/>
  <c r="OB54" i="1"/>
  <c r="M53" i="1"/>
  <c r="H53" i="1"/>
  <c r="NX53" i="1"/>
  <c r="M52" i="1"/>
  <c r="H52" i="1"/>
  <c r="NX52" i="1"/>
  <c r="M51" i="1"/>
  <c r="H51" i="1"/>
  <c r="NT51" i="1"/>
  <c r="M49" i="1"/>
  <c r="G49" i="1"/>
  <c r="H49" i="1"/>
  <c r="NQ49" i="1"/>
  <c r="M48" i="1"/>
  <c r="H48" i="1"/>
  <c r="NZ48" i="1"/>
  <c r="M47" i="1"/>
  <c r="H47" i="1"/>
  <c r="MR47" i="1"/>
  <c r="M46" i="1"/>
  <c r="H46" i="1"/>
  <c r="NC46" i="1"/>
  <c r="M45" i="1"/>
  <c r="H45" i="1"/>
  <c r="MR45" i="1"/>
  <c r="M44" i="1"/>
  <c r="H44" i="1"/>
  <c r="MQ44" i="1"/>
  <c r="M42" i="1"/>
  <c r="H42" i="1"/>
  <c r="MG42" i="1"/>
  <c r="M41" i="1"/>
  <c r="H41" i="1"/>
  <c r="ME41" i="1"/>
  <c r="M39" i="1"/>
  <c r="H39" i="1"/>
  <c r="MC39" i="1"/>
  <c r="M38" i="1"/>
  <c r="H38" i="1"/>
  <c r="MG38" i="1"/>
  <c r="H37" i="1"/>
  <c r="M36" i="1"/>
  <c r="H36" i="1"/>
  <c r="LX36" i="1"/>
  <c r="M35" i="1"/>
  <c r="H35" i="1"/>
  <c r="LQ35" i="1"/>
  <c r="M34" i="1"/>
  <c r="H34" i="1"/>
  <c r="LM34" i="1"/>
  <c r="M31" i="1"/>
  <c r="H31" i="1"/>
  <c r="M29" i="1"/>
  <c r="H29" i="1"/>
  <c r="LQ29" i="1"/>
  <c r="M28" i="1"/>
  <c r="H28" i="1"/>
  <c r="M27" i="1"/>
  <c r="H27" i="1"/>
  <c r="LQ27" i="1"/>
  <c r="M26" i="1"/>
  <c r="H26" i="1"/>
  <c r="LK26" i="1"/>
  <c r="M25" i="1"/>
  <c r="H25" i="1"/>
  <c r="LM25" i="1"/>
  <c r="M24" i="1"/>
  <c r="H24" i="1"/>
  <c r="M23" i="1"/>
  <c r="H23" i="1"/>
  <c r="M21" i="1"/>
  <c r="H21" i="1"/>
  <c r="DL21" i="1"/>
  <c r="M20" i="1"/>
  <c r="H20" i="1"/>
  <c r="DG20" i="1"/>
  <c r="M19" i="1"/>
  <c r="H19" i="1"/>
  <c r="M18" i="1"/>
  <c r="H18" i="1"/>
  <c r="DA18" i="1"/>
  <c r="M17" i="1"/>
  <c r="H17" i="1"/>
  <c r="CT17" i="1"/>
  <c r="M16" i="1"/>
  <c r="H16" i="1"/>
  <c r="CZ16" i="1"/>
  <c r="M15" i="1"/>
  <c r="H15" i="1"/>
  <c r="CB15" i="1"/>
  <c r="CB255" i="1"/>
  <c r="M14" i="1"/>
  <c r="H14" i="1"/>
  <c r="AK14" i="1"/>
  <c r="M13" i="1"/>
  <c r="H13" i="1"/>
  <c r="M11" i="1"/>
  <c r="M10" i="1"/>
  <c r="H10" i="1"/>
  <c r="H255" i="1"/>
  <c r="LX255" i="1"/>
  <c r="MR255" i="1"/>
  <c r="OJ255" i="1"/>
  <c r="EE31" i="1"/>
  <c r="EA31" i="1"/>
  <c r="DW31" i="1"/>
  <c r="DS31" i="1"/>
  <c r="DO31" i="1"/>
  <c r="ED31" i="1"/>
  <c r="DZ31" i="1"/>
  <c r="DV31" i="1"/>
  <c r="DR31" i="1"/>
  <c r="DN31" i="1"/>
  <c r="EC31" i="1"/>
  <c r="DY31" i="1"/>
  <c r="DU31" i="1"/>
  <c r="DQ31" i="1"/>
  <c r="DM31" i="1"/>
  <c r="EB31" i="1"/>
  <c r="DT31" i="1"/>
  <c r="DX31" i="1"/>
  <c r="DP31" i="1"/>
  <c r="LI23" i="1"/>
  <c r="LI255" i="1"/>
  <c r="DQ23" i="1"/>
  <c r="DQ255" i="1"/>
  <c r="DU23" i="1"/>
  <c r="DY23" i="1"/>
  <c r="EC23" i="1"/>
  <c r="EG23" i="1"/>
  <c r="EG255" i="1"/>
  <c r="EK23" i="1"/>
  <c r="EK255" i="1"/>
  <c r="EO23" i="1"/>
  <c r="EO255" i="1"/>
  <c r="ES23" i="1"/>
  <c r="ES255" i="1"/>
  <c r="EW23" i="1"/>
  <c r="EW255" i="1"/>
  <c r="FA23" i="1"/>
  <c r="FA255" i="1"/>
  <c r="FE23" i="1"/>
  <c r="FE255" i="1"/>
  <c r="FI23" i="1"/>
  <c r="FI255" i="1"/>
  <c r="FM23" i="1"/>
  <c r="FM255" i="1"/>
  <c r="FQ23" i="1"/>
  <c r="FQ255" i="1"/>
  <c r="FU23" i="1"/>
  <c r="FU255" i="1"/>
  <c r="FY23" i="1"/>
  <c r="FY255" i="1"/>
  <c r="GC23" i="1"/>
  <c r="GC255" i="1"/>
  <c r="GG23" i="1"/>
  <c r="GG255" i="1"/>
  <c r="GK23" i="1"/>
  <c r="GK255" i="1"/>
  <c r="GO23" i="1"/>
  <c r="GO255" i="1"/>
  <c r="GS23" i="1"/>
  <c r="GS255" i="1"/>
  <c r="GW23" i="1"/>
  <c r="GW255" i="1"/>
  <c r="HA23" i="1"/>
  <c r="HA255" i="1"/>
  <c r="HE23" i="1"/>
  <c r="HE255" i="1"/>
  <c r="HI23" i="1"/>
  <c r="HI255" i="1"/>
  <c r="HM23" i="1"/>
  <c r="HM255" i="1"/>
  <c r="HQ23" i="1"/>
  <c r="HQ255" i="1"/>
  <c r="HU23" i="1"/>
  <c r="HU255" i="1"/>
  <c r="HY23" i="1"/>
  <c r="HY255" i="1"/>
  <c r="IC23" i="1"/>
  <c r="IC255" i="1"/>
  <c r="IG23" i="1"/>
  <c r="IG255" i="1"/>
  <c r="IK23" i="1"/>
  <c r="IK255" i="1"/>
  <c r="IO23" i="1"/>
  <c r="IO255" i="1"/>
  <c r="IS23" i="1"/>
  <c r="IS255" i="1"/>
  <c r="IW23" i="1"/>
  <c r="IW255" i="1"/>
  <c r="JA23" i="1"/>
  <c r="JA255" i="1"/>
  <c r="JE23" i="1"/>
  <c r="JE255" i="1"/>
  <c r="JI23" i="1"/>
  <c r="JI255" i="1"/>
  <c r="JM23" i="1"/>
  <c r="JM255" i="1"/>
  <c r="JQ23" i="1"/>
  <c r="JQ255" i="1"/>
  <c r="JU23" i="1"/>
  <c r="JU255" i="1"/>
  <c r="JY23" i="1"/>
  <c r="JY255" i="1"/>
  <c r="KC23" i="1"/>
  <c r="KC255" i="1"/>
  <c r="KG23" i="1"/>
  <c r="KG255" i="1"/>
  <c r="KK23" i="1"/>
  <c r="KK255" i="1"/>
  <c r="KO23" i="1"/>
  <c r="KO255" i="1"/>
  <c r="KS23" i="1"/>
  <c r="KS255" i="1"/>
  <c r="KW23" i="1"/>
  <c r="KW255" i="1"/>
  <c r="LA23" i="1"/>
  <c r="LA255" i="1"/>
  <c r="LE23" i="1"/>
  <c r="LE255" i="1"/>
  <c r="DM23" i="1"/>
  <c r="DM255" i="1"/>
  <c r="DN23" i="1"/>
  <c r="DN255" i="1"/>
  <c r="DR23" i="1"/>
  <c r="DR255" i="1"/>
  <c r="DV23" i="1"/>
  <c r="DZ23" i="1"/>
  <c r="DZ255" i="1"/>
  <c r="ED23" i="1"/>
  <c r="ED255" i="1"/>
  <c r="EH23" i="1"/>
  <c r="EH255" i="1"/>
  <c r="EL23" i="1"/>
  <c r="EL255" i="1"/>
  <c r="EP23" i="1"/>
  <c r="EP255" i="1"/>
  <c r="ET23" i="1"/>
  <c r="ET255" i="1"/>
  <c r="EX23" i="1"/>
  <c r="EX255" i="1"/>
  <c r="FB23" i="1"/>
  <c r="FB255" i="1"/>
  <c r="FF23" i="1"/>
  <c r="FF255" i="1"/>
  <c r="FJ23" i="1"/>
  <c r="FJ255" i="1"/>
  <c r="FN23" i="1"/>
  <c r="FN255" i="1"/>
  <c r="FR23" i="1"/>
  <c r="FR255" i="1"/>
  <c r="FV23" i="1"/>
  <c r="FV255" i="1"/>
  <c r="FZ23" i="1"/>
  <c r="FZ255" i="1"/>
  <c r="GD23" i="1"/>
  <c r="GD255" i="1"/>
  <c r="GH23" i="1"/>
  <c r="GH255" i="1"/>
  <c r="GL23" i="1"/>
  <c r="GL255" i="1"/>
  <c r="GP23" i="1"/>
  <c r="GP255" i="1"/>
  <c r="GT23" i="1"/>
  <c r="GT255" i="1"/>
  <c r="GX23" i="1"/>
  <c r="GX255" i="1"/>
  <c r="HB23" i="1"/>
  <c r="HB255" i="1"/>
  <c r="HF23" i="1"/>
  <c r="HF255" i="1"/>
  <c r="HJ23" i="1"/>
  <c r="HJ255" i="1"/>
  <c r="HN23" i="1"/>
  <c r="HN255" i="1"/>
  <c r="HR23" i="1"/>
  <c r="HR255" i="1"/>
  <c r="HV23" i="1"/>
  <c r="HV255" i="1"/>
  <c r="HZ23" i="1"/>
  <c r="HZ255" i="1"/>
  <c r="ID23" i="1"/>
  <c r="ID255" i="1"/>
  <c r="IH23" i="1"/>
  <c r="IH255" i="1"/>
  <c r="IL23" i="1"/>
  <c r="IL255" i="1"/>
  <c r="IP23" i="1"/>
  <c r="IP255" i="1"/>
  <c r="IT23" i="1"/>
  <c r="IT255" i="1"/>
  <c r="IX23" i="1"/>
  <c r="IX255" i="1"/>
  <c r="JB23" i="1"/>
  <c r="JB255" i="1"/>
  <c r="JF23" i="1"/>
  <c r="JF255" i="1"/>
  <c r="JJ23" i="1"/>
  <c r="JJ255" i="1"/>
  <c r="JN23" i="1"/>
  <c r="JN255" i="1"/>
  <c r="JR23" i="1"/>
  <c r="JR255" i="1"/>
  <c r="JV23" i="1"/>
  <c r="JV255" i="1"/>
  <c r="JZ23" i="1"/>
  <c r="JZ255" i="1"/>
  <c r="KD23" i="1"/>
  <c r="KD255" i="1"/>
  <c r="KH23" i="1"/>
  <c r="KH255" i="1"/>
  <c r="KL23" i="1"/>
  <c r="KL255" i="1"/>
  <c r="KP23" i="1"/>
  <c r="KP255" i="1"/>
  <c r="KT23" i="1"/>
  <c r="KT255" i="1"/>
  <c r="KX23" i="1"/>
  <c r="KX255" i="1"/>
  <c r="LB23" i="1"/>
  <c r="LB255" i="1"/>
  <c r="LF23" i="1"/>
  <c r="LF255" i="1"/>
  <c r="DO23" i="1"/>
  <c r="DW23" i="1"/>
  <c r="DW255" i="1"/>
  <c r="EE23" i="1"/>
  <c r="EE255" i="1"/>
  <c r="EM23" i="1"/>
  <c r="EM255" i="1"/>
  <c r="EU23" i="1"/>
  <c r="EU255" i="1"/>
  <c r="FC23" i="1"/>
  <c r="FC255" i="1"/>
  <c r="FK23" i="1"/>
  <c r="FK255" i="1"/>
  <c r="FS23" i="1"/>
  <c r="FS255" i="1"/>
  <c r="GA23" i="1"/>
  <c r="GA255" i="1"/>
  <c r="GI23" i="1"/>
  <c r="GI255" i="1"/>
  <c r="GQ23" i="1"/>
  <c r="GQ255" i="1"/>
  <c r="GY23" i="1"/>
  <c r="GY255" i="1"/>
  <c r="HG23" i="1"/>
  <c r="HG255" i="1"/>
  <c r="HO23" i="1"/>
  <c r="HO255" i="1"/>
  <c r="HW23" i="1"/>
  <c r="HW255" i="1"/>
  <c r="IE23" i="1"/>
  <c r="IE255" i="1"/>
  <c r="IM23" i="1"/>
  <c r="IM255" i="1"/>
  <c r="IU23" i="1"/>
  <c r="IU255" i="1"/>
  <c r="JC23" i="1"/>
  <c r="JC255" i="1"/>
  <c r="JK23" i="1"/>
  <c r="JK255" i="1"/>
  <c r="JS23" i="1"/>
  <c r="JS255" i="1"/>
  <c r="KA23" i="1"/>
  <c r="KA255" i="1"/>
  <c r="KI23" i="1"/>
  <c r="KI255" i="1"/>
  <c r="KQ23" i="1"/>
  <c r="KQ255" i="1"/>
  <c r="KY23" i="1"/>
  <c r="KY255" i="1"/>
  <c r="LG23" i="1"/>
  <c r="LG255" i="1"/>
  <c r="DP23" i="1"/>
  <c r="DP255" i="1"/>
  <c r="DX23" i="1"/>
  <c r="DX255" i="1"/>
  <c r="EF23" i="1"/>
  <c r="EF255" i="1"/>
  <c r="EN23" i="1"/>
  <c r="EN255" i="1"/>
  <c r="EV23" i="1"/>
  <c r="EV255" i="1"/>
  <c r="FD23" i="1"/>
  <c r="FD255" i="1"/>
  <c r="FL23" i="1"/>
  <c r="FL255" i="1"/>
  <c r="FT23" i="1"/>
  <c r="FT255" i="1"/>
  <c r="GB23" i="1"/>
  <c r="GB255" i="1"/>
  <c r="GJ23" i="1"/>
  <c r="GJ255" i="1"/>
  <c r="GR23" i="1"/>
  <c r="GR255" i="1"/>
  <c r="GZ23" i="1"/>
  <c r="GZ255" i="1"/>
  <c r="HH23" i="1"/>
  <c r="HH255" i="1"/>
  <c r="HP23" i="1"/>
  <c r="HP255" i="1"/>
  <c r="HX23" i="1"/>
  <c r="HX255" i="1"/>
  <c r="IF23" i="1"/>
  <c r="IF255" i="1"/>
  <c r="IN23" i="1"/>
  <c r="IN255" i="1"/>
  <c r="IV23" i="1"/>
  <c r="IV255" i="1"/>
  <c r="JD23" i="1"/>
  <c r="JD255" i="1"/>
  <c r="JL23" i="1"/>
  <c r="JL255" i="1"/>
  <c r="JT23" i="1"/>
  <c r="JT255" i="1"/>
  <c r="KB23" i="1"/>
  <c r="KB255" i="1"/>
  <c r="KJ23" i="1"/>
  <c r="KJ255" i="1"/>
  <c r="KR23" i="1"/>
  <c r="KR255" i="1"/>
  <c r="KZ23" i="1"/>
  <c r="KZ255" i="1"/>
  <c r="LH23" i="1"/>
  <c r="LH255" i="1"/>
  <c r="DS23" i="1"/>
  <c r="EA23" i="1"/>
  <c r="EA255" i="1"/>
  <c r="EI23" i="1"/>
  <c r="EI255" i="1"/>
  <c r="EQ23" i="1"/>
  <c r="EQ255" i="1"/>
  <c r="EY23" i="1"/>
  <c r="EY255" i="1"/>
  <c r="FG23" i="1"/>
  <c r="FG255" i="1"/>
  <c r="FO23" i="1"/>
  <c r="FO255" i="1"/>
  <c r="FW23" i="1"/>
  <c r="FW255" i="1"/>
  <c r="GE23" i="1"/>
  <c r="GE255" i="1"/>
  <c r="GM23" i="1"/>
  <c r="GM255" i="1"/>
  <c r="GU23" i="1"/>
  <c r="GU255" i="1"/>
  <c r="HC23" i="1"/>
  <c r="HC255" i="1"/>
  <c r="HK23" i="1"/>
  <c r="HK255" i="1"/>
  <c r="HS23" i="1"/>
  <c r="HS255" i="1"/>
  <c r="IA23" i="1"/>
  <c r="IA255" i="1"/>
  <c r="II23" i="1"/>
  <c r="II255" i="1"/>
  <c r="IQ23" i="1"/>
  <c r="IQ255" i="1"/>
  <c r="IY23" i="1"/>
  <c r="IY255" i="1"/>
  <c r="JG23" i="1"/>
  <c r="JG255" i="1"/>
  <c r="JO23" i="1"/>
  <c r="JO255" i="1"/>
  <c r="JW23" i="1"/>
  <c r="JW255" i="1"/>
  <c r="KE23" i="1"/>
  <c r="KE255" i="1"/>
  <c r="KM23" i="1"/>
  <c r="KM255" i="1"/>
  <c r="KU23" i="1"/>
  <c r="KU255" i="1"/>
  <c r="LC23" i="1"/>
  <c r="LC255" i="1"/>
  <c r="DT23" i="1"/>
  <c r="EZ23" i="1"/>
  <c r="EZ255" i="1"/>
  <c r="GF23" i="1"/>
  <c r="GF255" i="1"/>
  <c r="HL23" i="1"/>
  <c r="HL255" i="1"/>
  <c r="IR23" i="1"/>
  <c r="IR255" i="1"/>
  <c r="JX23" i="1"/>
  <c r="JX255" i="1"/>
  <c r="LD23" i="1"/>
  <c r="LD255" i="1"/>
  <c r="EB23" i="1"/>
  <c r="FH23" i="1"/>
  <c r="FH255" i="1"/>
  <c r="GN23" i="1"/>
  <c r="GN255" i="1"/>
  <c r="HT23" i="1"/>
  <c r="HT255" i="1"/>
  <c r="IZ23" i="1"/>
  <c r="IZ255" i="1"/>
  <c r="KF23" i="1"/>
  <c r="KF255" i="1"/>
  <c r="EJ23" i="1"/>
  <c r="EJ255" i="1"/>
  <c r="FP23" i="1"/>
  <c r="FP255" i="1"/>
  <c r="GV23" i="1"/>
  <c r="IB23" i="1"/>
  <c r="IB255" i="1"/>
  <c r="JH23" i="1"/>
  <c r="JH255" i="1"/>
  <c r="KN23" i="1"/>
  <c r="KN255" i="1"/>
  <c r="ER23" i="1"/>
  <c r="ER255" i="1"/>
  <c r="JP23" i="1"/>
  <c r="JP255" i="1"/>
  <c r="HD23" i="1"/>
  <c r="HD255" i="1"/>
  <c r="IJ23" i="1"/>
  <c r="IJ255" i="1"/>
  <c r="FX23" i="1"/>
  <c r="FX255" i="1"/>
  <c r="KV23" i="1"/>
  <c r="KV255" i="1"/>
  <c r="WX237" i="1"/>
  <c r="WZ229" i="1"/>
  <c r="WV229" i="1"/>
  <c r="VZ233" i="1"/>
  <c r="VZ225" i="1"/>
  <c r="WB225" i="1"/>
  <c r="VX233" i="1"/>
  <c r="VY225" i="1"/>
  <c r="WX229" i="1"/>
  <c r="WB233" i="1"/>
  <c r="XQ232" i="1"/>
  <c r="WU228" i="1"/>
  <c r="WC233" i="1"/>
  <c r="VX225" i="1"/>
  <c r="WC225" i="1"/>
  <c r="WY229" i="1"/>
  <c r="VY233" i="1"/>
  <c r="WW237" i="1"/>
  <c r="VS224" i="1"/>
  <c r="VW224" i="1"/>
  <c r="XO232" i="1"/>
  <c r="WP236" i="1"/>
  <c r="T10" i="1"/>
  <c r="T255" i="1"/>
  <c r="VP224" i="1"/>
  <c r="WP228" i="1"/>
  <c r="WQ236" i="1"/>
  <c r="PL67" i="1"/>
  <c r="PM67" i="1"/>
  <c r="PG67" i="1"/>
  <c r="PB67" i="1"/>
  <c r="OW67" i="1"/>
  <c r="OQ67" i="1"/>
  <c r="OL67" i="1"/>
  <c r="PJ67" i="1"/>
  <c r="PE67" i="1"/>
  <c r="OY67" i="1"/>
  <c r="OT67" i="1"/>
  <c r="OO67" i="1"/>
  <c r="PR69" i="1"/>
  <c r="PP69" i="1"/>
  <c r="PK69" i="1"/>
  <c r="PE69" i="1"/>
  <c r="OZ69" i="1"/>
  <c r="OU69" i="1"/>
  <c r="PS69" i="1"/>
  <c r="PM69" i="1"/>
  <c r="PH69" i="1"/>
  <c r="PC69" i="1"/>
  <c r="OW69" i="1"/>
  <c r="OR69" i="1"/>
  <c r="QF72" i="1"/>
  <c r="QD72" i="1"/>
  <c r="PY72" i="1"/>
  <c r="PS72" i="1"/>
  <c r="PN72" i="1"/>
  <c r="PI72" i="1"/>
  <c r="QA72" i="1"/>
  <c r="PV72" i="1"/>
  <c r="PQ72" i="1"/>
  <c r="PK72" i="1"/>
  <c r="RH76" i="1"/>
  <c r="QB76" i="1"/>
  <c r="TH164" i="1"/>
  <c r="SM164" i="1"/>
  <c r="UC164" i="1"/>
  <c r="WA201" i="1"/>
  <c r="WW201" i="1"/>
  <c r="AD10" i="1"/>
  <c r="AD255" i="1"/>
  <c r="X10" i="1"/>
  <c r="X255" i="1"/>
  <c r="S10" i="1"/>
  <c r="S255" i="1"/>
  <c r="AJ14" i="1"/>
  <c r="CF16" i="1"/>
  <c r="CQ16" i="1"/>
  <c r="DA16" i="1"/>
  <c r="CM18" i="1"/>
  <c r="CX18" i="1"/>
  <c r="DK20" i="1"/>
  <c r="LQ25" i="1"/>
  <c r="LK29" i="1"/>
  <c r="LL34" i="1"/>
  <c r="MB38" i="1"/>
  <c r="MA39" i="1"/>
  <c r="MC41" i="1"/>
  <c r="MH44" i="1"/>
  <c r="MN44" i="1"/>
  <c r="MV45" i="1"/>
  <c r="NA46" i="1"/>
  <c r="NF46" i="1"/>
  <c r="MS47" i="1"/>
  <c r="NA48" i="1"/>
  <c r="NG48" i="1"/>
  <c r="NL48" i="1"/>
  <c r="NQ48" i="1"/>
  <c r="NQ255" i="1"/>
  <c r="NW48" i="1"/>
  <c r="OE56" i="1"/>
  <c r="PB61" i="1"/>
  <c r="OM67" i="1"/>
  <c r="OX67" i="1"/>
  <c r="PI67" i="1"/>
  <c r="OQ69" i="1"/>
  <c r="PA69" i="1"/>
  <c r="PL69" i="1"/>
  <c r="PN71" i="1"/>
  <c r="PO72" i="1"/>
  <c r="PZ72" i="1"/>
  <c r="RX76" i="1"/>
  <c r="RL78" i="1"/>
  <c r="QX82" i="1"/>
  <c r="QL92" i="1"/>
  <c r="NY53" i="1"/>
  <c r="NW53" i="1"/>
  <c r="NZ53" i="1"/>
  <c r="WQ173" i="1"/>
  <c r="UZ173" i="1"/>
  <c r="VY173" i="1"/>
  <c r="VU173" i="1"/>
  <c r="WU173" i="1"/>
  <c r="VD173" i="1"/>
  <c r="UG178" i="1"/>
  <c r="SQ178" i="1"/>
  <c r="UA178" i="1"/>
  <c r="SJ178" i="1"/>
  <c r="VC178" i="1"/>
  <c r="TL178" i="1"/>
  <c r="UV178" i="1"/>
  <c r="TE178" i="1"/>
  <c r="YG184" i="1"/>
  <c r="XX184" i="1"/>
  <c r="XW184" i="1"/>
  <c r="XC193" i="1"/>
  <c r="WG193" i="1"/>
  <c r="XN193" i="1"/>
  <c r="VW193" i="1"/>
  <c r="XB193" i="1"/>
  <c r="WS193" i="1"/>
  <c r="YH195" i="1"/>
  <c r="YD195" i="1"/>
  <c r="YY195" i="1"/>
  <c r="XB207" i="1"/>
  <c r="XM207" i="1"/>
  <c r="VV207" i="1"/>
  <c r="UE207" i="1"/>
  <c r="WU207" i="1"/>
  <c r="VE207" i="1"/>
  <c r="TN207" i="1"/>
  <c r="WQ207" i="1"/>
  <c r="VA207" i="1"/>
  <c r="TJ207" i="1"/>
  <c r="XQ207" i="1"/>
  <c r="VZ207" i="1"/>
  <c r="UI207" i="1"/>
  <c r="O10" i="1"/>
  <c r="O255" i="1"/>
  <c r="AB10" i="1"/>
  <c r="AB255" i="1"/>
  <c r="W10" i="1"/>
  <c r="W255" i="1"/>
  <c r="R10" i="1"/>
  <c r="R255" i="1"/>
  <c r="AN14" i="1"/>
  <c r="CJ16" i="1"/>
  <c r="CU16" i="1"/>
  <c r="CD18" i="1"/>
  <c r="CO18" i="1"/>
  <c r="CY18" i="1"/>
  <c r="DL20" i="1"/>
  <c r="DL255" i="1"/>
  <c r="LK27" i="1"/>
  <c r="LM29" i="1"/>
  <c r="LW36" i="1"/>
  <c r="LW255" i="1"/>
  <c r="MD38" i="1"/>
  <c r="MB39" i="1"/>
  <c r="MD41" i="1"/>
  <c r="MJ44" i="1"/>
  <c r="MO44" i="1"/>
  <c r="MW46" i="1"/>
  <c r="NB46" i="1"/>
  <c r="MI47" i="1"/>
  <c r="MW48" i="1"/>
  <c r="NC48" i="1"/>
  <c r="NC255" i="1"/>
  <c r="NH48" i="1"/>
  <c r="NM48" i="1"/>
  <c r="NM255" i="1"/>
  <c r="NS48" i="1"/>
  <c r="NX48" i="1"/>
  <c r="NX255" i="1"/>
  <c r="OA53" i="1"/>
  <c r="OP67" i="1"/>
  <c r="PA67" i="1"/>
  <c r="PK67" i="1"/>
  <c r="OS69" i="1"/>
  <c r="PD69" i="1"/>
  <c r="PO69" i="1"/>
  <c r="PR72" i="1"/>
  <c r="QC72" i="1"/>
  <c r="QF78" i="1"/>
  <c r="NS51" i="1"/>
  <c r="NU51" i="1"/>
  <c r="OC55" i="1"/>
  <c r="OD55" i="1"/>
  <c r="OC57" i="1"/>
  <c r="OE57" i="1"/>
  <c r="OB57" i="1"/>
  <c r="PF61" i="1"/>
  <c r="OZ61" i="1"/>
  <c r="PK61" i="1"/>
  <c r="OP61" i="1"/>
  <c r="PJ63" i="1"/>
  <c r="OO63" i="1"/>
  <c r="PE63" i="1"/>
  <c r="PC68" i="1"/>
  <c r="PK68" i="1"/>
  <c r="OU68" i="1"/>
  <c r="PK71" i="1"/>
  <c r="QA71" i="1"/>
  <c r="SB78" i="1"/>
  <c r="RI78" i="1"/>
  <c r="QN78" i="1"/>
  <c r="RT78" i="1"/>
  <c r="QV78" i="1"/>
  <c r="QC78" i="1"/>
  <c r="RT82" i="1"/>
  <c r="QN82" i="1"/>
  <c r="RE82" i="1"/>
  <c r="UD163" i="1"/>
  <c r="SY163" i="1"/>
  <c r="SX163" i="1"/>
  <c r="TU163" i="1"/>
  <c r="SD163" i="1"/>
  <c r="TS163" i="1"/>
  <c r="SC163" i="1"/>
  <c r="VA165" i="1"/>
  <c r="UP165" i="1"/>
  <c r="VM165" i="1"/>
  <c r="TV165" i="1"/>
  <c r="VK165" i="1"/>
  <c r="TU165" i="1"/>
  <c r="UQ165" i="1"/>
  <c r="US169" i="1"/>
  <c r="UR169" i="1"/>
  <c r="VA212" i="1"/>
  <c r="UT212" i="1"/>
  <c r="UP212" i="1"/>
  <c r="VL212" i="1"/>
  <c r="UV216" i="1"/>
  <c r="UO216" i="1"/>
  <c r="WL218" i="1"/>
  <c r="WH218" i="1"/>
  <c r="YX242" i="1"/>
  <c r="YO242" i="1"/>
  <c r="YM242" i="1"/>
  <c r="ZJ242" i="1"/>
  <c r="ZI242" i="1"/>
  <c r="AF10" i="1"/>
  <c r="AF255" i="1"/>
  <c r="AA10" i="1"/>
  <c r="AA255" i="1"/>
  <c r="V10" i="1"/>
  <c r="V255" i="1"/>
  <c r="P10" i="1"/>
  <c r="P255" i="1"/>
  <c r="AO14" i="1"/>
  <c r="CK16" i="1"/>
  <c r="CV16" i="1"/>
  <c r="CH18" i="1"/>
  <c r="CS18" i="1"/>
  <c r="DF20" i="1"/>
  <c r="LK25" i="1"/>
  <c r="LM27" i="1"/>
  <c r="ME38" i="1"/>
  <c r="MF41" i="1"/>
  <c r="MK44" i="1"/>
  <c r="MP44" i="1"/>
  <c r="MX46" i="1"/>
  <c r="ND46" i="1"/>
  <c r="MN47" i="1"/>
  <c r="MY48" i="1"/>
  <c r="ND48" i="1"/>
  <c r="NI48" i="1"/>
  <c r="NO48" i="1"/>
  <c r="NT48" i="1"/>
  <c r="NT255" i="1"/>
  <c r="NY48" i="1"/>
  <c r="NV52" i="1"/>
  <c r="OB55" i="1"/>
  <c r="OF55" i="1"/>
  <c r="OF255" i="1"/>
  <c r="PB63" i="1"/>
  <c r="OS67" i="1"/>
  <c r="PC67" i="1"/>
  <c r="PN67" i="1"/>
  <c r="OV69" i="1"/>
  <c r="PG69" i="1"/>
  <c r="PQ69" i="1"/>
  <c r="PJ72" i="1"/>
  <c r="PU72" i="1"/>
  <c r="QE72" i="1"/>
  <c r="QS78" i="1"/>
  <c r="SJ78" i="1"/>
  <c r="RZ82" i="1"/>
  <c r="NM49" i="1"/>
  <c r="NR49" i="1"/>
  <c r="NF49" i="1"/>
  <c r="VO172" i="1"/>
  <c r="VI172" i="1"/>
  <c r="VB172" i="1"/>
  <c r="UT172" i="1"/>
  <c r="UM172" i="1"/>
  <c r="UG172" i="1"/>
  <c r="TY172" i="1"/>
  <c r="TR172" i="1"/>
  <c r="VU172" i="1"/>
  <c r="VN172" i="1"/>
  <c r="VG172" i="1"/>
  <c r="UY172" i="1"/>
  <c r="US172" i="1"/>
  <c r="UL172" i="1"/>
  <c r="UD172" i="1"/>
  <c r="TW172" i="1"/>
  <c r="TQ172" i="1"/>
  <c r="VS172" i="1"/>
  <c r="VM172" i="1"/>
  <c r="VE172" i="1"/>
  <c r="UX172" i="1"/>
  <c r="UQ172" i="1"/>
  <c r="UI172" i="1"/>
  <c r="UC172" i="1"/>
  <c r="TV172" i="1"/>
  <c r="VR172" i="1"/>
  <c r="VJ172" i="1"/>
  <c r="VC172" i="1"/>
  <c r="UW172" i="1"/>
  <c r="UO172" i="1"/>
  <c r="UH172" i="1"/>
  <c r="UA172" i="1"/>
  <c r="TS172" i="1"/>
  <c r="XY174" i="1"/>
  <c r="XR174" i="1"/>
  <c r="XJ174" i="1"/>
  <c r="XC174" i="1"/>
  <c r="WW174" i="1"/>
  <c r="WO174" i="1"/>
  <c r="WH174" i="1"/>
  <c r="WA174" i="1"/>
  <c r="YD174" i="1"/>
  <c r="XW174" i="1"/>
  <c r="XO174" i="1"/>
  <c r="XI174" i="1"/>
  <c r="XB174" i="1"/>
  <c r="WT174" i="1"/>
  <c r="WM174" i="1"/>
  <c r="WG174" i="1"/>
  <c r="VY174" i="1"/>
  <c r="YC174" i="1"/>
  <c r="XU174" i="1"/>
  <c r="XN174" i="1"/>
  <c r="XG174" i="1"/>
  <c r="WY174" i="1"/>
  <c r="WS174" i="1"/>
  <c r="WL174" i="1"/>
  <c r="WD174" i="1"/>
  <c r="VW174" i="1"/>
  <c r="XZ174" i="1"/>
  <c r="XS174" i="1"/>
  <c r="XM174" i="1"/>
  <c r="XE174" i="1"/>
  <c r="WX174" i="1"/>
  <c r="WQ174" i="1"/>
  <c r="WI174" i="1"/>
  <c r="WC174" i="1"/>
  <c r="YN176" i="1"/>
  <c r="YP176" i="1"/>
  <c r="YO176" i="1"/>
  <c r="XC181" i="1"/>
  <c r="XI181" i="1"/>
  <c r="XA181" i="1"/>
  <c r="XF181" i="1"/>
  <c r="XE181" i="1"/>
  <c r="YR183" i="1"/>
  <c r="YE183" i="1"/>
  <c r="XY183" i="1"/>
  <c r="YO183" i="1"/>
  <c r="YD183" i="1"/>
  <c r="XV183" i="1"/>
  <c r="YU183" i="1"/>
  <c r="YN183" i="1"/>
  <c r="YI183" i="1"/>
  <c r="YA183" i="1"/>
  <c r="XU183" i="1"/>
  <c r="YS183" i="1"/>
  <c r="YM183" i="1"/>
  <c r="YG183" i="1"/>
  <c r="XZ183" i="1"/>
  <c r="XS183" i="1"/>
  <c r="YX185" i="1"/>
  <c r="YS185" i="1"/>
  <c r="YM185" i="1"/>
  <c r="YU185" i="1"/>
  <c r="YR185" i="1"/>
  <c r="YK185" i="1"/>
  <c r="YZ185" i="1"/>
  <c r="YT185" i="1"/>
  <c r="YQ185" i="1"/>
  <c r="YY185" i="1"/>
  <c r="YN185" i="1"/>
  <c r="ZG189" i="1"/>
  <c r="ZF189" i="1"/>
  <c r="ZE189" i="1"/>
  <c r="ZC191" i="1"/>
  <c r="ZE191" i="1"/>
  <c r="ZD191" i="1"/>
  <c r="XW194" i="1"/>
  <c r="XZ194" i="1"/>
  <c r="XY194" i="1"/>
  <c r="YP208" i="1"/>
  <c r="YI208" i="1"/>
  <c r="YA208" i="1"/>
  <c r="YN208" i="1"/>
  <c r="YF208" i="1"/>
  <c r="XZ208" i="1"/>
  <c r="YT208" i="1"/>
  <c r="YL208" i="1"/>
  <c r="YE208" i="1"/>
  <c r="XX208" i="1"/>
  <c r="YQ208" i="1"/>
  <c r="YJ208" i="1"/>
  <c r="YD208" i="1"/>
  <c r="AE10" i="1"/>
  <c r="AE255" i="1"/>
  <c r="Z10" i="1"/>
  <c r="Z255" i="1"/>
  <c r="AI14" i="1"/>
  <c r="CE16" i="1"/>
  <c r="CO16" i="1"/>
  <c r="CI18" i="1"/>
  <c r="CT18" i="1"/>
  <c r="LK34" i="1"/>
  <c r="MA38" i="1"/>
  <c r="MF38" i="1"/>
  <c r="MB41" i="1"/>
  <c r="ML44" i="1"/>
  <c r="MZ46" i="1"/>
  <c r="NE46" i="1"/>
  <c r="MZ48" i="1"/>
  <c r="NE48" i="1"/>
  <c r="NK48" i="1"/>
  <c r="NP48" i="1"/>
  <c r="NU48" i="1"/>
  <c r="NH49" i="1"/>
  <c r="NV53" i="1"/>
  <c r="OE55" i="1"/>
  <c r="OQ61" i="1"/>
  <c r="OK67" i="1"/>
  <c r="OU67" i="1"/>
  <c r="PF67" i="1"/>
  <c r="PB68" i="1"/>
  <c r="OY69" i="1"/>
  <c r="PI69" i="1"/>
  <c r="PT69" i="1"/>
  <c r="PM72" i="1"/>
  <c r="PW72" i="1"/>
  <c r="QR76" i="1"/>
  <c r="RD78" i="1"/>
  <c r="SV84" i="1"/>
  <c r="VR224" i="1"/>
  <c r="QH73" i="1"/>
  <c r="QD73" i="1"/>
  <c r="PZ73" i="1"/>
  <c r="PV73" i="1"/>
  <c r="PR73" i="1"/>
  <c r="PN73" i="1"/>
  <c r="QC73" i="1"/>
  <c r="PU73" i="1"/>
  <c r="PM73" i="1"/>
  <c r="QG73" i="1"/>
  <c r="PY73" i="1"/>
  <c r="PQ73" i="1"/>
  <c r="QE73" i="1"/>
  <c r="PW73" i="1"/>
  <c r="PO73" i="1"/>
  <c r="QB73" i="1"/>
  <c r="PT73" i="1"/>
  <c r="PL73" i="1"/>
  <c r="PX73" i="1"/>
  <c r="PK73" i="1"/>
  <c r="QI73" i="1"/>
  <c r="PS73" i="1"/>
  <c r="QF73" i="1"/>
  <c r="PP73" i="1"/>
  <c r="QA73" i="1"/>
  <c r="AL13" i="1"/>
  <c r="AP13" i="1"/>
  <c r="AP255" i="1"/>
  <c r="CU19" i="1"/>
  <c r="CQ19" i="1"/>
  <c r="CM19" i="1"/>
  <c r="CI19" i="1"/>
  <c r="CE19" i="1"/>
  <c r="LP24" i="1"/>
  <c r="LL24" i="1"/>
  <c r="LP28" i="1"/>
  <c r="LL28" i="1"/>
  <c r="AH13" i="1"/>
  <c r="BD15" i="1"/>
  <c r="BD255" i="1"/>
  <c r="BT15" i="1"/>
  <c r="BT255" i="1"/>
  <c r="CQ17" i="1"/>
  <c r="DB17" i="1"/>
  <c r="CD19" i="1"/>
  <c r="CJ19" i="1"/>
  <c r="CO19" i="1"/>
  <c r="CT19" i="1"/>
  <c r="PP62" i="1"/>
  <c r="DK21" i="1"/>
  <c r="DG21" i="1"/>
  <c r="DG255" i="1"/>
  <c r="DC21" i="1"/>
  <c r="PQ64" i="1"/>
  <c r="PM64" i="1"/>
  <c r="PI64" i="1"/>
  <c r="PE64" i="1"/>
  <c r="PA64" i="1"/>
  <c r="OW64" i="1"/>
  <c r="OS64" i="1"/>
  <c r="PP64" i="1"/>
  <c r="PH64" i="1"/>
  <c r="OZ64" i="1"/>
  <c r="OR64" i="1"/>
  <c r="PT64" i="1"/>
  <c r="PL64" i="1"/>
  <c r="PD64" i="1"/>
  <c r="OV64" i="1"/>
  <c r="PN64" i="1"/>
  <c r="PF64" i="1"/>
  <c r="OX64" i="1"/>
  <c r="PS64" i="1"/>
  <c r="PK64" i="1"/>
  <c r="PC64" i="1"/>
  <c r="OU64" i="1"/>
  <c r="AM13" i="1"/>
  <c r="AS15" i="1"/>
  <c r="AS255" i="1"/>
  <c r="BI15" i="1"/>
  <c r="BI255" i="1"/>
  <c r="BY15" i="1"/>
  <c r="BY255" i="1"/>
  <c r="CL17" i="1"/>
  <c r="OQ64" i="1"/>
  <c r="SA76" i="1"/>
  <c r="RW76" i="1"/>
  <c r="RS76" i="1"/>
  <c r="RO76" i="1"/>
  <c r="RK76" i="1"/>
  <c r="RG76" i="1"/>
  <c r="RC76" i="1"/>
  <c r="QY76" i="1"/>
  <c r="QU76" i="1"/>
  <c r="QQ76" i="1"/>
  <c r="QM76" i="1"/>
  <c r="QI76" i="1"/>
  <c r="QE76" i="1"/>
  <c r="QA76" i="1"/>
  <c r="PW76" i="1"/>
  <c r="RZ76" i="1"/>
  <c r="RR76" i="1"/>
  <c r="RJ76" i="1"/>
  <c r="RB76" i="1"/>
  <c r="QT76" i="1"/>
  <c r="QL76" i="1"/>
  <c r="QD76" i="1"/>
  <c r="PV76" i="1"/>
  <c r="RV76" i="1"/>
  <c r="RN76" i="1"/>
  <c r="RF76" i="1"/>
  <c r="QX76" i="1"/>
  <c r="QP76" i="1"/>
  <c r="QH76" i="1"/>
  <c r="PZ76" i="1"/>
  <c r="SB76" i="1"/>
  <c r="RT76" i="1"/>
  <c r="RT255" i="1"/>
  <c r="RL76" i="1"/>
  <c r="RD76" i="1"/>
  <c r="QV76" i="1"/>
  <c r="QN76" i="1"/>
  <c r="QF76" i="1"/>
  <c r="PX76" i="1"/>
  <c r="RY76" i="1"/>
  <c r="RQ76" i="1"/>
  <c r="RI76" i="1"/>
  <c r="RA76" i="1"/>
  <c r="QS76" i="1"/>
  <c r="QK76" i="1"/>
  <c r="QC76" i="1"/>
  <c r="PU76" i="1"/>
  <c r="SQ79" i="1"/>
  <c r="SM79" i="1"/>
  <c r="SL79" i="1"/>
  <c r="SP79" i="1"/>
  <c r="SN79" i="1"/>
  <c r="SK79" i="1"/>
  <c r="SO81" i="1"/>
  <c r="SK81" i="1"/>
  <c r="SN81" i="1"/>
  <c r="SP81" i="1"/>
  <c r="SM81" i="1"/>
  <c r="SM83" i="1"/>
  <c r="SI83" i="1"/>
  <c r="SE83" i="1"/>
  <c r="SH83" i="1"/>
  <c r="SC83" i="1"/>
  <c r="SG83" i="1"/>
  <c r="SL83" i="1"/>
  <c r="SJ83" i="1"/>
  <c r="SF83" i="1"/>
  <c r="SY86" i="1"/>
  <c r="TB86" i="1"/>
  <c r="TA86" i="1"/>
  <c r="TG88" i="1"/>
  <c r="TH88" i="1"/>
  <c r="TI88" i="1"/>
  <c r="TO90" i="1"/>
  <c r="TR90" i="1"/>
  <c r="TP90" i="1"/>
  <c r="TK93" i="1"/>
  <c r="TG93" i="1"/>
  <c r="TC93" i="1"/>
  <c r="SY93" i="1"/>
  <c r="SU93" i="1"/>
  <c r="SQ93" i="1"/>
  <c r="SM93" i="1"/>
  <c r="TJ93" i="1"/>
  <c r="TE93" i="1"/>
  <c r="SZ93" i="1"/>
  <c r="ST93" i="1"/>
  <c r="SO93" i="1"/>
  <c r="TN93" i="1"/>
  <c r="TD93" i="1"/>
  <c r="SS93" i="1"/>
  <c r="TI93" i="1"/>
  <c r="SX93" i="1"/>
  <c r="SN93" i="1"/>
  <c r="TF93" i="1"/>
  <c r="SV93" i="1"/>
  <c r="SK93" i="1"/>
  <c r="TM93" i="1"/>
  <c r="TB93" i="1"/>
  <c r="SR93" i="1"/>
  <c r="UP164" i="1"/>
  <c r="UL164" i="1"/>
  <c r="UH164" i="1"/>
  <c r="UD164" i="1"/>
  <c r="TZ164" i="1"/>
  <c r="TV164" i="1"/>
  <c r="TR164" i="1"/>
  <c r="TN164" i="1"/>
  <c r="TJ164" i="1"/>
  <c r="TF164" i="1"/>
  <c r="TB164" i="1"/>
  <c r="SX164" i="1"/>
  <c r="ST164" i="1"/>
  <c r="SP164" i="1"/>
  <c r="SL164" i="1"/>
  <c r="UM164" i="1"/>
  <c r="UG164" i="1"/>
  <c r="UB164" i="1"/>
  <c r="TW164" i="1"/>
  <c r="TQ164" i="1"/>
  <c r="TL164" i="1"/>
  <c r="TG164" i="1"/>
  <c r="TA164" i="1"/>
  <c r="SV164" i="1"/>
  <c r="SQ164" i="1"/>
  <c r="SK164" i="1"/>
  <c r="UK164" i="1"/>
  <c r="UA164" i="1"/>
  <c r="TP164" i="1"/>
  <c r="TE164" i="1"/>
  <c r="SU164" i="1"/>
  <c r="SJ164" i="1"/>
  <c r="UF164" i="1"/>
  <c r="TU164" i="1"/>
  <c r="TK164" i="1"/>
  <c r="SZ164" i="1"/>
  <c r="SO164" i="1"/>
  <c r="UJ164" i="1"/>
  <c r="TY164" i="1"/>
  <c r="TO164" i="1"/>
  <c r="TD164" i="1"/>
  <c r="SS164" i="1"/>
  <c r="SI164" i="1"/>
  <c r="UI164" i="1"/>
  <c r="TX164" i="1"/>
  <c r="TM164" i="1"/>
  <c r="TC164" i="1"/>
  <c r="SR164" i="1"/>
  <c r="UL168" i="1"/>
  <c r="UH168" i="1"/>
  <c r="UD168" i="1"/>
  <c r="TZ168" i="1"/>
  <c r="TV168" i="1"/>
  <c r="TR168" i="1"/>
  <c r="TN168" i="1"/>
  <c r="UK168" i="1"/>
  <c r="UF168" i="1"/>
  <c r="UA168" i="1"/>
  <c r="TU168" i="1"/>
  <c r="TP168" i="1"/>
  <c r="TK168" i="1"/>
  <c r="UE168" i="1"/>
  <c r="TT168" i="1"/>
  <c r="UJ168" i="1"/>
  <c r="TY168" i="1"/>
  <c r="TO168" i="1"/>
  <c r="UN168" i="1"/>
  <c r="UC168" i="1"/>
  <c r="TS168" i="1"/>
  <c r="UM168" i="1"/>
  <c r="UB168" i="1"/>
  <c r="TQ168" i="1"/>
  <c r="UX170" i="1"/>
  <c r="UZ170" i="1"/>
  <c r="UY170" i="1"/>
  <c r="WL197" i="1"/>
  <c r="WH197" i="1"/>
  <c r="WD197" i="1"/>
  <c r="VZ197" i="1"/>
  <c r="WN197" i="1"/>
  <c r="WI197" i="1"/>
  <c r="WC197" i="1"/>
  <c r="VX197" i="1"/>
  <c r="WM197" i="1"/>
  <c r="WG197" i="1"/>
  <c r="WB197" i="1"/>
  <c r="VW197" i="1"/>
  <c r="WE197" i="1"/>
  <c r="WK197" i="1"/>
  <c r="WA197" i="1"/>
  <c r="VL199" i="1"/>
  <c r="VH199" i="1"/>
  <c r="VD199" i="1"/>
  <c r="UZ199" i="1"/>
  <c r="UV199" i="1"/>
  <c r="UR199" i="1"/>
  <c r="VI199" i="1"/>
  <c r="VC199" i="1"/>
  <c r="UX199" i="1"/>
  <c r="US199" i="1"/>
  <c r="VG199" i="1"/>
  <c r="VB199" i="1"/>
  <c r="UW199" i="1"/>
  <c r="UQ199" i="1"/>
  <c r="VE199" i="1"/>
  <c r="UT199" i="1"/>
  <c r="VK199" i="1"/>
  <c r="VA199" i="1"/>
  <c r="UP199" i="1"/>
  <c r="XH201" i="1"/>
  <c r="XD201" i="1"/>
  <c r="WZ201" i="1"/>
  <c r="WV201" i="1"/>
  <c r="WR201" i="1"/>
  <c r="WN201" i="1"/>
  <c r="WJ201" i="1"/>
  <c r="WF201" i="1"/>
  <c r="WB201" i="1"/>
  <c r="XE201" i="1"/>
  <c r="WY201" i="1"/>
  <c r="WT201" i="1"/>
  <c r="WO201" i="1"/>
  <c r="WI201" i="1"/>
  <c r="WD201" i="1"/>
  <c r="VY201" i="1"/>
  <c r="XC201" i="1"/>
  <c r="WX201" i="1"/>
  <c r="WS201" i="1"/>
  <c r="WM201" i="1"/>
  <c r="WH201" i="1"/>
  <c r="WC201" i="1"/>
  <c r="XF201" i="1"/>
  <c r="WU201" i="1"/>
  <c r="WK201" i="1"/>
  <c r="VZ201" i="1"/>
  <c r="XB201" i="1"/>
  <c r="WQ201" i="1"/>
  <c r="WG201" i="1"/>
  <c r="TB204" i="1"/>
  <c r="TA204" i="1"/>
  <c r="VN211" i="1"/>
  <c r="VO211" i="1"/>
  <c r="VM211" i="1"/>
  <c r="WI213" i="1"/>
  <c r="WE213" i="1"/>
  <c r="WA213" i="1"/>
  <c r="VW213" i="1"/>
  <c r="VS213" i="1"/>
  <c r="VO213" i="1"/>
  <c r="WJ213" i="1"/>
  <c r="WD213" i="1"/>
  <c r="VY213" i="1"/>
  <c r="VT213" i="1"/>
  <c r="VN213" i="1"/>
  <c r="WH213" i="1"/>
  <c r="WC213" i="1"/>
  <c r="VX213" i="1"/>
  <c r="VR213" i="1"/>
  <c r="VM213" i="1"/>
  <c r="WF213" i="1"/>
  <c r="VU213" i="1"/>
  <c r="WB213" i="1"/>
  <c r="VQ213" i="1"/>
  <c r="VU215" i="1"/>
  <c r="VQ215" i="1"/>
  <c r="VP215" i="1"/>
  <c r="VT215" i="1"/>
  <c r="VS215" i="1"/>
  <c r="WD217" i="1"/>
  <c r="VZ217" i="1"/>
  <c r="WC217" i="1"/>
  <c r="WG217" i="1"/>
  <c r="WB217" i="1"/>
  <c r="WE217" i="1"/>
  <c r="WA217" i="1"/>
  <c r="WI219" i="1"/>
  <c r="WE219" i="1"/>
  <c r="WA219" i="1"/>
  <c r="VW219" i="1"/>
  <c r="WJ219" i="1"/>
  <c r="WD219" i="1"/>
  <c r="VY219" i="1"/>
  <c r="WH219" i="1"/>
  <c r="WC219" i="1"/>
  <c r="VX219" i="1"/>
  <c r="WF219" i="1"/>
  <c r="VU219" i="1"/>
  <c r="WL219" i="1"/>
  <c r="WB219" i="1"/>
  <c r="VZ221" i="1"/>
  <c r="VV221" i="1"/>
  <c r="VX221" i="1"/>
  <c r="VW221" i="1"/>
  <c r="VY221" i="1"/>
  <c r="ZG241" i="1"/>
  <c r="ZC241" i="1"/>
  <c r="ZF241" i="1"/>
  <c r="ZJ241" i="1"/>
  <c r="ZE241" i="1"/>
  <c r="ZD241" i="1"/>
  <c r="AQ13" i="1"/>
  <c r="AQ255" i="1"/>
  <c r="AK13" i="1"/>
  <c r="AK255" i="1"/>
  <c r="AU15" i="1"/>
  <c r="AU255" i="1"/>
  <c r="AZ15" i="1"/>
  <c r="AZ255" i="1"/>
  <c r="BE15" i="1"/>
  <c r="BE255" i="1"/>
  <c r="BK15" i="1"/>
  <c r="BK255" i="1"/>
  <c r="BP15" i="1"/>
  <c r="BP255" i="1"/>
  <c r="BU15" i="1"/>
  <c r="BU255" i="1"/>
  <c r="CA15" i="1"/>
  <c r="CA255" i="1"/>
  <c r="CH17" i="1"/>
  <c r="CM17" i="1"/>
  <c r="CR17" i="1"/>
  <c r="CX17" i="1"/>
  <c r="CF19" i="1"/>
  <c r="CK19" i="1"/>
  <c r="CP19" i="1"/>
  <c r="CV19" i="1"/>
  <c r="DH21" i="1"/>
  <c r="LJ24" i="1"/>
  <c r="LO24" i="1"/>
  <c r="LJ26" i="1"/>
  <c r="LO26" i="1"/>
  <c r="LJ28" i="1"/>
  <c r="LO28" i="1"/>
  <c r="LR35" i="1"/>
  <c r="LR255" i="1"/>
  <c r="PC62" i="1"/>
  <c r="OT64" i="1"/>
  <c r="PJ64" i="1"/>
  <c r="QG76" i="1"/>
  <c r="QW76" i="1"/>
  <c r="RM76" i="1"/>
  <c r="SO79" i="1"/>
  <c r="SQ81" i="1"/>
  <c r="TQ90" i="1"/>
  <c r="SL93" i="1"/>
  <c r="TH93" i="1"/>
  <c r="SN164" i="1"/>
  <c r="TI164" i="1"/>
  <c r="UE164" i="1"/>
  <c r="TX168" i="1"/>
  <c r="VY197" i="1"/>
  <c r="UO199" i="1"/>
  <c r="VJ199" i="1"/>
  <c r="WE201" i="1"/>
  <c r="XA201" i="1"/>
  <c r="VP213" i="1"/>
  <c r="VY217" i="1"/>
  <c r="WK219" i="1"/>
  <c r="XG230" i="1"/>
  <c r="WL227" i="1"/>
  <c r="WN227" i="1"/>
  <c r="WM227" i="1"/>
  <c r="XJ231" i="1"/>
  <c r="XK231" i="1"/>
  <c r="XJ239" i="1"/>
  <c r="XH239" i="1"/>
  <c r="DB16" i="1"/>
  <c r="CX16" i="1"/>
  <c r="CT16" i="1"/>
  <c r="CP16" i="1"/>
  <c r="CL16" i="1"/>
  <c r="CH16" i="1"/>
  <c r="CD16" i="1"/>
  <c r="DI20" i="1"/>
  <c r="DE20" i="1"/>
  <c r="LP25" i="1"/>
  <c r="LL25" i="1"/>
  <c r="QC71" i="1"/>
  <c r="PY71" i="1"/>
  <c r="PU71" i="1"/>
  <c r="PQ71" i="1"/>
  <c r="PM71" i="1"/>
  <c r="PI71" i="1"/>
  <c r="PG71" i="1"/>
  <c r="QB71" i="1"/>
  <c r="PX71" i="1"/>
  <c r="PT71" i="1"/>
  <c r="PP71" i="1"/>
  <c r="PH71" i="1"/>
  <c r="PL71" i="1"/>
  <c r="PZ71" i="1"/>
  <c r="PR71" i="1"/>
  <c r="PJ71" i="1"/>
  <c r="PF71" i="1"/>
  <c r="PW71" i="1"/>
  <c r="PW255" i="1"/>
  <c r="PO71" i="1"/>
  <c r="WX173" i="1"/>
  <c r="WT173" i="1"/>
  <c r="WP173" i="1"/>
  <c r="WL173" i="1"/>
  <c r="WH173" i="1"/>
  <c r="WD173" i="1"/>
  <c r="VZ173" i="1"/>
  <c r="VV173" i="1"/>
  <c r="VR173" i="1"/>
  <c r="VN173" i="1"/>
  <c r="VJ173" i="1"/>
  <c r="VF173" i="1"/>
  <c r="VB173" i="1"/>
  <c r="UX173" i="1"/>
  <c r="UT173" i="1"/>
  <c r="WY173" i="1"/>
  <c r="WS173" i="1"/>
  <c r="WN173" i="1"/>
  <c r="WI173" i="1"/>
  <c r="WC173" i="1"/>
  <c r="VX173" i="1"/>
  <c r="VS173" i="1"/>
  <c r="VM173" i="1"/>
  <c r="VH173" i="1"/>
  <c r="VC173" i="1"/>
  <c r="UW173" i="1"/>
  <c r="WW173" i="1"/>
  <c r="WR173" i="1"/>
  <c r="WM173" i="1"/>
  <c r="WG173" i="1"/>
  <c r="WB173" i="1"/>
  <c r="VW173" i="1"/>
  <c r="VQ173" i="1"/>
  <c r="VL173" i="1"/>
  <c r="VG173" i="1"/>
  <c r="VA173" i="1"/>
  <c r="UV173" i="1"/>
  <c r="WZ173" i="1"/>
  <c r="WO173" i="1"/>
  <c r="WE173" i="1"/>
  <c r="VT173" i="1"/>
  <c r="VI173" i="1"/>
  <c r="UY173" i="1"/>
  <c r="WV173" i="1"/>
  <c r="WK173" i="1"/>
  <c r="WA173" i="1"/>
  <c r="VP173" i="1"/>
  <c r="VE173" i="1"/>
  <c r="UU173" i="1"/>
  <c r="VN178" i="1"/>
  <c r="VJ178" i="1"/>
  <c r="VF178" i="1"/>
  <c r="VB178" i="1"/>
  <c r="UX178" i="1"/>
  <c r="UT178" i="1"/>
  <c r="UP178" i="1"/>
  <c r="UL178" i="1"/>
  <c r="UH178" i="1"/>
  <c r="UD178" i="1"/>
  <c r="TZ178" i="1"/>
  <c r="TV178" i="1"/>
  <c r="TR178" i="1"/>
  <c r="TN178" i="1"/>
  <c r="TJ178" i="1"/>
  <c r="TF178" i="1"/>
  <c r="TB178" i="1"/>
  <c r="SX178" i="1"/>
  <c r="ST178" i="1"/>
  <c r="SP178" i="1"/>
  <c r="SL178" i="1"/>
  <c r="SH178" i="1"/>
  <c r="SD178" i="1"/>
  <c r="VK178" i="1"/>
  <c r="VE178" i="1"/>
  <c r="UZ178" i="1"/>
  <c r="UU178" i="1"/>
  <c r="UO178" i="1"/>
  <c r="UJ178" i="1"/>
  <c r="UE178" i="1"/>
  <c r="TY178" i="1"/>
  <c r="TT178" i="1"/>
  <c r="TO178" i="1"/>
  <c r="TI178" i="1"/>
  <c r="TD178" i="1"/>
  <c r="SY178" i="1"/>
  <c r="SS178" i="1"/>
  <c r="SN178" i="1"/>
  <c r="SI178" i="1"/>
  <c r="SC178" i="1"/>
  <c r="VI178" i="1"/>
  <c r="VD178" i="1"/>
  <c r="UY178" i="1"/>
  <c r="UN178" i="1"/>
  <c r="UI178" i="1"/>
  <c r="UC178" i="1"/>
  <c r="TX178" i="1"/>
  <c r="TS178" i="1"/>
  <c r="TM178" i="1"/>
  <c r="TH178" i="1"/>
  <c r="TC178" i="1"/>
  <c r="SW178" i="1"/>
  <c r="SR178" i="1"/>
  <c r="SM178" i="1"/>
  <c r="SG178" i="1"/>
  <c r="US178" i="1"/>
  <c r="VL178" i="1"/>
  <c r="VA178" i="1"/>
  <c r="UQ178" i="1"/>
  <c r="UF178" i="1"/>
  <c r="TU178" i="1"/>
  <c r="TK178" i="1"/>
  <c r="SZ178" i="1"/>
  <c r="SO178" i="1"/>
  <c r="SE178" i="1"/>
  <c r="VH178" i="1"/>
  <c r="UW178" i="1"/>
  <c r="UM178" i="1"/>
  <c r="UB178" i="1"/>
  <c r="TQ178" i="1"/>
  <c r="TG178" i="1"/>
  <c r="SV178" i="1"/>
  <c r="SK178" i="1"/>
  <c r="XP182" i="1"/>
  <c r="XL182" i="1"/>
  <c r="XR182" i="1"/>
  <c r="XM182" i="1"/>
  <c r="XQ182" i="1"/>
  <c r="XK182" i="1"/>
  <c r="XN182" i="1"/>
  <c r="XJ182" i="1"/>
  <c r="YS186" i="1"/>
  <c r="YO186" i="1"/>
  <c r="YK186" i="1"/>
  <c r="YQ186" i="1"/>
  <c r="YL186" i="1"/>
  <c r="YP186" i="1"/>
  <c r="YN186" i="1"/>
  <c r="YM186" i="1"/>
  <c r="ZF190" i="1"/>
  <c r="ZH190" i="1"/>
  <c r="ZG190" i="1"/>
  <c r="ZI190" i="1"/>
  <c r="ZE190" i="1"/>
  <c r="YZ195" i="1"/>
  <c r="YV195" i="1"/>
  <c r="YR195" i="1"/>
  <c r="YN195" i="1"/>
  <c r="YJ195" i="1"/>
  <c r="YF195" i="1"/>
  <c r="YW195" i="1"/>
  <c r="YQ195" i="1"/>
  <c r="YL195" i="1"/>
  <c r="YG195" i="1"/>
  <c r="YU195" i="1"/>
  <c r="YP195" i="1"/>
  <c r="YK195" i="1"/>
  <c r="YE195" i="1"/>
  <c r="YX195" i="1"/>
  <c r="YM195" i="1"/>
  <c r="YC195" i="1"/>
  <c r="YT195" i="1"/>
  <c r="YI195" i="1"/>
  <c r="AO13" i="1"/>
  <c r="AO255" i="1"/>
  <c r="AV15" i="1"/>
  <c r="AV255" i="1"/>
  <c r="BG15" i="1"/>
  <c r="BG255" i="1"/>
  <c r="BQ15" i="1"/>
  <c r="BQ255" i="1"/>
  <c r="CM16" i="1"/>
  <c r="CW16" i="1"/>
  <c r="CI17" i="1"/>
  <c r="CE18" i="1"/>
  <c r="CP18" i="1"/>
  <c r="CL19" i="1"/>
  <c r="DC20" i="1"/>
  <c r="DD21" i="1"/>
  <c r="LK24" i="1"/>
  <c r="OY64" i="1"/>
  <c r="PS71" i="1"/>
  <c r="QJ76" i="1"/>
  <c r="QZ76" i="1"/>
  <c r="RP76" i="1"/>
  <c r="SD83" i="1"/>
  <c r="SZ86" i="1"/>
  <c r="SP93" i="1"/>
  <c r="TL93" i="1"/>
  <c r="SM163" i="1"/>
  <c r="TI163" i="1"/>
  <c r="SW164" i="1"/>
  <c r="TS164" i="1"/>
  <c r="UN164" i="1"/>
  <c r="UE165" i="1"/>
  <c r="TL168" i="1"/>
  <c r="UG168" i="1"/>
  <c r="VK173" i="1"/>
  <c r="WF173" i="1"/>
  <c r="SU178" i="1"/>
  <c r="TP178" i="1"/>
  <c r="UK178" i="1"/>
  <c r="VG178" i="1"/>
  <c r="WH193" i="1"/>
  <c r="YO195" i="1"/>
  <c r="WF197" i="1"/>
  <c r="UU199" i="1"/>
  <c r="WL201" i="1"/>
  <c r="XG201" i="1"/>
  <c r="TU207" i="1"/>
  <c r="UP207" i="1"/>
  <c r="VK207" i="1"/>
  <c r="WG207" i="1"/>
  <c r="VV213" i="1"/>
  <c r="WF217" i="1"/>
  <c r="VV219" i="1"/>
  <c r="WA221" i="1"/>
  <c r="ZH241" i="1"/>
  <c r="BZ15" i="1"/>
  <c r="BZ255" i="1"/>
  <c r="BV15" i="1"/>
  <c r="BV255" i="1"/>
  <c r="BR15" i="1"/>
  <c r="BR255" i="1"/>
  <c r="BN15" i="1"/>
  <c r="BN255" i="1"/>
  <c r="BJ15" i="1"/>
  <c r="BJ255" i="1"/>
  <c r="BF15" i="1"/>
  <c r="BF255" i="1"/>
  <c r="BB15" i="1"/>
  <c r="BB255" i="1"/>
  <c r="AX15" i="1"/>
  <c r="AX255" i="1"/>
  <c r="AT15" i="1"/>
  <c r="AT255" i="1"/>
  <c r="DA17" i="1"/>
  <c r="CW17" i="1"/>
  <c r="CS17" i="1"/>
  <c r="CO17" i="1"/>
  <c r="CK17" i="1"/>
  <c r="CG17" i="1"/>
  <c r="LP26" i="1"/>
  <c r="LL26" i="1"/>
  <c r="OG58" i="1"/>
  <c r="OG255" i="1"/>
  <c r="OI58" i="1"/>
  <c r="OI255" i="1"/>
  <c r="OH58" i="1"/>
  <c r="OH255" i="1"/>
  <c r="PN62" i="1"/>
  <c r="PJ62" i="1"/>
  <c r="PF62" i="1"/>
  <c r="PB62" i="1"/>
  <c r="OX62" i="1"/>
  <c r="OT62" i="1"/>
  <c r="OP62" i="1"/>
  <c r="PQ62" i="1"/>
  <c r="PI62" i="1"/>
  <c r="PA62" i="1"/>
  <c r="OS62" i="1"/>
  <c r="PM62" i="1"/>
  <c r="PE62" i="1"/>
  <c r="OW62" i="1"/>
  <c r="OO62" i="1"/>
  <c r="PO62" i="1"/>
  <c r="PG62" i="1"/>
  <c r="OY62" i="1"/>
  <c r="OQ62" i="1"/>
  <c r="PL62" i="1"/>
  <c r="PD62" i="1"/>
  <c r="OV62" i="1"/>
  <c r="ON62" i="1"/>
  <c r="AY15" i="1"/>
  <c r="AY255" i="1"/>
  <c r="BO15" i="1"/>
  <c r="BO255" i="1"/>
  <c r="CF17" i="1"/>
  <c r="CV17" i="1"/>
  <c r="DF21" i="1"/>
  <c r="LN24" i="1"/>
  <c r="LN26" i="1"/>
  <c r="LN28" i="1"/>
  <c r="LP35" i="1"/>
  <c r="OZ62" i="1"/>
  <c r="PG64" i="1"/>
  <c r="AP14" i="1"/>
  <c r="AL14" i="1"/>
  <c r="AH14" i="1"/>
  <c r="CZ18" i="1"/>
  <c r="CV18" i="1"/>
  <c r="CR18" i="1"/>
  <c r="CN18" i="1"/>
  <c r="CJ18" i="1"/>
  <c r="CF18" i="1"/>
  <c r="LP27" i="1"/>
  <c r="LL27" i="1"/>
  <c r="LP29" i="1"/>
  <c r="LL29" i="1"/>
  <c r="LY36" i="1"/>
  <c r="LY255" i="1"/>
  <c r="LU36" i="1"/>
  <c r="LU255" i="1"/>
  <c r="LV36" i="1"/>
  <c r="LV255" i="1"/>
  <c r="PM61" i="1"/>
  <c r="PI61" i="1"/>
  <c r="PE61" i="1"/>
  <c r="PA61" i="1"/>
  <c r="PA255" i="1"/>
  <c r="OW61" i="1"/>
  <c r="OS61" i="1"/>
  <c r="OO61" i="1"/>
  <c r="OK61" i="1"/>
  <c r="OK255" i="1"/>
  <c r="PL61" i="1"/>
  <c r="PJ61" i="1"/>
  <c r="PD61" i="1"/>
  <c r="OY61" i="1"/>
  <c r="OY255" i="1"/>
  <c r="OT61" i="1"/>
  <c r="ON61" i="1"/>
  <c r="PH61" i="1"/>
  <c r="PC61" i="1"/>
  <c r="PC255" i="1"/>
  <c r="OX61" i="1"/>
  <c r="OR61" i="1"/>
  <c r="OM61" i="1"/>
  <c r="OM255" i="1"/>
  <c r="PP63" i="1"/>
  <c r="PL63" i="1"/>
  <c r="PH63" i="1"/>
  <c r="PD63" i="1"/>
  <c r="OZ63" i="1"/>
  <c r="OV63" i="1"/>
  <c r="OR63" i="1"/>
  <c r="ON63" i="1"/>
  <c r="PK63" i="1"/>
  <c r="PC63" i="1"/>
  <c r="OU63" i="1"/>
  <c r="PO63" i="1"/>
  <c r="PG63" i="1"/>
  <c r="OY63" i="1"/>
  <c r="OQ63" i="1"/>
  <c r="PQ63" i="1"/>
  <c r="PI63" i="1"/>
  <c r="PA63" i="1"/>
  <c r="OS63" i="1"/>
  <c r="PN63" i="1"/>
  <c r="PF63" i="1"/>
  <c r="OX63" i="1"/>
  <c r="OP63" i="1"/>
  <c r="PQ68" i="1"/>
  <c r="PM68" i="1"/>
  <c r="PI68" i="1"/>
  <c r="PE68" i="1"/>
  <c r="PA68" i="1"/>
  <c r="OW68" i="1"/>
  <c r="OS68" i="1"/>
  <c r="OO68" i="1"/>
  <c r="PP68" i="1"/>
  <c r="PH68" i="1"/>
  <c r="OZ68" i="1"/>
  <c r="OR68" i="1"/>
  <c r="PL68" i="1"/>
  <c r="PD68" i="1"/>
  <c r="OV68" i="1"/>
  <c r="ON68" i="1"/>
  <c r="PO68" i="1"/>
  <c r="PG68" i="1"/>
  <c r="OY68" i="1"/>
  <c r="OQ68" i="1"/>
  <c r="PN68" i="1"/>
  <c r="PF68" i="1"/>
  <c r="OX68" i="1"/>
  <c r="OP68" i="1"/>
  <c r="YJ175" i="1"/>
  <c r="YF175" i="1"/>
  <c r="YL175" i="1"/>
  <c r="YG175" i="1"/>
  <c r="YK175" i="1"/>
  <c r="YE175" i="1"/>
  <c r="YI175" i="1"/>
  <c r="YH175" i="1"/>
  <c r="YH184" i="1"/>
  <c r="YD184" i="1"/>
  <c r="XZ184" i="1"/>
  <c r="XV184" i="1"/>
  <c r="YF184" i="1"/>
  <c r="YA184" i="1"/>
  <c r="XU184" i="1"/>
  <c r="YJ184" i="1"/>
  <c r="YE184" i="1"/>
  <c r="XY184" i="1"/>
  <c r="XT184" i="1"/>
  <c r="YC184" i="1"/>
  <c r="XS184" i="1"/>
  <c r="YB184" i="1"/>
  <c r="YZ188" i="1"/>
  <c r="YV188" i="1"/>
  <c r="ZC188" i="1"/>
  <c r="YX188" i="1"/>
  <c r="ZB188" i="1"/>
  <c r="YW188" i="1"/>
  <c r="YU188" i="1"/>
  <c r="XT193" i="1"/>
  <c r="XP193" i="1"/>
  <c r="XL193" i="1"/>
  <c r="XH193" i="1"/>
  <c r="XD193" i="1"/>
  <c r="WZ193" i="1"/>
  <c r="WV193" i="1"/>
  <c r="WR193" i="1"/>
  <c r="WN193" i="1"/>
  <c r="WJ193" i="1"/>
  <c r="WF193" i="1"/>
  <c r="WB193" i="1"/>
  <c r="VX193" i="1"/>
  <c r="VT193" i="1"/>
  <c r="VP193" i="1"/>
  <c r="XV193" i="1"/>
  <c r="XQ193" i="1"/>
  <c r="XK193" i="1"/>
  <c r="XF193" i="1"/>
  <c r="XA193" i="1"/>
  <c r="WU193" i="1"/>
  <c r="WP193" i="1"/>
  <c r="WK193" i="1"/>
  <c r="WE193" i="1"/>
  <c r="VZ193" i="1"/>
  <c r="VU193" i="1"/>
  <c r="VO193" i="1"/>
  <c r="XU193" i="1"/>
  <c r="XO193" i="1"/>
  <c r="XJ193" i="1"/>
  <c r="XE193" i="1"/>
  <c r="WY193" i="1"/>
  <c r="WT193" i="1"/>
  <c r="WO193" i="1"/>
  <c r="WI193" i="1"/>
  <c r="WD193" i="1"/>
  <c r="VY193" i="1"/>
  <c r="VS193" i="1"/>
  <c r="XS193" i="1"/>
  <c r="XI193" i="1"/>
  <c r="WX193" i="1"/>
  <c r="WM193" i="1"/>
  <c r="WC193" i="1"/>
  <c r="VR193" i="1"/>
  <c r="XR193" i="1"/>
  <c r="XG193" i="1"/>
  <c r="WW193" i="1"/>
  <c r="WL193" i="1"/>
  <c r="WA193" i="1"/>
  <c r="VQ193" i="1"/>
  <c r="XT207" i="1"/>
  <c r="XP207" i="1"/>
  <c r="XL207" i="1"/>
  <c r="XH207" i="1"/>
  <c r="XD207" i="1"/>
  <c r="WZ207" i="1"/>
  <c r="WV207" i="1"/>
  <c r="WR207" i="1"/>
  <c r="WN207" i="1"/>
  <c r="WJ207" i="1"/>
  <c r="WF207" i="1"/>
  <c r="WB207" i="1"/>
  <c r="VX207" i="1"/>
  <c r="VT207" i="1"/>
  <c r="VP207" i="1"/>
  <c r="VL207" i="1"/>
  <c r="VH207" i="1"/>
  <c r="VD207" i="1"/>
  <c r="UZ207" i="1"/>
  <c r="UV207" i="1"/>
  <c r="UR207" i="1"/>
  <c r="UN207" i="1"/>
  <c r="UJ207" i="1"/>
  <c r="UF207" i="1"/>
  <c r="UB207" i="1"/>
  <c r="TX207" i="1"/>
  <c r="TT207" i="1"/>
  <c r="TP207" i="1"/>
  <c r="TL207" i="1"/>
  <c r="TH207" i="1"/>
  <c r="XU207" i="1"/>
  <c r="XO207" i="1"/>
  <c r="XJ207" i="1"/>
  <c r="XE207" i="1"/>
  <c r="WY207" i="1"/>
  <c r="WT207" i="1"/>
  <c r="WO207" i="1"/>
  <c r="WI207" i="1"/>
  <c r="WD207" i="1"/>
  <c r="VY207" i="1"/>
  <c r="VS207" i="1"/>
  <c r="VN207" i="1"/>
  <c r="VI207" i="1"/>
  <c r="VC207" i="1"/>
  <c r="UX207" i="1"/>
  <c r="US207" i="1"/>
  <c r="UM207" i="1"/>
  <c r="UH207" i="1"/>
  <c r="UC207" i="1"/>
  <c r="TW207" i="1"/>
  <c r="TR207" i="1"/>
  <c r="TM207" i="1"/>
  <c r="TG207" i="1"/>
  <c r="XS207" i="1"/>
  <c r="XN207" i="1"/>
  <c r="XI207" i="1"/>
  <c r="XC207" i="1"/>
  <c r="WX207" i="1"/>
  <c r="WS207" i="1"/>
  <c r="WM207" i="1"/>
  <c r="WH207" i="1"/>
  <c r="WC207" i="1"/>
  <c r="VW207" i="1"/>
  <c r="VR207" i="1"/>
  <c r="VM207" i="1"/>
  <c r="VG207" i="1"/>
  <c r="VB207" i="1"/>
  <c r="UW207" i="1"/>
  <c r="UQ207" i="1"/>
  <c r="UL207" i="1"/>
  <c r="UG207" i="1"/>
  <c r="UA207" i="1"/>
  <c r="TV207" i="1"/>
  <c r="TQ207" i="1"/>
  <c r="TK207" i="1"/>
  <c r="XV207" i="1"/>
  <c r="XK207" i="1"/>
  <c r="XA207" i="1"/>
  <c r="WP207" i="1"/>
  <c r="WE207" i="1"/>
  <c r="VU207" i="1"/>
  <c r="VJ207" i="1"/>
  <c r="UY207" i="1"/>
  <c r="UO207" i="1"/>
  <c r="UD207" i="1"/>
  <c r="TS207" i="1"/>
  <c r="TI207" i="1"/>
  <c r="XR207" i="1"/>
  <c r="XG207" i="1"/>
  <c r="WW207" i="1"/>
  <c r="WL207" i="1"/>
  <c r="WA207" i="1"/>
  <c r="VQ207" i="1"/>
  <c r="VF207" i="1"/>
  <c r="UU207" i="1"/>
  <c r="UK207" i="1"/>
  <c r="TZ207" i="1"/>
  <c r="TO207" i="1"/>
  <c r="AJ13" i="1"/>
  <c r="AJ255" i="1"/>
  <c r="AQ14" i="1"/>
  <c r="BA15" i="1"/>
  <c r="BA255" i="1"/>
  <c r="BL15" i="1"/>
  <c r="BL255" i="1"/>
  <c r="BW15" i="1"/>
  <c r="BW255" i="1"/>
  <c r="CG16" i="1"/>
  <c r="CR16" i="1"/>
  <c r="CD17" i="1"/>
  <c r="CN17" i="1"/>
  <c r="CY17" i="1"/>
  <c r="CK18" i="1"/>
  <c r="CU18" i="1"/>
  <c r="CG19" i="1"/>
  <c r="CR19" i="1"/>
  <c r="DH20" i="1"/>
  <c r="DH255" i="1"/>
  <c r="DI21" i="1"/>
  <c r="LQ24" i="1"/>
  <c r="LN25" i="1"/>
  <c r="LQ26" i="1"/>
  <c r="LN27" i="1"/>
  <c r="LK28" i="1"/>
  <c r="LQ28" i="1"/>
  <c r="LN29" i="1"/>
  <c r="LN34" i="1"/>
  <c r="LS36" i="1"/>
  <c r="LS255" i="1"/>
  <c r="LZ36" i="1"/>
  <c r="LZ255" i="1"/>
  <c r="OU61" i="1"/>
  <c r="OR62" i="1"/>
  <c r="OT63" i="1"/>
  <c r="PO64" i="1"/>
  <c r="MD39" i="1"/>
  <c r="MF39" i="1"/>
  <c r="ME39" i="1"/>
  <c r="MU45" i="1"/>
  <c r="MT45" i="1"/>
  <c r="MS45" i="1"/>
  <c r="MS255" i="1"/>
  <c r="MT47" i="1"/>
  <c r="MP47" i="1"/>
  <c r="ML47" i="1"/>
  <c r="MH47" i="1"/>
  <c r="MV47" i="1"/>
  <c r="MQ47" i="1"/>
  <c r="MQ255" i="1"/>
  <c r="MK47" i="1"/>
  <c r="MU47" i="1"/>
  <c r="MO47" i="1"/>
  <c r="MJ47" i="1"/>
  <c r="NO49" i="1"/>
  <c r="NK49" i="1"/>
  <c r="NG49" i="1"/>
  <c r="NP49" i="1"/>
  <c r="NJ49" i="1"/>
  <c r="NE49" i="1"/>
  <c r="NN49" i="1"/>
  <c r="NI49" i="1"/>
  <c r="ND49" i="1"/>
  <c r="OA52" i="1"/>
  <c r="OA255" i="1"/>
  <c r="NW52" i="1"/>
  <c r="NZ52" i="1"/>
  <c r="NZ255" i="1"/>
  <c r="NY52" i="1"/>
  <c r="OC54" i="1"/>
  <c r="OE54" i="1"/>
  <c r="OE255" i="1"/>
  <c r="OD54" i="1"/>
  <c r="OC56" i="1"/>
  <c r="OB56" i="1"/>
  <c r="SI78" i="1"/>
  <c r="SI255" i="1"/>
  <c r="SE78" i="1"/>
  <c r="SA78" i="1"/>
  <c r="RW78" i="1"/>
  <c r="RS78" i="1"/>
  <c r="RO78" i="1"/>
  <c r="RK78" i="1"/>
  <c r="RG78" i="1"/>
  <c r="RC78" i="1"/>
  <c r="QY78" i="1"/>
  <c r="QU78" i="1"/>
  <c r="QQ78" i="1"/>
  <c r="QM78" i="1"/>
  <c r="QI78" i="1"/>
  <c r="QE78" i="1"/>
  <c r="SD78" i="1"/>
  <c r="RV78" i="1"/>
  <c r="RN78" i="1"/>
  <c r="RF78" i="1"/>
  <c r="QX78" i="1"/>
  <c r="QP78" i="1"/>
  <c r="QH78" i="1"/>
  <c r="SH78" i="1"/>
  <c r="RZ78" i="1"/>
  <c r="RR78" i="1"/>
  <c r="RJ78" i="1"/>
  <c r="RB78" i="1"/>
  <c r="QT78" i="1"/>
  <c r="QL78" i="1"/>
  <c r="QD78" i="1"/>
  <c r="SF78" i="1"/>
  <c r="RX78" i="1"/>
  <c r="RP78" i="1"/>
  <c r="RH78" i="1"/>
  <c r="QZ78" i="1"/>
  <c r="QR78" i="1"/>
  <c r="QJ78" i="1"/>
  <c r="SC78" i="1"/>
  <c r="RU78" i="1"/>
  <c r="RM78" i="1"/>
  <c r="RE78" i="1"/>
  <c r="QW78" i="1"/>
  <c r="QO78" i="1"/>
  <c r="QG78" i="1"/>
  <c r="SU80" i="1"/>
  <c r="SU255" i="1"/>
  <c r="ST80" i="1"/>
  <c r="SX80" i="1"/>
  <c r="SV80" i="1"/>
  <c r="SS80" i="1"/>
  <c r="SA82" i="1"/>
  <c r="RW82" i="1"/>
  <c r="RS82" i="1"/>
  <c r="RO82" i="1"/>
  <c r="RK82" i="1"/>
  <c r="RG82" i="1"/>
  <c r="RC82" i="1"/>
  <c r="QY82" i="1"/>
  <c r="QU82" i="1"/>
  <c r="QQ82" i="1"/>
  <c r="QM82" i="1"/>
  <c r="RX82" i="1"/>
  <c r="RR82" i="1"/>
  <c r="RM82" i="1"/>
  <c r="RH82" i="1"/>
  <c r="RB82" i="1"/>
  <c r="QW82" i="1"/>
  <c r="QR82" i="1"/>
  <c r="QL82" i="1"/>
  <c r="RV82" i="1"/>
  <c r="RL82" i="1"/>
  <c r="RA82" i="1"/>
  <c r="QP82" i="1"/>
  <c r="SB82" i="1"/>
  <c r="RQ82" i="1"/>
  <c r="RF82" i="1"/>
  <c r="QV82" i="1"/>
  <c r="QK82" i="1"/>
  <c r="RY82" i="1"/>
  <c r="RN82" i="1"/>
  <c r="RD82" i="1"/>
  <c r="QS82" i="1"/>
  <c r="RU82" i="1"/>
  <c r="RJ82" i="1"/>
  <c r="QZ82" i="1"/>
  <c r="QO82" i="1"/>
  <c r="SU84" i="1"/>
  <c r="SQ84" i="1"/>
  <c r="SX84" i="1"/>
  <c r="SS84" i="1"/>
  <c r="SN84" i="1"/>
  <c r="SR84" i="1"/>
  <c r="SW84" i="1"/>
  <c r="ST84" i="1"/>
  <c r="SP84" i="1"/>
  <c r="TC87" i="1"/>
  <c r="TE87" i="1"/>
  <c r="TD87" i="1"/>
  <c r="TK89" i="1"/>
  <c r="TN89" i="1"/>
  <c r="TM89" i="1"/>
  <c r="TL89" i="1"/>
  <c r="QZ92" i="1"/>
  <c r="QV92" i="1"/>
  <c r="QR92" i="1"/>
  <c r="QN92" i="1"/>
  <c r="QJ92" i="1"/>
  <c r="RA92" i="1"/>
  <c r="QU92" i="1"/>
  <c r="QP92" i="1"/>
  <c r="QK92" i="1"/>
  <c r="QY92" i="1"/>
  <c r="QO92" i="1"/>
  <c r="QT92" i="1"/>
  <c r="QQ92" i="1"/>
  <c r="QX92" i="1"/>
  <c r="QM92" i="1"/>
  <c r="UJ163" i="1"/>
  <c r="UJ255" i="1"/>
  <c r="UF163" i="1"/>
  <c r="UB163" i="1"/>
  <c r="TX163" i="1"/>
  <c r="TT163" i="1"/>
  <c r="TP163" i="1"/>
  <c r="TL163" i="1"/>
  <c r="TH163" i="1"/>
  <c r="TD163" i="1"/>
  <c r="SZ163" i="1"/>
  <c r="SV163" i="1"/>
  <c r="SR163" i="1"/>
  <c r="SN163" i="1"/>
  <c r="SJ163" i="1"/>
  <c r="SF163" i="1"/>
  <c r="UH163" i="1"/>
  <c r="UC163" i="1"/>
  <c r="TW163" i="1"/>
  <c r="TR163" i="1"/>
  <c r="TM163" i="1"/>
  <c r="TG163" i="1"/>
  <c r="TB163" i="1"/>
  <c r="SW163" i="1"/>
  <c r="SQ163" i="1"/>
  <c r="SL163" i="1"/>
  <c r="SG163" i="1"/>
  <c r="UA163" i="1"/>
  <c r="TQ163" i="1"/>
  <c r="TF163" i="1"/>
  <c r="SU163" i="1"/>
  <c r="SK163" i="1"/>
  <c r="UG163" i="1"/>
  <c r="TV163" i="1"/>
  <c r="TV255" i="1"/>
  <c r="TK163" i="1"/>
  <c r="TA163" i="1"/>
  <c r="SP163" i="1"/>
  <c r="SE163" i="1"/>
  <c r="TZ163" i="1"/>
  <c r="TO163" i="1"/>
  <c r="TE163" i="1"/>
  <c r="ST163" i="1"/>
  <c r="SI163" i="1"/>
  <c r="UI163" i="1"/>
  <c r="TY163" i="1"/>
  <c r="TN163" i="1"/>
  <c r="TC163" i="1"/>
  <c r="SS163" i="1"/>
  <c r="SH163" i="1"/>
  <c r="VT165" i="1"/>
  <c r="VP165" i="1"/>
  <c r="VL165" i="1"/>
  <c r="VH165" i="1"/>
  <c r="VD165" i="1"/>
  <c r="UZ165" i="1"/>
  <c r="UV165" i="1"/>
  <c r="UR165" i="1"/>
  <c r="UN165" i="1"/>
  <c r="UJ165" i="1"/>
  <c r="UF165" i="1"/>
  <c r="UB165" i="1"/>
  <c r="TX165" i="1"/>
  <c r="TT165" i="1"/>
  <c r="TP165" i="1"/>
  <c r="VO165" i="1"/>
  <c r="VJ165" i="1"/>
  <c r="VJ255" i="1"/>
  <c r="VE165" i="1"/>
  <c r="UY165" i="1"/>
  <c r="UT165" i="1"/>
  <c r="UO165" i="1"/>
  <c r="UI165" i="1"/>
  <c r="UD165" i="1"/>
  <c r="TY165" i="1"/>
  <c r="TS165" i="1"/>
  <c r="TN165" i="1"/>
  <c r="VS165" i="1"/>
  <c r="VC165" i="1"/>
  <c r="US165" i="1"/>
  <c r="UM165" i="1"/>
  <c r="UC165" i="1"/>
  <c r="TR165" i="1"/>
  <c r="VN165" i="1"/>
  <c r="VI165" i="1"/>
  <c r="UX165" i="1"/>
  <c r="UH165" i="1"/>
  <c r="TW165" i="1"/>
  <c r="TM165" i="1"/>
  <c r="VR165" i="1"/>
  <c r="VG165" i="1"/>
  <c r="UW165" i="1"/>
  <c r="UL165" i="1"/>
  <c r="UA165" i="1"/>
  <c r="TQ165" i="1"/>
  <c r="VQ165" i="1"/>
  <c r="VF165" i="1"/>
  <c r="UU165" i="1"/>
  <c r="UK165" i="1"/>
  <c r="TZ165" i="1"/>
  <c r="TO165" i="1"/>
  <c r="UT169" i="1"/>
  <c r="UP169" i="1"/>
  <c r="UV169" i="1"/>
  <c r="UQ169" i="1"/>
  <c r="UU169" i="1"/>
  <c r="UO169" i="1"/>
  <c r="UW169" i="1"/>
  <c r="WT198" i="1"/>
  <c r="WP198" i="1"/>
  <c r="WS198" i="1"/>
  <c r="WR198" i="1"/>
  <c r="WO198" i="1"/>
  <c r="VX200" i="1"/>
  <c r="VT200" i="1"/>
  <c r="VP200" i="1"/>
  <c r="VS200" i="1"/>
  <c r="VN200" i="1"/>
  <c r="VW200" i="1"/>
  <c r="VR200" i="1"/>
  <c r="VM200" i="1"/>
  <c r="VO200" i="1"/>
  <c r="VV200" i="1"/>
  <c r="YF203" i="1"/>
  <c r="YG203" i="1"/>
  <c r="UB205" i="1"/>
  <c r="UD205" i="1"/>
  <c r="UC205" i="1"/>
  <c r="VK212" i="1"/>
  <c r="VG212" i="1"/>
  <c r="VC212" i="1"/>
  <c r="UY212" i="1"/>
  <c r="UU212" i="1"/>
  <c r="UQ212" i="1"/>
  <c r="VI212" i="1"/>
  <c r="VD212" i="1"/>
  <c r="UX212" i="1"/>
  <c r="US212" i="1"/>
  <c r="VH212" i="1"/>
  <c r="VB212" i="1"/>
  <c r="UW212" i="1"/>
  <c r="UR212" i="1"/>
  <c r="VJ212" i="1"/>
  <c r="UZ212" i="1"/>
  <c r="UO212" i="1"/>
  <c r="VF212" i="1"/>
  <c r="UV212" i="1"/>
  <c r="WN214" i="1"/>
  <c r="WP214" i="1"/>
  <c r="WK214" i="1"/>
  <c r="WO214" i="1"/>
  <c r="WL214" i="1"/>
  <c r="UU216" i="1"/>
  <c r="UQ216" i="1"/>
  <c r="US216" i="1"/>
  <c r="UW216" i="1"/>
  <c r="UR216" i="1"/>
  <c r="UT216" i="1"/>
  <c r="UP216" i="1"/>
  <c r="WO218" i="1"/>
  <c r="WK218" i="1"/>
  <c r="WG218" i="1"/>
  <c r="WC218" i="1"/>
  <c r="VY218" i="1"/>
  <c r="WP218" i="1"/>
  <c r="WJ218" i="1"/>
  <c r="WE218" i="1"/>
  <c r="VZ218" i="1"/>
  <c r="WN218" i="1"/>
  <c r="WI218" i="1"/>
  <c r="WD218" i="1"/>
  <c r="WF218" i="1"/>
  <c r="WM218" i="1"/>
  <c r="WB218" i="1"/>
  <c r="XR220" i="1"/>
  <c r="XN220" i="1"/>
  <c r="XJ220" i="1"/>
  <c r="XF220" i="1"/>
  <c r="XB220" i="1"/>
  <c r="XM220" i="1"/>
  <c r="XH220" i="1"/>
  <c r="XC220" i="1"/>
  <c r="XQ220" i="1"/>
  <c r="XL220" i="1"/>
  <c r="XG220" i="1"/>
  <c r="XA220" i="1"/>
  <c r="XP220" i="1"/>
  <c r="XE220" i="1"/>
  <c r="XO220" i="1"/>
  <c r="XD220" i="1"/>
  <c r="WL222" i="1"/>
  <c r="WH222" i="1"/>
  <c r="WD222" i="1"/>
  <c r="WI222" i="1"/>
  <c r="WC222" i="1"/>
  <c r="WM222" i="1"/>
  <c r="WG222" i="1"/>
  <c r="WB222" i="1"/>
  <c r="WJ222" i="1"/>
  <c r="WF222" i="1"/>
  <c r="ZH242" i="1"/>
  <c r="ZD242" i="1"/>
  <c r="YZ242" i="1"/>
  <c r="YV242" i="1"/>
  <c r="YR242" i="1"/>
  <c r="YN242" i="1"/>
  <c r="YJ242" i="1"/>
  <c r="YF242" i="1"/>
  <c r="ZG242" i="1"/>
  <c r="ZB242" i="1"/>
  <c r="YW242" i="1"/>
  <c r="YQ242" i="1"/>
  <c r="YL242" i="1"/>
  <c r="YG242" i="1"/>
  <c r="ZF242" i="1"/>
  <c r="ZA242" i="1"/>
  <c r="YU242" i="1"/>
  <c r="YP242" i="1"/>
  <c r="YK242" i="1"/>
  <c r="ZE242" i="1"/>
  <c r="YT242" i="1"/>
  <c r="YI242" i="1"/>
  <c r="ZC242" i="1"/>
  <c r="YS242" i="1"/>
  <c r="YH242" i="1"/>
  <c r="AN13" i="1"/>
  <c r="AN255" i="1"/>
  <c r="AI13" i="1"/>
  <c r="AI255" i="1"/>
  <c r="AM14" i="1"/>
  <c r="AR15" i="1"/>
  <c r="AR255" i="1"/>
  <c r="AW15" i="1"/>
  <c r="AW255" i="1"/>
  <c r="BC15" i="1"/>
  <c r="BC255" i="1"/>
  <c r="BH15" i="1"/>
  <c r="BH255" i="1"/>
  <c r="BM15" i="1"/>
  <c r="BM255" i="1"/>
  <c r="BS15" i="1"/>
  <c r="BS255" i="1"/>
  <c r="BX15" i="1"/>
  <c r="BX255" i="1"/>
  <c r="CC15" i="1"/>
  <c r="CC255" i="1"/>
  <c r="CI16" i="1"/>
  <c r="CN16" i="1"/>
  <c r="CS16" i="1"/>
  <c r="CY16" i="1"/>
  <c r="CY255" i="1"/>
  <c r="CE17" i="1"/>
  <c r="CJ17" i="1"/>
  <c r="CP17" i="1"/>
  <c r="CU17" i="1"/>
  <c r="CZ17" i="1"/>
  <c r="CG18" i="1"/>
  <c r="CL18" i="1"/>
  <c r="CQ18" i="1"/>
  <c r="CW18" i="1"/>
  <c r="DB18" i="1"/>
  <c r="CH19" i="1"/>
  <c r="CN19" i="1"/>
  <c r="CS19" i="1"/>
  <c r="DD20" i="1"/>
  <c r="DJ20" i="1"/>
  <c r="DJ255" i="1"/>
  <c r="DE21" i="1"/>
  <c r="DJ21" i="1"/>
  <c r="LM24" i="1"/>
  <c r="LJ25" i="1"/>
  <c r="LO25" i="1"/>
  <c r="LM26" i="1"/>
  <c r="LJ27" i="1"/>
  <c r="LO27" i="1"/>
  <c r="LM28" i="1"/>
  <c r="LJ29" i="1"/>
  <c r="LO29" i="1"/>
  <c r="LJ34" i="1"/>
  <c r="LO34" i="1"/>
  <c r="LT36" i="1"/>
  <c r="LT255" i="1"/>
  <c r="MG39" i="1"/>
  <c r="MG255" i="1"/>
  <c r="MM47" i="1"/>
  <c r="NL49" i="1"/>
  <c r="OL61" i="1"/>
  <c r="OL255" i="1"/>
  <c r="OV61" i="1"/>
  <c r="PG61" i="1"/>
  <c r="OU62" i="1"/>
  <c r="PK62" i="1"/>
  <c r="OW63" i="1"/>
  <c r="PM63" i="1"/>
  <c r="PB64" i="1"/>
  <c r="PR64" i="1"/>
  <c r="OT68" i="1"/>
  <c r="PJ68" i="1"/>
  <c r="PV71" i="1"/>
  <c r="PV255" i="1"/>
  <c r="PY76" i="1"/>
  <c r="QO76" i="1"/>
  <c r="RE76" i="1"/>
  <c r="RU76" i="1"/>
  <c r="RU255" i="1"/>
  <c r="QK78" i="1"/>
  <c r="RA78" i="1"/>
  <c r="RQ78" i="1"/>
  <c r="SG78" i="1"/>
  <c r="SG255" i="1"/>
  <c r="SW80" i="1"/>
  <c r="QT82" i="1"/>
  <c r="RP82" i="1"/>
  <c r="SK83" i="1"/>
  <c r="TJ88" i="1"/>
  <c r="QS92" i="1"/>
  <c r="SW93" i="1"/>
  <c r="SO163" i="1"/>
  <c r="TJ163" i="1"/>
  <c r="UE163" i="1"/>
  <c r="SY164" i="1"/>
  <c r="TT164" i="1"/>
  <c r="UO164" i="1"/>
  <c r="UG165" i="1"/>
  <c r="VB165" i="1"/>
  <c r="TM168" i="1"/>
  <c r="UI168" i="1"/>
  <c r="US173" i="1"/>
  <c r="VO173" i="1"/>
  <c r="WJ173" i="1"/>
  <c r="SF178" i="1"/>
  <c r="TA178" i="1"/>
  <c r="TW178" i="1"/>
  <c r="UR178" i="1"/>
  <c r="VM178" i="1"/>
  <c r="YI184" i="1"/>
  <c r="YY188" i="1"/>
  <c r="VV193" i="1"/>
  <c r="WQ193" i="1"/>
  <c r="XM193" i="1"/>
  <c r="YS195" i="1"/>
  <c r="WJ197" i="1"/>
  <c r="UY199" i="1"/>
  <c r="VU200" i="1"/>
  <c r="WP201" i="1"/>
  <c r="TC204" i="1"/>
  <c r="TY207" i="1"/>
  <c r="UT207" i="1"/>
  <c r="VO207" i="1"/>
  <c r="WK207" i="1"/>
  <c r="XF207" i="1"/>
  <c r="VE212" i="1"/>
  <c r="VZ213" i="1"/>
  <c r="VR215" i="1"/>
  <c r="WA218" i="1"/>
  <c r="VZ219" i="1"/>
  <c r="WE222" i="1"/>
  <c r="XK220" i="1"/>
  <c r="ZI241" i="1"/>
  <c r="YY242" i="1"/>
  <c r="VU224" i="1"/>
  <c r="VQ224" i="1"/>
  <c r="WR228" i="1"/>
  <c r="WS228" i="1"/>
  <c r="XS232" i="1"/>
  <c r="XP232" i="1"/>
  <c r="VT172" i="1"/>
  <c r="VP172" i="1"/>
  <c r="VL172" i="1"/>
  <c r="VH172" i="1"/>
  <c r="VD172" i="1"/>
  <c r="UZ172" i="1"/>
  <c r="UV172" i="1"/>
  <c r="UR172" i="1"/>
  <c r="UN172" i="1"/>
  <c r="UJ172" i="1"/>
  <c r="UF172" i="1"/>
  <c r="UB172" i="1"/>
  <c r="TX172" i="1"/>
  <c r="TT172" i="1"/>
  <c r="TP172" i="1"/>
  <c r="YB174" i="1"/>
  <c r="YB255" i="1"/>
  <c r="XX174" i="1"/>
  <c r="XT174" i="1"/>
  <c r="XP174" i="1"/>
  <c r="XL174" i="1"/>
  <c r="XH174" i="1"/>
  <c r="XD174" i="1"/>
  <c r="WZ174" i="1"/>
  <c r="WV174" i="1"/>
  <c r="WR174" i="1"/>
  <c r="WN174" i="1"/>
  <c r="WJ174" i="1"/>
  <c r="WF174" i="1"/>
  <c r="WB174" i="1"/>
  <c r="VX174" i="1"/>
  <c r="XH181" i="1"/>
  <c r="XD181" i="1"/>
  <c r="YT183" i="1"/>
  <c r="YP183" i="1"/>
  <c r="YL183" i="1"/>
  <c r="YJ183" i="1"/>
  <c r="YF183" i="1"/>
  <c r="YB183" i="1"/>
  <c r="XX183" i="1"/>
  <c r="XT183" i="1"/>
  <c r="ZA185" i="1"/>
  <c r="YW185" i="1"/>
  <c r="YP185" i="1"/>
  <c r="YL185" i="1"/>
  <c r="ZH189" i="1"/>
  <c r="ZD189" i="1"/>
  <c r="YB194" i="1"/>
  <c r="XX194" i="1"/>
  <c r="YS208" i="1"/>
  <c r="YO208" i="1"/>
  <c r="YK208" i="1"/>
  <c r="YG208" i="1"/>
  <c r="YC208" i="1"/>
  <c r="XY208" i="1"/>
  <c r="AG10" i="1"/>
  <c r="AG255" i="1"/>
  <c r="AC10" i="1"/>
  <c r="AC255" i="1"/>
  <c r="Y10" i="1"/>
  <c r="Y255" i="1"/>
  <c r="U10" i="1"/>
  <c r="U255" i="1"/>
  <c r="Q10" i="1"/>
  <c r="Q255" i="1"/>
  <c r="MC38" i="1"/>
  <c r="MC255" i="1"/>
  <c r="MA41" i="1"/>
  <c r="MI44" i="1"/>
  <c r="MI255" i="1"/>
  <c r="MM44" i="1"/>
  <c r="MM255" i="1"/>
  <c r="MY46" i="1"/>
  <c r="MY255" i="1"/>
  <c r="MX48" i="1"/>
  <c r="NB48" i="1"/>
  <c r="NF48" i="1"/>
  <c r="NJ48" i="1"/>
  <c r="NJ255" i="1"/>
  <c r="NN48" i="1"/>
  <c r="NR48" i="1"/>
  <c r="NR255" i="1"/>
  <c r="NV48" i="1"/>
  <c r="ON67" i="1"/>
  <c r="OR67" i="1"/>
  <c r="OV67" i="1"/>
  <c r="OZ67" i="1"/>
  <c r="PD67" i="1"/>
  <c r="PH67" i="1"/>
  <c r="OT69" i="1"/>
  <c r="OX69" i="1"/>
  <c r="PB69" i="1"/>
  <c r="PF69" i="1"/>
  <c r="PJ69" i="1"/>
  <c r="PN69" i="1"/>
  <c r="PH72" i="1"/>
  <c r="PL72" i="1"/>
  <c r="PP72" i="1"/>
  <c r="PT72" i="1"/>
  <c r="PX72" i="1"/>
  <c r="QB72" i="1"/>
  <c r="TO172" i="1"/>
  <c r="TU172" i="1"/>
  <c r="TZ172" i="1"/>
  <c r="UE172" i="1"/>
  <c r="UK172" i="1"/>
  <c r="UP172" i="1"/>
  <c r="UU172" i="1"/>
  <c r="VA172" i="1"/>
  <c r="VF172" i="1"/>
  <c r="VK172" i="1"/>
  <c r="VQ172" i="1"/>
  <c r="VV172" i="1"/>
  <c r="VZ174" i="1"/>
  <c r="WE174" i="1"/>
  <c r="WK174" i="1"/>
  <c r="WP174" i="1"/>
  <c r="WU174" i="1"/>
  <c r="XA174" i="1"/>
  <c r="XF174" i="1"/>
  <c r="XF255" i="1"/>
  <c r="XK174" i="1"/>
  <c r="XQ174" i="1"/>
  <c r="XV174" i="1"/>
  <c r="YA174" i="1"/>
  <c r="YA255" i="1"/>
  <c r="XB181" i="1"/>
  <c r="XG181" i="1"/>
  <c r="XW183" i="1"/>
  <c r="YC183" i="1"/>
  <c r="YH183" i="1"/>
  <c r="YK183" i="1"/>
  <c r="YQ183" i="1"/>
  <c r="YV183" i="1"/>
  <c r="YV255" i="1"/>
  <c r="YO185" i="1"/>
  <c r="YV185" i="1"/>
  <c r="ZB185" i="1"/>
  <c r="ZI189" i="1"/>
  <c r="ZI255" i="1"/>
  <c r="YA194" i="1"/>
  <c r="XW208" i="1"/>
  <c r="YB208" i="1"/>
  <c r="YH208" i="1"/>
  <c r="YM208" i="1"/>
  <c r="YR208" i="1"/>
  <c r="VO224" i="1"/>
  <c r="VT224" i="1"/>
  <c r="XR232" i="1"/>
  <c r="WQ228" i="1"/>
  <c r="WG226" i="1"/>
  <c r="XL231" i="1"/>
  <c r="XI239" i="1"/>
  <c r="XC230" i="1"/>
  <c r="WJ227" i="1"/>
  <c r="WJ235" i="1"/>
  <c r="WD234" i="1"/>
  <c r="WD226" i="1"/>
  <c r="XD230" i="1"/>
  <c r="WE234" i="1"/>
  <c r="XB238" i="1"/>
  <c r="WE226" i="1"/>
  <c r="WI226" i="1"/>
  <c r="XI231" i="1"/>
  <c r="XM231" i="1"/>
  <c r="XE230" i="1"/>
  <c r="WW229" i="1"/>
  <c r="WK227" i="1"/>
  <c r="WO227" i="1"/>
  <c r="WK235" i="1"/>
  <c r="XC238" i="1"/>
  <c r="WH226" i="1"/>
  <c r="XB230" i="1"/>
  <c r="ZB255" i="1"/>
  <c r="XV255" i="1"/>
  <c r="XA255" i="1"/>
  <c r="NV255" i="1"/>
  <c r="DT255" i="1"/>
  <c r="EC255" i="1"/>
  <c r="DC255" i="1"/>
  <c r="DO255" i="1"/>
  <c r="UC255" i="1"/>
  <c r="TY255" i="1"/>
  <c r="TX255" i="1"/>
  <c r="PN255" i="1"/>
  <c r="WN255" i="1"/>
  <c r="WT255" i="1"/>
  <c r="UM255" i="1"/>
  <c r="YM255" i="1"/>
  <c r="UD255" i="1"/>
  <c r="YQ255" i="1"/>
  <c r="UH255" i="1"/>
  <c r="WF255" i="1"/>
  <c r="WD255" i="1"/>
  <c r="ZD255" i="1"/>
  <c r="UE255" i="1"/>
  <c r="QO255" i="1"/>
  <c r="LM255" i="1"/>
  <c r="VS255" i="1"/>
  <c r="UV255" i="1"/>
  <c r="UI255" i="1"/>
  <c r="UB255" i="1"/>
  <c r="TN255" i="1"/>
  <c r="SR255" i="1"/>
  <c r="SX255" i="1"/>
  <c r="SH255" i="1"/>
  <c r="CR255" i="1"/>
  <c r="WK255" i="1"/>
  <c r="WS255" i="1"/>
  <c r="WH255" i="1"/>
  <c r="WX255" i="1"/>
  <c r="QB255" i="1"/>
  <c r="CT255" i="1"/>
  <c r="UK255" i="1"/>
  <c r="TF255" i="1"/>
  <c r="RD255" i="1"/>
  <c r="NU255" i="1"/>
  <c r="OB255" i="1"/>
  <c r="TU255" i="1"/>
  <c r="WU255" i="1"/>
  <c r="WQ255" i="1"/>
  <c r="EB255" i="1"/>
  <c r="DS255" i="1"/>
  <c r="DY255" i="1"/>
  <c r="WJ255" i="1"/>
  <c r="TT255" i="1"/>
  <c r="UG255" i="1"/>
  <c r="WG255" i="1"/>
  <c r="XQ255" i="1"/>
  <c r="YW255" i="1"/>
  <c r="DD255" i="1"/>
  <c r="CN255" i="1"/>
  <c r="UX255" i="1"/>
  <c r="UY255" i="1"/>
  <c r="VL255" i="1"/>
  <c r="UA255" i="1"/>
  <c r="MT255" i="1"/>
  <c r="PI255" i="1"/>
  <c r="PO255" i="1"/>
  <c r="PQ255" i="1"/>
  <c r="UN255" i="1"/>
  <c r="WM255" i="1"/>
  <c r="CD255" i="1"/>
  <c r="UO255" i="1"/>
  <c r="PR255" i="1"/>
  <c r="CZ255" i="1"/>
  <c r="TZ255" i="1"/>
  <c r="TW255" i="1"/>
  <c r="UF255" i="1"/>
  <c r="OD255" i="1"/>
  <c r="WV255" i="1"/>
  <c r="WE255" i="1"/>
  <c r="WR255" i="1"/>
  <c r="WL255" i="1"/>
  <c r="PU255" i="1"/>
  <c r="UL255" i="1"/>
  <c r="RI255" i="1"/>
  <c r="DV255" i="1"/>
  <c r="WO255" i="1"/>
  <c r="WW255" i="1"/>
  <c r="WI255" i="1"/>
  <c r="WP255" i="1"/>
  <c r="TS255" i="1"/>
  <c r="MW255" i="1"/>
  <c r="NA255" i="1"/>
  <c r="XD255" i="1"/>
  <c r="OV255" i="1"/>
  <c r="UU255" i="1"/>
  <c r="TC255" i="1"/>
  <c r="OU255" i="1"/>
  <c r="YH255" i="1"/>
  <c r="VX255" i="1"/>
  <c r="RM255" i="1"/>
  <c r="LJ255" i="1"/>
  <c r="LD257" i="1"/>
  <c r="TR255" i="1"/>
  <c r="TG255" i="1"/>
  <c r="SP255" i="1"/>
  <c r="RA255" i="1"/>
  <c r="RF255" i="1"/>
  <c r="RJ255" i="1"/>
  <c r="QQ255" i="1"/>
  <c r="RG255" i="1"/>
  <c r="RW255" i="1"/>
  <c r="OQ255" i="1"/>
  <c r="ZG255" i="1"/>
  <c r="YS255" i="1"/>
  <c r="XE255" i="1"/>
  <c r="YC255" i="1"/>
  <c r="XW255" i="1"/>
  <c r="XR255" i="1"/>
  <c r="NO255" i="1"/>
  <c r="MK255" i="1"/>
  <c r="CV255" i="1"/>
  <c r="VK255" i="1"/>
  <c r="VA255" i="1"/>
  <c r="PF255" i="1"/>
  <c r="MJ255" i="1"/>
  <c r="CJ255" i="1"/>
  <c r="MN255" i="1"/>
  <c r="MB255" i="1"/>
  <c r="DK255" i="1"/>
  <c r="CQ255" i="1"/>
  <c r="RH255" i="1"/>
  <c r="XL255" i="1"/>
  <c r="XT255" i="1"/>
  <c r="VR255" i="1"/>
  <c r="SF255" i="1"/>
  <c r="YG255" i="1"/>
  <c r="OR255" i="1"/>
  <c r="ON255" i="1"/>
  <c r="PJ255" i="1"/>
  <c r="OS255" i="1"/>
  <c r="XK255" i="1"/>
  <c r="VV255" i="1"/>
  <c r="NN255" i="1"/>
  <c r="ZH255" i="1"/>
  <c r="ZA255" i="1"/>
  <c r="YT255" i="1"/>
  <c r="XH255" i="1"/>
  <c r="XX255" i="1"/>
  <c r="TJ255" i="1"/>
  <c r="SW255" i="1"/>
  <c r="CI255" i="1"/>
  <c r="VF255" i="1"/>
  <c r="VI255" i="1"/>
  <c r="VE255" i="1"/>
  <c r="UZ255" i="1"/>
  <c r="VP255" i="1"/>
  <c r="TK255" i="1"/>
  <c r="ST255" i="1"/>
  <c r="SC255" i="1"/>
  <c r="SE255" i="1"/>
  <c r="MU255" i="1"/>
  <c r="CG255" i="1"/>
  <c r="YI255" i="1"/>
  <c r="YL255" i="1"/>
  <c r="OX255" i="1"/>
  <c r="OT255" i="1"/>
  <c r="PL255" i="1"/>
  <c r="OW255" i="1"/>
  <c r="PM255" i="1"/>
  <c r="RP255" i="1"/>
  <c r="CW255" i="1"/>
  <c r="VW255" i="1"/>
  <c r="WC255" i="1"/>
  <c r="WY255" i="1"/>
  <c r="CH255" i="1"/>
  <c r="CX255" i="1"/>
  <c r="TQ255" i="1"/>
  <c r="QW255" i="1"/>
  <c r="ZJ255" i="1"/>
  <c r="TO255" i="1"/>
  <c r="TA255" i="1"/>
  <c r="SL255" i="1"/>
  <c r="RL255" i="1"/>
  <c r="RN255" i="1"/>
  <c r="QL255" i="1"/>
  <c r="RR255" i="1"/>
  <c r="QU255" i="1"/>
  <c r="RK255" i="1"/>
  <c r="SA255" i="1"/>
  <c r="PP255" i="1"/>
  <c r="LL255" i="1"/>
  <c r="AL255" i="1"/>
  <c r="QG255" i="1"/>
  <c r="NP255" i="1"/>
  <c r="NE255" i="1"/>
  <c r="MF255" i="1"/>
  <c r="YZ255" i="1"/>
  <c r="YU255" i="1"/>
  <c r="YO255" i="1"/>
  <c r="XM255" i="1"/>
  <c r="XG255" i="1"/>
  <c r="XB255" i="1"/>
  <c r="YD255" i="1"/>
  <c r="XY255" i="1"/>
  <c r="QE255" i="1"/>
  <c r="NI255" i="1"/>
  <c r="ND255" i="1"/>
  <c r="DF255" i="1"/>
  <c r="CK255" i="1"/>
  <c r="QA255" i="1"/>
  <c r="OP255" i="1"/>
  <c r="NH255" i="1"/>
  <c r="NB255" i="1"/>
  <c r="PB255" i="1"/>
  <c r="NL255" i="1"/>
  <c r="NF255" i="1"/>
  <c r="MH255" i="1"/>
  <c r="CF255" i="1"/>
  <c r="QD255" i="1"/>
  <c r="GV255" i="1"/>
  <c r="GV257" i="1"/>
  <c r="VQ255" i="1"/>
  <c r="UW255" i="1"/>
  <c r="VN255" i="1"/>
  <c r="US255" i="1"/>
  <c r="VD255" i="1"/>
  <c r="VT255" i="1"/>
  <c r="TL255" i="1"/>
  <c r="TD255" i="1"/>
  <c r="SS255" i="1"/>
  <c r="LQ255" i="1"/>
  <c r="YE255" i="1"/>
  <c r="YF255" i="1"/>
  <c r="QZ255" i="1"/>
  <c r="LK255" i="1"/>
  <c r="CM255" i="1"/>
  <c r="WB255" i="1"/>
  <c r="VZ255" i="1"/>
  <c r="PZ255" i="1"/>
  <c r="PY255" i="1"/>
  <c r="DE255" i="1"/>
  <c r="CL255" i="1"/>
  <c r="DB255" i="1"/>
  <c r="UP255" i="1"/>
  <c r="TI255" i="1"/>
  <c r="TB255" i="1"/>
  <c r="SK255" i="1"/>
  <c r="SM255" i="1"/>
  <c r="QK255" i="1"/>
  <c r="RQ255" i="1"/>
  <c r="QN255" i="1"/>
  <c r="QP255" i="1"/>
  <c r="RV255" i="1"/>
  <c r="QT255" i="1"/>
  <c r="RZ255" i="1"/>
  <c r="QY255" i="1"/>
  <c r="RO255" i="1"/>
  <c r="PT255" i="1"/>
  <c r="AH255" i="1"/>
  <c r="LP255" i="1"/>
  <c r="QI255" i="1"/>
  <c r="QH255" i="1"/>
  <c r="QR255" i="1"/>
  <c r="NK255" i="1"/>
  <c r="MZ255" i="1"/>
  <c r="MA255" i="1"/>
  <c r="CO255" i="1"/>
  <c r="ZE255" i="1"/>
  <c r="YY255" i="1"/>
  <c r="YP255" i="1"/>
  <c r="XS255" i="1"/>
  <c r="XN255" i="1"/>
  <c r="XI255" i="1"/>
  <c r="XC255" i="1"/>
  <c r="VU255" i="1"/>
  <c r="NY255" i="1"/>
  <c r="MX255" i="1"/>
  <c r="ME255" i="1"/>
  <c r="UQ255" i="1"/>
  <c r="VM255" i="1"/>
  <c r="PK255" i="1"/>
  <c r="VY255" i="1"/>
  <c r="NG255" i="1"/>
  <c r="QF255" i="1"/>
  <c r="DU255" i="1"/>
  <c r="XP255" i="1"/>
  <c r="VB255" i="1"/>
  <c r="RE255" i="1"/>
  <c r="PG255" i="1"/>
  <c r="CS255" i="1"/>
  <c r="VG255" i="1"/>
  <c r="VC255" i="1"/>
  <c r="UT255" i="1"/>
  <c r="VO255" i="1"/>
  <c r="UR255" i="1"/>
  <c r="VH255" i="1"/>
  <c r="TM255" i="1"/>
  <c r="TE255" i="1"/>
  <c r="SV255" i="1"/>
  <c r="SD255" i="1"/>
  <c r="SD257" i="1"/>
  <c r="OC255" i="1"/>
  <c r="ZC255" i="1"/>
  <c r="YK255" i="1"/>
  <c r="YJ255" i="1"/>
  <c r="PH255" i="1"/>
  <c r="PD255" i="1"/>
  <c r="OO255" i="1"/>
  <c r="PE255" i="1"/>
  <c r="LN255" i="1"/>
  <c r="SZ255" i="1"/>
  <c r="QJ255" i="1"/>
  <c r="WA255" i="1"/>
  <c r="WZ255" i="1"/>
  <c r="PX255" i="1"/>
  <c r="QC255" i="1"/>
  <c r="DI255" i="1"/>
  <c r="CP255" i="1"/>
  <c r="SO255" i="1"/>
  <c r="LO255" i="1"/>
  <c r="TP255" i="1"/>
  <c r="TH255" i="1"/>
  <c r="SY255" i="1"/>
  <c r="SN255" i="1"/>
  <c r="SQ255" i="1"/>
  <c r="QS255" i="1"/>
  <c r="RY255" i="1"/>
  <c r="QV255" i="1"/>
  <c r="SB255" i="1"/>
  <c r="QX255" i="1"/>
  <c r="RB255" i="1"/>
  <c r="QM255" i="1"/>
  <c r="RC255" i="1"/>
  <c r="RS255" i="1"/>
  <c r="AM255" i="1"/>
  <c r="PS255" i="1"/>
  <c r="ML255" i="1"/>
  <c r="CE255" i="1"/>
  <c r="ZF255" i="1"/>
  <c r="YX255" i="1"/>
  <c r="YR255" i="1"/>
  <c r="YN255" i="1"/>
  <c r="XZ255" i="1"/>
  <c r="XU255" i="1"/>
  <c r="XO255" i="1"/>
  <c r="XJ255" i="1"/>
  <c r="SJ255" i="1"/>
  <c r="MP255" i="1"/>
  <c r="OZ255" i="1"/>
  <c r="NS255" i="1"/>
  <c r="MO255" i="1"/>
  <c r="MD255" i="1"/>
  <c r="CU255" i="1"/>
  <c r="RX255" i="1"/>
  <c r="NW255" i="1"/>
  <c r="MV255" i="1"/>
  <c r="DA255" i="1"/>
  <c r="IL257" i="1"/>
  <c r="HJ257" i="1"/>
  <c r="JG257" i="1"/>
  <c r="KI257" i="1"/>
  <c r="JU257" i="1"/>
  <c r="FM257" i="1"/>
  <c r="JN257" i="1"/>
  <c r="FT257" i="1"/>
  <c r="ED257" i="1"/>
  <c r="KW257" i="1"/>
  <c r="GO257" i="1"/>
  <c r="FF257" i="1"/>
  <c r="ER257" i="1"/>
  <c r="IZ257" i="1"/>
  <c r="EY257" i="1"/>
  <c r="HX257" i="1"/>
  <c r="GA257" i="1"/>
  <c r="KP257" i="1"/>
  <c r="HQ257" i="1"/>
  <c r="GH257" i="1"/>
  <c r="VC257" i="1"/>
  <c r="HC257" i="1"/>
  <c r="KB257" i="1"/>
  <c r="IE257" i="1"/>
  <c r="IS257" i="1"/>
  <c r="EK257" i="1"/>
  <c r="V257" i="1"/>
  <c r="NO257" i="1"/>
  <c r="BL257" i="1"/>
  <c r="O257" i="1"/>
  <c r="BS257" i="1"/>
  <c r="AX257" i="1"/>
  <c r="OC257" i="1"/>
  <c r="BE257" i="1"/>
  <c r="AQ257" i="1"/>
  <c r="RI257" i="1"/>
  <c r="DW257" i="1"/>
  <c r="DW259" i="1"/>
  <c r="DP257" i="1"/>
  <c r="WZ257" i="1"/>
  <c r="EY259" i="1"/>
  <c r="KI259" i="1"/>
  <c r="HC259" i="1"/>
  <c r="LR257" i="1"/>
  <c r="OX257" i="1"/>
  <c r="IE259" i="1"/>
  <c r="GA259" i="1"/>
  <c r="JG259" i="1"/>
  <c r="RW257" i="1"/>
  <c r="SY257" i="1"/>
  <c r="LK257" i="1"/>
  <c r="RP257" i="1"/>
  <c r="VX257" i="1"/>
  <c r="VQ257" i="1"/>
  <c r="UO257" i="1"/>
  <c r="WE257" i="1"/>
  <c r="NA257" i="1"/>
  <c r="RB257" i="1"/>
  <c r="LY257" i="1"/>
  <c r="SR257" i="1"/>
  <c r="UH257" i="1"/>
  <c r="PS257" i="1"/>
  <c r="UA257" i="1"/>
  <c r="DB257" i="1"/>
  <c r="TF257" i="1"/>
  <c r="PL257" i="1"/>
  <c r="YI257" i="1"/>
  <c r="UV257" i="1"/>
  <c r="QU257" i="1"/>
  <c r="YB257" i="1"/>
  <c r="PZ257" i="1"/>
  <c r="WL257" i="1"/>
  <c r="OQ257" i="1"/>
  <c r="VJ257" i="1"/>
  <c r="MT257" i="1"/>
  <c r="XN257" i="1"/>
  <c r="NV257" i="1"/>
  <c r="OP264" i="1"/>
  <c r="CU257" i="1"/>
  <c r="ZD257" i="1"/>
  <c r="MF257" i="1"/>
  <c r="OJ257" i="1"/>
  <c r="NO259" i="1"/>
  <c r="QN257" i="1"/>
  <c r="SK257" i="1"/>
  <c r="QG257" i="1"/>
  <c r="TM257" i="1"/>
  <c r="DI257" i="1"/>
  <c r="PE257" i="1"/>
  <c r="XG257" i="1"/>
  <c r="WS257" i="1"/>
  <c r="TT257" i="1"/>
  <c r="YP257" i="1"/>
  <c r="YW257" i="1"/>
  <c r="MM257" i="1"/>
  <c r="XU257" i="1"/>
  <c r="NH257" i="1"/>
  <c r="AC257" i="1"/>
  <c r="AJ257" i="1"/>
  <c r="BZ257" i="1"/>
  <c r="AQ259" i="1"/>
  <c r="CG257" i="1"/>
  <c r="CN257" i="1"/>
  <c r="LK259" i="1"/>
  <c r="OQ259" i="1"/>
  <c r="PS259" i="1"/>
  <c r="QU259" i="1"/>
  <c r="VC259" i="1"/>
  <c r="XG259" i="1"/>
  <c r="UA259" i="1"/>
  <c r="WE259" i="1"/>
  <c r="MM259" i="1"/>
  <c r="SY259" i="1"/>
  <c r="CU259" i="1"/>
  <c r="YI259" i="1"/>
  <c r="RW259" i="1"/>
  <c r="O259" i="1"/>
  <c r="BS259" i="1"/>
  <c r="E50" i="21" l="1"/>
  <c r="E99" i="21" s="1"/>
  <c r="E43" i="21"/>
  <c r="D44" i="21"/>
  <c r="D29" i="21"/>
  <c r="E35" i="21"/>
  <c r="E29" i="21" s="1"/>
  <c r="D17" i="21"/>
  <c r="D25" i="21"/>
  <c r="E26" i="21"/>
  <c r="E25" i="21" s="1"/>
  <c r="E21" i="21"/>
  <c r="E20" i="21" s="1"/>
  <c r="D20" i="21"/>
  <c r="D9" i="21"/>
  <c r="D5" i="21" s="1"/>
  <c r="C6" i="21"/>
  <c r="C5" i="21" s="1"/>
  <c r="E12" i="21"/>
  <c r="E9" i="21" s="1"/>
  <c r="Z10" i="19"/>
  <c r="Z12" i="19" s="1"/>
  <c r="Z11" i="18"/>
  <c r="H11" i="18"/>
  <c r="H7" i="18" s="1"/>
  <c r="H13" i="18" s="1"/>
  <c r="C58" i="20"/>
  <c r="C70" i="20"/>
  <c r="D5" i="20" s="1"/>
  <c r="T10" i="19"/>
  <c r="T12" i="19" s="1"/>
  <c r="F10" i="19"/>
  <c r="F12" i="19" s="1"/>
  <c r="J11" i="18"/>
  <c r="G10" i="19"/>
  <c r="G12" i="19" s="1"/>
  <c r="K10" i="19"/>
  <c r="K12" i="19" s="1"/>
  <c r="G11" i="18"/>
  <c r="G7" i="18" s="1"/>
  <c r="G13" i="18" s="1"/>
  <c r="H10" i="19"/>
  <c r="H12" i="19"/>
  <c r="I10" i="19"/>
  <c r="I12" i="19" s="1"/>
  <c r="C12" i="19"/>
  <c r="B9" i="19"/>
  <c r="E7" i="18"/>
  <c r="E13" i="18"/>
  <c r="C13" i="18"/>
  <c r="F7" i="18"/>
  <c r="F13" i="18" s="1"/>
  <c r="K7" i="18"/>
  <c r="K13" i="18" s="1"/>
  <c r="J7" i="18"/>
  <c r="J13" i="18" s="1"/>
  <c r="Z7" i="18"/>
  <c r="Z13" i="18" s="1"/>
  <c r="I7" i="18"/>
  <c r="I13" i="18" s="1"/>
  <c r="R33" i="18"/>
  <c r="S33" i="18" s="1"/>
  <c r="T33" i="18" s="1"/>
  <c r="U33" i="18" s="1"/>
  <c r="V33" i="18" s="1"/>
  <c r="W33" i="18" s="1"/>
  <c r="X33" i="18" s="1"/>
  <c r="Y33" i="18" s="1"/>
  <c r="M28" i="18"/>
  <c r="N28" i="18" s="1"/>
  <c r="O28" i="18" s="1"/>
  <c r="P28" i="18" s="1"/>
  <c r="Q28" i="18" s="1"/>
  <c r="R28" i="18" s="1"/>
  <c r="S28" i="18" s="1"/>
  <c r="T28" i="18" s="1"/>
  <c r="U28" i="18" s="1"/>
  <c r="V28" i="18" s="1"/>
  <c r="W28" i="18" s="1"/>
  <c r="X28" i="18" s="1"/>
  <c r="Y28" i="18" s="1"/>
  <c r="H23" i="18"/>
  <c r="I23" i="18" s="1"/>
  <c r="J23" i="18" s="1"/>
  <c r="K23" i="18" s="1"/>
  <c r="L23" i="18" s="1"/>
  <c r="M23" i="18" s="1"/>
  <c r="N23" i="18" s="1"/>
  <c r="O23" i="18" s="1"/>
  <c r="P23" i="18" s="1"/>
  <c r="Q23" i="18" s="1"/>
  <c r="R23" i="18" s="1"/>
  <c r="S23" i="18" s="1"/>
  <c r="T23" i="18" s="1"/>
  <c r="U23" i="18" s="1"/>
  <c r="V23" i="18" s="1"/>
  <c r="W23" i="18" s="1"/>
  <c r="X23" i="18" s="1"/>
  <c r="Y23" i="18" s="1"/>
  <c r="P31" i="18"/>
  <c r="Q31" i="18" s="1"/>
  <c r="R31" i="18" s="1"/>
  <c r="S31" i="18" s="1"/>
  <c r="T31" i="18" s="1"/>
  <c r="U31" i="18" s="1"/>
  <c r="V31" i="18" s="1"/>
  <c r="W31" i="18" s="1"/>
  <c r="X31" i="18" s="1"/>
  <c r="Y31" i="18" s="1"/>
  <c r="O30" i="18"/>
  <c r="P30" i="18" s="1"/>
  <c r="Q30" i="18" s="1"/>
  <c r="R30" i="18" s="1"/>
  <c r="S30" i="18" s="1"/>
  <c r="T30" i="18" s="1"/>
  <c r="U30" i="18" s="1"/>
  <c r="V30" i="18" s="1"/>
  <c r="W30" i="18" s="1"/>
  <c r="X30" i="18" s="1"/>
  <c r="Y30" i="18" s="1"/>
  <c r="K26" i="18"/>
  <c r="L26" i="18" s="1"/>
  <c r="M26" i="18" s="1"/>
  <c r="N26" i="18" s="1"/>
  <c r="O26" i="18" s="1"/>
  <c r="P26" i="18" s="1"/>
  <c r="Q26" i="18" s="1"/>
  <c r="R26" i="18" s="1"/>
  <c r="S26" i="18" s="1"/>
  <c r="T26" i="18" s="1"/>
  <c r="U26" i="18" s="1"/>
  <c r="V26" i="18" s="1"/>
  <c r="W26" i="18" s="1"/>
  <c r="X26" i="18" s="1"/>
  <c r="Y26" i="18" s="1"/>
  <c r="J25" i="18"/>
  <c r="K25" i="18" s="1"/>
  <c r="L25" i="18" s="1"/>
  <c r="M25" i="18" s="1"/>
  <c r="N25" i="18" s="1"/>
  <c r="O25" i="18" s="1"/>
  <c r="P25" i="18" s="1"/>
  <c r="Q25" i="18" s="1"/>
  <c r="R25" i="18" s="1"/>
  <c r="S25" i="18" s="1"/>
  <c r="T25" i="18" s="1"/>
  <c r="U25" i="18" s="1"/>
  <c r="V25" i="18" s="1"/>
  <c r="W25" i="18" s="1"/>
  <c r="X25" i="18" s="1"/>
  <c r="Y25" i="18" s="1"/>
  <c r="S34" i="18"/>
  <c r="T34" i="18" s="1"/>
  <c r="U34" i="18" s="1"/>
  <c r="V34" i="18" s="1"/>
  <c r="W34" i="18" s="1"/>
  <c r="X34" i="18" s="1"/>
  <c r="Y34" i="18" s="1"/>
  <c r="Q32" i="18"/>
  <c r="R32" i="18" s="1"/>
  <c r="S32" i="18" s="1"/>
  <c r="T32" i="18" s="1"/>
  <c r="U32" i="18" s="1"/>
  <c r="V32" i="18" s="1"/>
  <c r="W32" i="18" s="1"/>
  <c r="X32" i="18" s="1"/>
  <c r="Y32" i="18" s="1"/>
  <c r="N29" i="18"/>
  <c r="O29" i="18" s="1"/>
  <c r="P29" i="18" s="1"/>
  <c r="Q29" i="18" s="1"/>
  <c r="R29" i="18" s="1"/>
  <c r="S29" i="18" s="1"/>
  <c r="T29" i="18" s="1"/>
  <c r="U29" i="18" s="1"/>
  <c r="V29" i="18" s="1"/>
  <c r="W29" i="18" s="1"/>
  <c r="X29" i="18" s="1"/>
  <c r="Y29" i="18" s="1"/>
  <c r="L27" i="18"/>
  <c r="M27" i="18" s="1"/>
  <c r="N27" i="18" s="1"/>
  <c r="O27" i="18" s="1"/>
  <c r="P27" i="18" s="1"/>
  <c r="Q27" i="18" s="1"/>
  <c r="R27" i="18" s="1"/>
  <c r="S27" i="18" s="1"/>
  <c r="T27" i="18" s="1"/>
  <c r="U27" i="18" s="1"/>
  <c r="V27" i="18" s="1"/>
  <c r="W27" i="18" s="1"/>
  <c r="X27" i="18" s="1"/>
  <c r="Y27" i="18" s="1"/>
  <c r="I24" i="18"/>
  <c r="J24" i="18" s="1"/>
  <c r="K24" i="18" s="1"/>
  <c r="L24" i="18" s="1"/>
  <c r="M24" i="18" s="1"/>
  <c r="N24" i="18" s="1"/>
  <c r="O24" i="18" s="1"/>
  <c r="P24" i="18" s="1"/>
  <c r="Q24" i="18" s="1"/>
  <c r="R24" i="18" s="1"/>
  <c r="S24" i="18" s="1"/>
  <c r="T24" i="18" s="1"/>
  <c r="U24" i="18" s="1"/>
  <c r="V24" i="18" s="1"/>
  <c r="W24" i="18" s="1"/>
  <c r="X24" i="18" s="1"/>
  <c r="Y24" i="18" s="1"/>
  <c r="D20" i="18"/>
  <c r="G22" i="18"/>
  <c r="H22" i="18" s="1"/>
  <c r="I22" i="18" s="1"/>
  <c r="J22" i="18" s="1"/>
  <c r="K22" i="18" s="1"/>
  <c r="L22" i="18" s="1"/>
  <c r="M22" i="18" s="1"/>
  <c r="N22" i="18" s="1"/>
  <c r="O22" i="18" s="1"/>
  <c r="P22" i="18" s="1"/>
  <c r="Q22" i="18" s="1"/>
  <c r="R22" i="18" s="1"/>
  <c r="S22" i="18" s="1"/>
  <c r="T22" i="18" s="1"/>
  <c r="U22" i="18" s="1"/>
  <c r="V22" i="18" s="1"/>
  <c r="W22" i="18" s="1"/>
  <c r="X22" i="18" s="1"/>
  <c r="Y22" i="18" s="1"/>
  <c r="F21" i="18"/>
  <c r="D13" i="18"/>
  <c r="T35" i="18"/>
  <c r="U35" i="18" s="1"/>
  <c r="V35" i="18" s="1"/>
  <c r="W35" i="18" s="1"/>
  <c r="X35" i="18" s="1"/>
  <c r="Y35" i="18" s="1"/>
  <c r="AA33" i="8"/>
  <c r="K10" i="17"/>
  <c r="K12" i="17" s="1"/>
  <c r="Y29" i="8"/>
  <c r="X29" i="8"/>
  <c r="W29" i="8"/>
  <c r="V29" i="8"/>
  <c r="T29" i="8"/>
  <c r="S29" i="8"/>
  <c r="S11" i="18" s="1"/>
  <c r="R29" i="8"/>
  <c r="P29" i="8"/>
  <c r="P10" i="17" s="1"/>
  <c r="P12" i="17" s="1"/>
  <c r="O29" i="8"/>
  <c r="O11" i="18" s="1"/>
  <c r="N29" i="8"/>
  <c r="L29" i="8"/>
  <c r="L10" i="17" s="1"/>
  <c r="L12" i="17" s="1"/>
  <c r="AA28" i="8"/>
  <c r="Z10" i="17"/>
  <c r="Z12" i="17" s="1"/>
  <c r="Z11" i="12"/>
  <c r="AA26" i="8"/>
  <c r="F10" i="17"/>
  <c r="O10" i="17"/>
  <c r="O12" i="17" s="1"/>
  <c r="T10" i="17"/>
  <c r="T12" i="17" s="1"/>
  <c r="G12" i="17"/>
  <c r="H12" i="17"/>
  <c r="I12" i="17"/>
  <c r="J12" i="17"/>
  <c r="M3" i="12"/>
  <c r="U3" i="12"/>
  <c r="T3" i="12"/>
  <c r="S3" i="12"/>
  <c r="R3" i="12"/>
  <c r="P3" i="12"/>
  <c r="O3" i="12"/>
  <c r="N3" i="12"/>
  <c r="C16" i="8"/>
  <c r="Z16" i="8"/>
  <c r="L16" i="8"/>
  <c r="B15" i="8"/>
  <c r="AA15" i="8" s="1"/>
  <c r="F15" i="8"/>
  <c r="B11" i="8"/>
  <c r="AA3" i="8"/>
  <c r="AA32" i="8"/>
  <c r="AA30" i="8"/>
  <c r="C9" i="7"/>
  <c r="E10" i="7"/>
  <c r="AA31" i="8"/>
  <c r="B12" i="8"/>
  <c r="K12" i="8"/>
  <c r="Q9" i="7"/>
  <c r="Q9" i="15"/>
  <c r="AA8" i="8"/>
  <c r="AA35" i="8"/>
  <c r="Z36" i="8"/>
  <c r="AA27" i="8"/>
  <c r="Z10" i="7"/>
  <c r="X9" i="7"/>
  <c r="T9" i="7"/>
  <c r="P9" i="7"/>
  <c r="Z10" i="15"/>
  <c r="Z12" i="15" s="1"/>
  <c r="M29" i="8"/>
  <c r="M10" i="17" s="1"/>
  <c r="M12" i="17" s="1"/>
  <c r="Q29" i="8"/>
  <c r="Q10" i="17" s="1"/>
  <c r="Q12" i="17" s="1"/>
  <c r="U29" i="8"/>
  <c r="U10" i="17" s="1"/>
  <c r="U12" i="17" s="1"/>
  <c r="F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G25" i="8"/>
  <c r="F24" i="8"/>
  <c r="F11" i="12" s="1"/>
  <c r="H24" i="8"/>
  <c r="H11" i="12" s="1"/>
  <c r="I24" i="8"/>
  <c r="I11" i="12" s="1"/>
  <c r="J24" i="8"/>
  <c r="J11" i="12" s="1"/>
  <c r="K24" i="8"/>
  <c r="K11" i="12" s="1"/>
  <c r="L24" i="8"/>
  <c r="M24" i="8"/>
  <c r="N24" i="8"/>
  <c r="O24" i="8"/>
  <c r="O11" i="12" s="1"/>
  <c r="P24" i="8"/>
  <c r="Q24" i="8"/>
  <c r="Q11" i="12" s="1"/>
  <c r="R24" i="8"/>
  <c r="S24" i="8"/>
  <c r="T24" i="8"/>
  <c r="U24" i="8"/>
  <c r="G24" i="8"/>
  <c r="G11" i="12" s="1"/>
  <c r="T22" i="8"/>
  <c r="U22" i="8"/>
  <c r="V22" i="8"/>
  <c r="W22" i="8"/>
  <c r="X22" i="8"/>
  <c r="Y22" i="8"/>
  <c r="M22" i="8"/>
  <c r="N22" i="8"/>
  <c r="O22" i="8"/>
  <c r="P22" i="8"/>
  <c r="Q22" i="8"/>
  <c r="R22" i="8"/>
  <c r="S22" i="8"/>
  <c r="L22" i="8"/>
  <c r="AA22" i="8" s="1"/>
  <c r="B17" i="8"/>
  <c r="F17" i="8"/>
  <c r="E17" i="8"/>
  <c r="E36" i="8" s="1"/>
  <c r="D17" i="8"/>
  <c r="C17" i="8"/>
  <c r="C10" i="15" s="1"/>
  <c r="C12" i="15" s="1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H36" i="8" s="1"/>
  <c r="G17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0" i="8"/>
  <c r="J10" i="8"/>
  <c r="I10" i="8"/>
  <c r="I10" i="15" s="1"/>
  <c r="I12" i="15" s="1"/>
  <c r="H10" i="8"/>
  <c r="H10" i="7" s="1"/>
  <c r="G10" i="8"/>
  <c r="AA10" i="8" s="1"/>
  <c r="G11" i="8"/>
  <c r="H11" i="8"/>
  <c r="F34" i="4"/>
  <c r="F28" i="4"/>
  <c r="F18" i="4"/>
  <c r="E44" i="21" l="1"/>
  <c r="D45" i="21"/>
  <c r="E16" i="21"/>
  <c r="D16" i="21"/>
  <c r="E6" i="21"/>
  <c r="E5" i="21" s="1"/>
  <c r="C105" i="21"/>
  <c r="C107" i="21" s="1"/>
  <c r="T11" i="12"/>
  <c r="D63" i="20"/>
  <c r="D65" i="20"/>
  <c r="D62" i="20"/>
  <c r="D55" i="20"/>
  <c r="D51" i="20"/>
  <c r="D47" i="20"/>
  <c r="D43" i="20"/>
  <c r="D39" i="20"/>
  <c r="D35" i="20"/>
  <c r="D31" i="20"/>
  <c r="D19" i="20"/>
  <c r="D15" i="20"/>
  <c r="D11" i="20"/>
  <c r="D10" i="20" s="1"/>
  <c r="D66" i="20"/>
  <c r="D48" i="20"/>
  <c r="D44" i="20"/>
  <c r="D36" i="20"/>
  <c r="D32" i="20"/>
  <c r="D24" i="20"/>
  <c r="C76" i="20"/>
  <c r="C78" i="20" s="1"/>
  <c r="D68" i="20"/>
  <c r="D64" i="20"/>
  <c r="D61" i="20"/>
  <c r="D54" i="20"/>
  <c r="D50" i="20"/>
  <c r="D46" i="20"/>
  <c r="D42" i="20"/>
  <c r="D38" i="20"/>
  <c r="D34" i="20"/>
  <c r="D30" i="20"/>
  <c r="D14" i="20"/>
  <c r="D59" i="20"/>
  <c r="D56" i="20"/>
  <c r="D40" i="20"/>
  <c r="D28" i="20"/>
  <c r="D20" i="20"/>
  <c r="D16" i="20"/>
  <c r="D8" i="20"/>
  <c r="D7" i="20" s="1"/>
  <c r="C74" i="20"/>
  <c r="D67" i="20"/>
  <c r="D60" i="20"/>
  <c r="D49" i="20"/>
  <c r="D45" i="20"/>
  <c r="D41" i="20"/>
  <c r="D37" i="20"/>
  <c r="D33" i="20"/>
  <c r="D29" i="20"/>
  <c r="D25" i="20"/>
  <c r="D21" i="20"/>
  <c r="V10" i="19"/>
  <c r="V12" i="19" s="1"/>
  <c r="V11" i="18"/>
  <c r="Q11" i="18"/>
  <c r="V11" i="12"/>
  <c r="R10" i="19"/>
  <c r="R12" i="19" s="1"/>
  <c r="R11" i="18"/>
  <c r="R7" i="18" s="1"/>
  <c r="W11" i="18"/>
  <c r="W7" i="18" s="1"/>
  <c r="W10" i="19"/>
  <c r="W12" i="19" s="1"/>
  <c r="P11" i="18"/>
  <c r="P7" i="18" s="1"/>
  <c r="P10" i="19"/>
  <c r="P12" i="19" s="1"/>
  <c r="L10" i="19"/>
  <c r="L12" i="19" s="1"/>
  <c r="S10" i="19"/>
  <c r="S12" i="19" s="1"/>
  <c r="M11" i="18"/>
  <c r="M7" i="18" s="1"/>
  <c r="Q10" i="19"/>
  <c r="Q12" i="19" s="1"/>
  <c r="U10" i="19"/>
  <c r="U12" i="19" s="1"/>
  <c r="P10" i="15"/>
  <c r="P12" i="15" s="1"/>
  <c r="N10" i="19"/>
  <c r="N12" i="19" s="1"/>
  <c r="N11" i="18"/>
  <c r="X10" i="19"/>
  <c r="X12" i="19" s="1"/>
  <c r="X11" i="18"/>
  <c r="X7" i="18" s="1"/>
  <c r="P10" i="7"/>
  <c r="P11" i="12"/>
  <c r="O7" i="18"/>
  <c r="T11" i="18"/>
  <c r="T7" i="18" s="1"/>
  <c r="Y10" i="19"/>
  <c r="Y12" i="19" s="1"/>
  <c r="Y11" i="18"/>
  <c r="Y7" i="18" s="1"/>
  <c r="L11" i="18"/>
  <c r="L7" i="18" s="1"/>
  <c r="L13" i="18" s="1"/>
  <c r="O10" i="19"/>
  <c r="O12" i="19" s="1"/>
  <c r="U11" i="18"/>
  <c r="M10" i="19"/>
  <c r="M12" i="19" s="1"/>
  <c r="W10" i="7"/>
  <c r="L11" i="12"/>
  <c r="L7" i="12" s="1"/>
  <c r="L13" i="12" s="1"/>
  <c r="R10" i="17"/>
  <c r="R12" i="17" s="1"/>
  <c r="N10" i="17"/>
  <c r="N12" i="17" s="1"/>
  <c r="N7" i="18"/>
  <c r="S10" i="17"/>
  <c r="S12" i="17" s="1"/>
  <c r="S7" i="18"/>
  <c r="U7" i="18"/>
  <c r="R11" i="12"/>
  <c r="V10" i="17"/>
  <c r="V12" i="17" s="1"/>
  <c r="V7" i="18"/>
  <c r="Q7" i="18"/>
  <c r="G21" i="18"/>
  <c r="H21" i="18" s="1"/>
  <c r="I21" i="18" s="1"/>
  <c r="J21" i="18" s="1"/>
  <c r="K21" i="18" s="1"/>
  <c r="L21" i="18" s="1"/>
  <c r="M21" i="18" s="1"/>
  <c r="N21" i="18" s="1"/>
  <c r="M29" i="18"/>
  <c r="M3" i="18" s="1"/>
  <c r="S11" i="12"/>
  <c r="N11" i="12"/>
  <c r="U11" i="12"/>
  <c r="M11" i="12"/>
  <c r="M7" i="12" s="1"/>
  <c r="M13" i="12" s="1"/>
  <c r="F12" i="17"/>
  <c r="W10" i="17"/>
  <c r="W11" i="12"/>
  <c r="X10" i="17"/>
  <c r="X12" i="17" s="1"/>
  <c r="X11" i="12"/>
  <c r="Y10" i="17"/>
  <c r="Y12" i="17" s="1"/>
  <c r="Y11" i="12"/>
  <c r="AA16" i="8"/>
  <c r="D36" i="8"/>
  <c r="N36" i="8"/>
  <c r="V36" i="8"/>
  <c r="Y10" i="15"/>
  <c r="J10" i="15"/>
  <c r="J12" i="15" s="1"/>
  <c r="R36" i="8"/>
  <c r="K10" i="7"/>
  <c r="K12" i="7" s="1"/>
  <c r="S10" i="15"/>
  <c r="C10" i="7"/>
  <c r="W10" i="15"/>
  <c r="O36" i="8"/>
  <c r="H10" i="15"/>
  <c r="H12" i="15" s="1"/>
  <c r="AA13" i="8"/>
  <c r="P36" i="8"/>
  <c r="T36" i="8"/>
  <c r="X36" i="8"/>
  <c r="F36" i="8"/>
  <c r="AA24" i="8"/>
  <c r="O10" i="7"/>
  <c r="Q10" i="15"/>
  <c r="Q12" i="15" s="1"/>
  <c r="I10" i="7"/>
  <c r="I12" i="7" s="1"/>
  <c r="J10" i="7"/>
  <c r="L10" i="15"/>
  <c r="L12" i="15" s="1"/>
  <c r="V10" i="15"/>
  <c r="X10" i="15"/>
  <c r="X12" i="15" s="1"/>
  <c r="T10" i="7"/>
  <c r="E10" i="15"/>
  <c r="E12" i="15" s="1"/>
  <c r="AA11" i="8"/>
  <c r="K36" i="8"/>
  <c r="R10" i="7"/>
  <c r="G10" i="7"/>
  <c r="V10" i="7"/>
  <c r="N10" i="15"/>
  <c r="S36" i="8"/>
  <c r="W36" i="8"/>
  <c r="U10" i="15"/>
  <c r="O10" i="15"/>
  <c r="M36" i="8"/>
  <c r="Q36" i="8"/>
  <c r="U36" i="8"/>
  <c r="Y36" i="8"/>
  <c r="J36" i="8"/>
  <c r="B36" i="8"/>
  <c r="B8" i="18" s="1"/>
  <c r="B7" i="18" s="1"/>
  <c r="AA17" i="8"/>
  <c r="AA25" i="8"/>
  <c r="S10" i="7"/>
  <c r="M10" i="7"/>
  <c r="N10" i="7"/>
  <c r="Y10" i="7"/>
  <c r="L10" i="7"/>
  <c r="L12" i="7" s="1"/>
  <c r="K10" i="15"/>
  <c r="K12" i="15" s="1"/>
  <c r="R10" i="15"/>
  <c r="D10" i="15"/>
  <c r="D12" i="15" s="1"/>
  <c r="T10" i="15"/>
  <c r="T12" i="15" s="1"/>
  <c r="X10" i="7"/>
  <c r="D10" i="7"/>
  <c r="G36" i="8"/>
  <c r="AA12" i="8"/>
  <c r="G10" i="15"/>
  <c r="G12" i="15" s="1"/>
  <c r="I36" i="8"/>
  <c r="Y9" i="7"/>
  <c r="Y9" i="15"/>
  <c r="AA4" i="8"/>
  <c r="M9" i="7"/>
  <c r="M9" i="15"/>
  <c r="O9" i="7"/>
  <c r="O9" i="15"/>
  <c r="AA29" i="8"/>
  <c r="Q10" i="7"/>
  <c r="N9" i="15"/>
  <c r="N9" i="7"/>
  <c r="S9" i="7"/>
  <c r="S9" i="15"/>
  <c r="M10" i="15"/>
  <c r="F10" i="15"/>
  <c r="F10" i="7"/>
  <c r="AA7" i="8"/>
  <c r="R9" i="15"/>
  <c r="R9" i="7"/>
  <c r="W9" i="7"/>
  <c r="W9" i="15"/>
  <c r="U9" i="7"/>
  <c r="U9" i="15"/>
  <c r="V9" i="15"/>
  <c r="V9" i="7"/>
  <c r="U10" i="7"/>
  <c r="C36" i="8"/>
  <c r="L36" i="8"/>
  <c r="I7" i="12"/>
  <c r="I13" i="12" s="1"/>
  <c r="K7" i="12"/>
  <c r="K13" i="12" s="1"/>
  <c r="F36" i="4"/>
  <c r="E45" i="21" l="1"/>
  <c r="E41" i="21" s="1"/>
  <c r="D47" i="21"/>
  <c r="D41" i="21"/>
  <c r="C103" i="21"/>
  <c r="D27" i="20"/>
  <c r="D13" i="20"/>
  <c r="D23" i="20"/>
  <c r="D18" i="20"/>
  <c r="D70" i="20" s="1"/>
  <c r="D58" i="20"/>
  <c r="D53" i="20"/>
  <c r="B10" i="19"/>
  <c r="W12" i="15"/>
  <c r="M13" i="18"/>
  <c r="N30" i="18"/>
  <c r="N3" i="18" s="1"/>
  <c r="N13" i="18" s="1"/>
  <c r="O21" i="18"/>
  <c r="Y12" i="15"/>
  <c r="S12" i="15"/>
  <c r="B37" i="8"/>
  <c r="B8" i="12"/>
  <c r="B7" i="12" s="1"/>
  <c r="W12" i="17"/>
  <c r="B10" i="17"/>
  <c r="C57" i="3"/>
  <c r="C56" i="3" s="1"/>
  <c r="U12" i="15"/>
  <c r="M12" i="7"/>
  <c r="O12" i="15"/>
  <c r="V12" i="15"/>
  <c r="R12" i="15"/>
  <c r="N12" i="15"/>
  <c r="B10" i="15"/>
  <c r="F12" i="15"/>
  <c r="AC4" i="8"/>
  <c r="AA36" i="8"/>
  <c r="B9" i="15"/>
  <c r="M12" i="15"/>
  <c r="C7" i="12"/>
  <c r="D7" i="12"/>
  <c r="D13" i="12" s="1"/>
  <c r="D12" i="7"/>
  <c r="Z7" i="12"/>
  <c r="Z13" i="12" s="1"/>
  <c r="Z12" i="7"/>
  <c r="U7" i="12"/>
  <c r="U13" i="12" s="1"/>
  <c r="U12" i="7"/>
  <c r="V7" i="12"/>
  <c r="V13" i="12" s="1"/>
  <c r="Y7" i="12"/>
  <c r="Y13" i="12" s="1"/>
  <c r="C12" i="7"/>
  <c r="T7" i="12"/>
  <c r="T13" i="12" s="1"/>
  <c r="T12" i="7"/>
  <c r="P12" i="7"/>
  <c r="C13" i="12"/>
  <c r="E7" i="12"/>
  <c r="E13" i="12" s="1"/>
  <c r="E12" i="7"/>
  <c r="N7" i="12"/>
  <c r="N13" i="12" s="1"/>
  <c r="N12" i="7"/>
  <c r="O7" i="12"/>
  <c r="O13" i="12" s="1"/>
  <c r="O12" i="7"/>
  <c r="J7" i="12"/>
  <c r="J13" i="12" s="1"/>
  <c r="J12" i="7"/>
  <c r="P7" i="12"/>
  <c r="P13" i="12" s="1"/>
  <c r="F7" i="12"/>
  <c r="F12" i="7"/>
  <c r="W7" i="12"/>
  <c r="W13" i="12" s="1"/>
  <c r="W12" i="7"/>
  <c r="H7" i="12"/>
  <c r="H13" i="12" s="1"/>
  <c r="H12" i="7"/>
  <c r="V12" i="7"/>
  <c r="Y12" i="7"/>
  <c r="D48" i="21" l="1"/>
  <c r="E48" i="21" s="1"/>
  <c r="E47" i="21"/>
  <c r="D46" i="21"/>
  <c r="D40" i="21" s="1"/>
  <c r="B12" i="7"/>
  <c r="B12" i="19"/>
  <c r="B13" i="19" s="1"/>
  <c r="P21" i="18"/>
  <c r="O31" i="18"/>
  <c r="O3" i="18" s="1"/>
  <c r="O13" i="18" s="1"/>
  <c r="B12" i="15"/>
  <c r="B13" i="15" s="1"/>
  <c r="B14" i="15" s="1"/>
  <c r="B12" i="17"/>
  <c r="B13" i="17" s="1"/>
  <c r="C37" i="8"/>
  <c r="D37" i="8" s="1"/>
  <c r="E37" i="8" s="1"/>
  <c r="F37" i="8" s="1"/>
  <c r="G37" i="8" s="1"/>
  <c r="H37" i="8" s="1"/>
  <c r="I37" i="8" s="1"/>
  <c r="J37" i="8" s="1"/>
  <c r="K37" i="8" s="1"/>
  <c r="L37" i="8" s="1"/>
  <c r="M37" i="8" s="1"/>
  <c r="N37" i="8" s="1"/>
  <c r="O37" i="8" s="1"/>
  <c r="P37" i="8" s="1"/>
  <c r="Q37" i="8" s="1"/>
  <c r="R37" i="8" s="1"/>
  <c r="S37" i="8" s="1"/>
  <c r="T37" i="8" s="1"/>
  <c r="U37" i="8" s="1"/>
  <c r="V37" i="8" s="1"/>
  <c r="W37" i="8" s="1"/>
  <c r="X37" i="8" s="1"/>
  <c r="Y37" i="8" s="1"/>
  <c r="Z37" i="8" s="1"/>
  <c r="AA39" i="8" s="1"/>
  <c r="Q12" i="7"/>
  <c r="F13" i="12"/>
  <c r="G7" i="12"/>
  <c r="G12" i="7"/>
  <c r="R7" i="12"/>
  <c r="R13" i="12" s="1"/>
  <c r="Q7" i="12"/>
  <c r="X12" i="7"/>
  <c r="B10" i="7"/>
  <c r="X7" i="12"/>
  <c r="X13" i="12" s="1"/>
  <c r="R12" i="7"/>
  <c r="E46" i="21" l="1"/>
  <c r="E40" i="21" s="1"/>
  <c r="E103" i="21" s="1"/>
  <c r="D105" i="21"/>
  <c r="D107" i="21" s="1"/>
  <c r="D103" i="21"/>
  <c r="B16" i="19"/>
  <c r="B14" i="19"/>
  <c r="AB8" i="12"/>
  <c r="AB13" i="12" s="1"/>
  <c r="AB8" i="18"/>
  <c r="AB13" i="18" s="1"/>
  <c r="B4" i="12"/>
  <c r="B3" i="12" s="1"/>
  <c r="B13" i="12" s="1"/>
  <c r="B14" i="12" s="1"/>
  <c r="C14" i="12" s="1"/>
  <c r="D14" i="12" s="1"/>
  <c r="E14" i="12" s="1"/>
  <c r="F14" i="12" s="1"/>
  <c r="B4" i="18"/>
  <c r="B3" i="18" s="1"/>
  <c r="B13" i="18" s="1"/>
  <c r="B14" i="18" s="1"/>
  <c r="C14" i="18" s="1"/>
  <c r="D14" i="18" s="1"/>
  <c r="E14" i="18" s="1"/>
  <c r="F14" i="18" s="1"/>
  <c r="G14" i="18" s="1"/>
  <c r="H14" i="18" s="1"/>
  <c r="I14" i="18" s="1"/>
  <c r="J14" i="18" s="1"/>
  <c r="K14" i="18" s="1"/>
  <c r="L14" i="18" s="1"/>
  <c r="M14" i="18" s="1"/>
  <c r="N14" i="18" s="1"/>
  <c r="O14" i="18" s="1"/>
  <c r="Q21" i="18"/>
  <c r="P32" i="18"/>
  <c r="P3" i="18" s="1"/>
  <c r="P13" i="18" s="1"/>
  <c r="AA41" i="8"/>
  <c r="AA37" i="8"/>
  <c r="AA42" i="8"/>
  <c r="B16" i="17"/>
  <c r="B14" i="17"/>
  <c r="G13" i="12"/>
  <c r="B16" i="15"/>
  <c r="S12" i="7"/>
  <c r="B13" i="7" s="1"/>
  <c r="B14" i="7" s="1"/>
  <c r="S7" i="12"/>
  <c r="B9" i="7"/>
  <c r="E105" i="21" l="1"/>
  <c r="E107" i="21" s="1"/>
  <c r="AA43" i="8"/>
  <c r="G14" i="12"/>
  <c r="H14" i="12" s="1"/>
  <c r="I14" i="12" s="1"/>
  <c r="J14" i="12" s="1"/>
  <c r="K14" i="12" s="1"/>
  <c r="L14" i="12" s="1"/>
  <c r="M14" i="12" s="1"/>
  <c r="N14" i="12" s="1"/>
  <c r="O14" i="12" s="1"/>
  <c r="P14" i="12" s="1"/>
  <c r="P14" i="18"/>
  <c r="Q33" i="18"/>
  <c r="Q3" i="18" s="1"/>
  <c r="Q13" i="18" s="1"/>
  <c r="R21" i="18"/>
  <c r="S13" i="12"/>
  <c r="B16" i="7"/>
  <c r="C68" i="3"/>
  <c r="D12" i="3" l="1"/>
  <c r="D13" i="3"/>
  <c r="D14" i="3"/>
  <c r="Q14" i="18"/>
  <c r="R34" i="18"/>
  <c r="R3" i="18" s="1"/>
  <c r="R13" i="18" s="1"/>
  <c r="S21" i="18"/>
  <c r="D17" i="3"/>
  <c r="D65" i="3"/>
  <c r="D47" i="3"/>
  <c r="C74" i="3"/>
  <c r="D39" i="3"/>
  <c r="D48" i="3"/>
  <c r="D49" i="3"/>
  <c r="D58" i="3"/>
  <c r="D30" i="3"/>
  <c r="D54" i="3"/>
  <c r="D64" i="3"/>
  <c r="D35" i="3"/>
  <c r="D60" i="3"/>
  <c r="D34" i="3"/>
  <c r="D52" i="3"/>
  <c r="D6" i="3"/>
  <c r="D5" i="3" s="1"/>
  <c r="D31" i="3"/>
  <c r="D9" i="3"/>
  <c r="D8" i="3" s="1"/>
  <c r="C72" i="3"/>
  <c r="D59" i="3"/>
  <c r="D18" i="3"/>
  <c r="D37" i="3"/>
  <c r="D45" i="3"/>
  <c r="D27" i="3"/>
  <c r="D23" i="3"/>
  <c r="D28" i="3"/>
  <c r="D63" i="3"/>
  <c r="D19" i="3"/>
  <c r="D62" i="3"/>
  <c r="D46" i="3"/>
  <c r="D61" i="3"/>
  <c r="D53" i="3"/>
  <c r="D41" i="3"/>
  <c r="D29" i="3"/>
  <c r="D26" i="3"/>
  <c r="D22" i="3"/>
  <c r="D32" i="3"/>
  <c r="D33" i="3"/>
  <c r="D44" i="3"/>
  <c r="D38" i="3"/>
  <c r="D36" i="3"/>
  <c r="D66" i="3"/>
  <c r="D43" i="3"/>
  <c r="D40" i="3"/>
  <c r="D42" i="3"/>
  <c r="D57" i="3"/>
  <c r="R14" i="18" l="1"/>
  <c r="D21" i="3"/>
  <c r="S35" i="18"/>
  <c r="S3" i="18" s="1"/>
  <c r="S13" i="18" s="1"/>
  <c r="T21" i="18"/>
  <c r="C76" i="3"/>
  <c r="D56" i="3"/>
  <c r="D16" i="3"/>
  <c r="D11" i="3"/>
  <c r="D25" i="3"/>
  <c r="D51" i="3"/>
  <c r="S14" i="18" l="1"/>
  <c r="U21" i="18"/>
  <c r="T36" i="18"/>
  <c r="T3" i="18" s="1"/>
  <c r="T13" i="18" s="1"/>
  <c r="D68" i="3"/>
  <c r="Q3" i="12"/>
  <c r="Q13" i="12"/>
  <c r="Q14" i="12" s="1"/>
  <c r="R14" i="12" s="1"/>
  <c r="S14" i="12" s="1"/>
  <c r="T14" i="12" s="1"/>
  <c r="U14" i="12" s="1"/>
  <c r="V14" i="12" s="1"/>
  <c r="W14" i="12" s="1"/>
  <c r="X14" i="12" s="1"/>
  <c r="Y14" i="12" s="1"/>
  <c r="Z14" i="12" s="1"/>
  <c r="T14" i="18" l="1"/>
  <c r="U36" i="18"/>
  <c r="U3" i="18" s="1"/>
  <c r="U13" i="18" s="1"/>
  <c r="V21" i="18"/>
  <c r="U14" i="18" l="1"/>
  <c r="V36" i="18"/>
  <c r="V3" i="18" s="1"/>
  <c r="V13" i="18" s="1"/>
  <c r="W21" i="18"/>
  <c r="V14" i="18" l="1"/>
  <c r="X21" i="18"/>
  <c r="W36" i="18"/>
  <c r="W3" i="18" s="1"/>
  <c r="W13" i="18" s="1"/>
  <c r="W14" i="18" l="1"/>
  <c r="Y21" i="18"/>
  <c r="Y36" i="18" s="1"/>
  <c r="Y3" i="18" s="1"/>
  <c r="Y13" i="18" s="1"/>
  <c r="X36" i="18"/>
  <c r="X3" i="18" s="1"/>
  <c r="X13" i="18" s="1"/>
  <c r="X14" i="18" l="1"/>
  <c r="Y14" i="18" s="1"/>
  <c r="Z14" i="18" s="1"/>
</calcChain>
</file>

<file path=xl/sharedStrings.xml><?xml version="1.0" encoding="utf-8"?>
<sst xmlns="http://schemas.openxmlformats.org/spreadsheetml/2006/main" count="2352" uniqueCount="1171">
  <si>
    <t>ID</t>
  </si>
  <si>
    <t>ITEM</t>
  </si>
  <si>
    <t>DESCRIPCION</t>
  </si>
  <si>
    <t>UNIDAD DE MEDIDA</t>
  </si>
  <si>
    <t>CANTIDAD</t>
  </si>
  <si>
    <t>VALOR UNITARIO</t>
  </si>
  <si>
    <t>VALOR TOTAL</t>
  </si>
  <si>
    <t>PRECEDENCIAS</t>
  </si>
  <si>
    <t>DURACION OPTIMISTA (DIAS)</t>
  </si>
  <si>
    <r>
      <t xml:space="preserve">DURACION PROBABLE (DIAS)
</t>
    </r>
    <r>
      <rPr>
        <b/>
        <u/>
        <sz val="8"/>
        <color theme="1"/>
        <rFont val="Times New Roman"/>
        <family val="1"/>
      </rPr>
      <t xml:space="preserve">To+4Tp+Tp
</t>
    </r>
    <r>
      <rPr>
        <b/>
        <sz val="8"/>
        <color theme="1"/>
        <rFont val="Times New Roman"/>
        <family val="1"/>
      </rPr>
      <t>6</t>
    </r>
  </si>
  <si>
    <t>DURACION PESIMISTA (DIAS)</t>
  </si>
  <si>
    <t>COSTOS DIRECTOS</t>
  </si>
  <si>
    <t>1.1</t>
  </si>
  <si>
    <t>Estudios, Diseños y Trámites Iniciales</t>
  </si>
  <si>
    <t>1.1.1</t>
  </si>
  <si>
    <t>Factibilidad</t>
  </si>
  <si>
    <t>1.1.1.1</t>
  </si>
  <si>
    <t>Estudio de Factibilidad</t>
  </si>
  <si>
    <t>gb</t>
  </si>
  <si>
    <t>1.1.1.2</t>
  </si>
  <si>
    <t>Adquisicion del lote</t>
  </si>
  <si>
    <t>1CC</t>
  </si>
  <si>
    <t>1.1.2</t>
  </si>
  <si>
    <t>Estudios y diseños</t>
  </si>
  <si>
    <t>1.1.2.1</t>
  </si>
  <si>
    <t>Levantamiento topográfico</t>
  </si>
  <si>
    <t>1.1.2.2</t>
  </si>
  <si>
    <t>Estudió Geotécnico</t>
  </si>
  <si>
    <t>1.1.2.3</t>
  </si>
  <si>
    <t>Diseño Arquitectónico</t>
  </si>
  <si>
    <t>1.1.2.4</t>
  </si>
  <si>
    <t>Diseño Estructural</t>
  </si>
  <si>
    <t>1.1.2.5</t>
  </si>
  <si>
    <t>Diseño Hidrosanitario y de gas y RCI</t>
  </si>
  <si>
    <t>1.1.2.6</t>
  </si>
  <si>
    <t>Diseño Eléctrico y de Voz y datos</t>
  </si>
  <si>
    <t>1.1.2.7</t>
  </si>
  <si>
    <t>Estudio Bioclimático</t>
  </si>
  <si>
    <t>1.1.2.8</t>
  </si>
  <si>
    <t xml:space="preserve">Presupuesto </t>
  </si>
  <si>
    <t>5, 6, 7, 8</t>
  </si>
  <si>
    <t>1.1.2.9</t>
  </si>
  <si>
    <t>Programación</t>
  </si>
  <si>
    <t>10cc</t>
  </si>
  <si>
    <t>1.1.3</t>
  </si>
  <si>
    <t>Trámites iniciales</t>
  </si>
  <si>
    <t>1.1.3.1</t>
  </si>
  <si>
    <t>Licencia de Construcción</t>
  </si>
  <si>
    <t>und</t>
  </si>
  <si>
    <t>1.1.3.2</t>
  </si>
  <si>
    <t>Disponibilidad servicio eléctrico</t>
  </si>
  <si>
    <t>8, 12</t>
  </si>
  <si>
    <t>1.1.3.3</t>
  </si>
  <si>
    <t xml:space="preserve">Disponibilidad acueducto </t>
  </si>
  <si>
    <t>7, 12</t>
  </si>
  <si>
    <t>1.1.3.4</t>
  </si>
  <si>
    <t>Disponibilidad servicio de gas</t>
  </si>
  <si>
    <t>1.1.3.5</t>
  </si>
  <si>
    <t>Levantamiento de actas de vecindad</t>
  </si>
  <si>
    <t>1.1.3.6</t>
  </si>
  <si>
    <t>Aprobación PMT</t>
  </si>
  <si>
    <t>1.1.3.7</t>
  </si>
  <si>
    <t>Obtención PIN Ambiental</t>
  </si>
  <si>
    <t>1.1.4</t>
  </si>
  <si>
    <t>Sala de ventas</t>
  </si>
  <si>
    <t>1.1.4.1</t>
  </si>
  <si>
    <t>Construcción sala de ventas equipada</t>
  </si>
  <si>
    <t>12cc</t>
  </si>
  <si>
    <t>1.2</t>
  </si>
  <si>
    <t>Construcción</t>
  </si>
  <si>
    <t>1.2.1</t>
  </si>
  <si>
    <t>Preliminares de obra</t>
  </si>
  <si>
    <t>1.2.1.1</t>
  </si>
  <si>
    <t>Cerramiento de obra</t>
  </si>
  <si>
    <t>m2</t>
  </si>
  <si>
    <t>1.2.1.2</t>
  </si>
  <si>
    <t>Campamento de obra</t>
  </si>
  <si>
    <t>1.2.1.3</t>
  </si>
  <si>
    <t>Topografia preeliminar</t>
  </si>
  <si>
    <t>1.2.1.4</t>
  </si>
  <si>
    <t>Provisionales de obra</t>
  </si>
  <si>
    <t>1.2.1.4.1</t>
  </si>
  <si>
    <t>TPO acueducto</t>
  </si>
  <si>
    <t>1.2.1.4.2</t>
  </si>
  <si>
    <t>Provisional eléctrica</t>
  </si>
  <si>
    <t>1.2.2</t>
  </si>
  <si>
    <t>Cimentación</t>
  </si>
  <si>
    <t>1.2.2.1</t>
  </si>
  <si>
    <t xml:space="preserve">Excavación manual  </t>
  </si>
  <si>
    <t>m3</t>
  </si>
  <si>
    <t>1.2.2.2</t>
  </si>
  <si>
    <t>Localización y replanteo cimentación</t>
  </si>
  <si>
    <t>1.2.2.3</t>
  </si>
  <si>
    <t xml:space="preserve">Pilote y cabezal </t>
  </si>
  <si>
    <t>1.2.2.3.1</t>
  </si>
  <si>
    <t>Excavación mecanica</t>
  </si>
  <si>
    <t>1.2.2.3.2</t>
  </si>
  <si>
    <t>Excavación manual</t>
  </si>
  <si>
    <t>1.2.2.3.3</t>
  </si>
  <si>
    <t>Hincado de pilote</t>
  </si>
  <si>
    <t>1.2.2.3.4</t>
  </si>
  <si>
    <t>Trasciego de acero</t>
  </si>
  <si>
    <t>kg</t>
  </si>
  <si>
    <t>1.2.2.3.5</t>
  </si>
  <si>
    <t>Armado de canastas</t>
  </si>
  <si>
    <t>1.2.2.3.6</t>
  </si>
  <si>
    <t>Fundida de concreto</t>
  </si>
  <si>
    <t>31CC+7</t>
  </si>
  <si>
    <t>1.2.2.4</t>
  </si>
  <si>
    <t>Placa de contrapiso esmaltada</t>
  </si>
  <si>
    <t>1.2.2.4.1</t>
  </si>
  <si>
    <t>Replanteo vigas</t>
  </si>
  <si>
    <t>1.2.2.4.2</t>
  </si>
  <si>
    <t>Excavación manual vigas</t>
  </si>
  <si>
    <t>1.2.2.4.3</t>
  </si>
  <si>
    <t>1.2.2.4.4</t>
  </si>
  <si>
    <t>Armado de foso ascensor</t>
  </si>
  <si>
    <t>1.2.2.4.5</t>
  </si>
  <si>
    <t>Armado de acero de vigas</t>
  </si>
  <si>
    <t>36cc</t>
  </si>
  <si>
    <t>1.2.2.4.6</t>
  </si>
  <si>
    <t>Armado de tanque de agua</t>
  </si>
  <si>
    <t>37cc</t>
  </si>
  <si>
    <t>1.2.2.4.7</t>
  </si>
  <si>
    <t>Armada de pozos eyectores</t>
  </si>
  <si>
    <t>38cc</t>
  </si>
  <si>
    <t>1.2.2.4.8</t>
  </si>
  <si>
    <t>1.2.3</t>
  </si>
  <si>
    <t>Estructura en concreto</t>
  </si>
  <si>
    <t>1.2.3.1</t>
  </si>
  <si>
    <t>Placas</t>
  </si>
  <si>
    <t>1.2.3.1.1</t>
  </si>
  <si>
    <t>Armado de formaleta STEN</t>
  </si>
  <si>
    <t>1.2.3.1.2</t>
  </si>
  <si>
    <t>Armada de Aceros placa</t>
  </si>
  <si>
    <t>41CC+3</t>
  </si>
  <si>
    <t>1.2.3.1.3</t>
  </si>
  <si>
    <t>Armado, Forrado y Puesta de casetón recuperable</t>
  </si>
  <si>
    <t>1.2.3.1.4</t>
  </si>
  <si>
    <t>Fundida y esmaltada de placa</t>
  </si>
  <si>
    <t>43CC+3</t>
  </si>
  <si>
    <t>1.2.3.1.5</t>
  </si>
  <si>
    <t>Ganchos de cubierta certificados</t>
  </si>
  <si>
    <t>1.2.3.2</t>
  </si>
  <si>
    <t xml:space="preserve">Columnas </t>
  </si>
  <si>
    <t>1.2.3.2.1</t>
  </si>
  <si>
    <t>Armada de formaleta de columnas</t>
  </si>
  <si>
    <t>1.2.3.2.2</t>
  </si>
  <si>
    <t>Armada de Aceros columnas</t>
  </si>
  <si>
    <t>46CC+3</t>
  </si>
  <si>
    <t>1.2.3.2.3</t>
  </si>
  <si>
    <t xml:space="preserve">Fundida de Columnas </t>
  </si>
  <si>
    <t>47CC+3</t>
  </si>
  <si>
    <t>1.2.3.3</t>
  </si>
  <si>
    <t>Escaleras</t>
  </si>
  <si>
    <t>1.2.3.3.1</t>
  </si>
  <si>
    <t>Armado de Formaleta Escalera</t>
  </si>
  <si>
    <t>44CC+14</t>
  </si>
  <si>
    <t>1.2.3.3.2</t>
  </si>
  <si>
    <t>Armado de estructuras de escaleras</t>
  </si>
  <si>
    <t>49CC+3</t>
  </si>
  <si>
    <t>1.2.3.3.3</t>
  </si>
  <si>
    <t>Fundida de Escaleras</t>
  </si>
  <si>
    <t>50CC+3</t>
  </si>
  <si>
    <t>1.2.4</t>
  </si>
  <si>
    <t>Mampostería,  pañetes e impermeabilizaciones</t>
  </si>
  <si>
    <t>1.2.4.1</t>
  </si>
  <si>
    <t>Mampostería</t>
  </si>
  <si>
    <t>1.2.4.1.1</t>
  </si>
  <si>
    <t xml:space="preserve">Mampostería Panelco </t>
  </si>
  <si>
    <t>1.2.4.2</t>
  </si>
  <si>
    <t>Pañetes</t>
  </si>
  <si>
    <t>1.2.4.2.1</t>
  </si>
  <si>
    <t>Pañetes sobre muro</t>
  </si>
  <si>
    <t>52cc+8</t>
  </si>
  <si>
    <t>1.2.4.2.2</t>
  </si>
  <si>
    <t>Pañetes imp</t>
  </si>
  <si>
    <t>ml</t>
  </si>
  <si>
    <t>1.2.4.2.3</t>
  </si>
  <si>
    <t>Pañetes ml</t>
  </si>
  <si>
    <t>1.2.4.2.4</t>
  </si>
  <si>
    <t>Chazos en concreto para carpinteria</t>
  </si>
  <si>
    <t>1.2.4.2.5</t>
  </si>
  <si>
    <t xml:space="preserve">Filos y Dilataciones </t>
  </si>
  <si>
    <t>53cc+8</t>
  </si>
  <si>
    <t>1.2.4.2.6</t>
  </si>
  <si>
    <t>Remates pañete muros</t>
  </si>
  <si>
    <t>1.2.4.2.7</t>
  </si>
  <si>
    <t>Remate escaleras</t>
  </si>
  <si>
    <t>1.2.4.3</t>
  </si>
  <si>
    <t>Impermeabilizaciones</t>
  </si>
  <si>
    <t>1.2.4.3.1</t>
  </si>
  <si>
    <t>Impermeabilización cubierta</t>
  </si>
  <si>
    <t>1.2.4.3.2</t>
  </si>
  <si>
    <t>Impermeabilización foso ascensor</t>
  </si>
  <si>
    <t>1.2.4.3.3</t>
  </si>
  <si>
    <t>Impermeabilización zonas humedas</t>
  </si>
  <si>
    <t>1.2.4.3.4</t>
  </si>
  <si>
    <t>Impermeabilización balcones</t>
  </si>
  <si>
    <t>1.2.4.3.5</t>
  </si>
  <si>
    <t>Impermeabilización tanque</t>
  </si>
  <si>
    <t>1.2.5</t>
  </si>
  <si>
    <t>Pisos</t>
  </si>
  <si>
    <t>1.2.5.1</t>
  </si>
  <si>
    <t>Alistado escaleras</t>
  </si>
  <si>
    <t>1.2.5.2</t>
  </si>
  <si>
    <t>Cargue de piso</t>
  </si>
  <si>
    <t>1.2.6</t>
  </si>
  <si>
    <t>Instalaciones Hidrosanitarias, RCI y de gas</t>
  </si>
  <si>
    <t>1.2.6.1</t>
  </si>
  <si>
    <t>Prolongación desagües cimentación</t>
  </si>
  <si>
    <t>1.2.6.2</t>
  </si>
  <si>
    <t>Instalaciones hidraúlicas</t>
  </si>
  <si>
    <t>1.2.6.2.1</t>
  </si>
  <si>
    <t>Prolongación de tuberias hidraulica verticales</t>
  </si>
  <si>
    <t>52cc</t>
  </si>
  <si>
    <t>1.2.6.2.2</t>
  </si>
  <si>
    <t>Prolongación de tuberias Hidráulicas</t>
  </si>
  <si>
    <t>68cc+6</t>
  </si>
  <si>
    <t>1.2.6.2.3</t>
  </si>
  <si>
    <t>Instalación de bombas de presión</t>
  </si>
  <si>
    <t>1.2.6.2.4</t>
  </si>
  <si>
    <t>Instalación de bombas eyectoras</t>
  </si>
  <si>
    <t>1.2.6.3</t>
  </si>
  <si>
    <t>Instalaciones sanitarias</t>
  </si>
  <si>
    <t>1.2.6.3.1</t>
  </si>
  <si>
    <t>Instalación verticales sanitarias</t>
  </si>
  <si>
    <t>68cc</t>
  </si>
  <si>
    <t>1.2.6.3.2</t>
  </si>
  <si>
    <t xml:space="preserve">Instalación Tubería sanitaria </t>
  </si>
  <si>
    <t>72cc+6</t>
  </si>
  <si>
    <t>1.2.6.4</t>
  </si>
  <si>
    <t>Red contra incendios</t>
  </si>
  <si>
    <t>1.2.6.4.1</t>
  </si>
  <si>
    <t>Instalación de columna red contra incendios</t>
  </si>
  <si>
    <t>1.2.6.4.2</t>
  </si>
  <si>
    <t>Instalaciòn de Gabinetes y valvulas Cortina 2 1/2" RCI</t>
  </si>
  <si>
    <t>1.2.6.4.3</t>
  </si>
  <si>
    <t>Instalaciòn siamesa P1</t>
  </si>
  <si>
    <t>1.2.6.4.4</t>
  </si>
  <si>
    <t>Instalación de Cajillas de medidores</t>
  </si>
  <si>
    <t>1.2.6.4.5</t>
  </si>
  <si>
    <t>Instalación de Hidroflow</t>
  </si>
  <si>
    <t>1.2.6.4.6</t>
  </si>
  <si>
    <t>Instalación de Bomba contra incendios</t>
  </si>
  <si>
    <t>1.2.6.4.7</t>
  </si>
  <si>
    <t>Instalación de Bomba Jockey</t>
  </si>
  <si>
    <t>1.2.6.5</t>
  </si>
  <si>
    <t>Red de gas</t>
  </si>
  <si>
    <t>1.2.6.5.1</t>
  </si>
  <si>
    <t xml:space="preserve">Prolongación de tuberias de gas </t>
  </si>
  <si>
    <t>1.2.6.5.2</t>
  </si>
  <si>
    <t>Prolongaciòn de Verticales de gas</t>
  </si>
  <si>
    <t>81cc+6</t>
  </si>
  <si>
    <t>1.2.6.5.3</t>
  </si>
  <si>
    <t>Centro de medición segunda etapa</t>
  </si>
  <si>
    <t>1.2.6.5.4</t>
  </si>
  <si>
    <t>Reguladores primera etapa</t>
  </si>
  <si>
    <t>1.2.7</t>
  </si>
  <si>
    <t>Instalaciones eléctricas y de voz y datos</t>
  </si>
  <si>
    <t>1.2.7.1</t>
  </si>
  <si>
    <t>Malla a tierra</t>
  </si>
  <si>
    <t>40cf</t>
  </si>
  <si>
    <t>1.2.7.2</t>
  </si>
  <si>
    <t>Instalaciones eléctricas</t>
  </si>
  <si>
    <t>1.2.7.2.1</t>
  </si>
  <si>
    <t>Prolongación de ducteria vertical (parciales apartamentos)</t>
  </si>
  <si>
    <t>1.2.7.2.2</t>
  </si>
  <si>
    <t xml:space="preserve">Prolongación de tuberias </t>
  </si>
  <si>
    <t>86cc+6</t>
  </si>
  <si>
    <t>1.2.7.2.3</t>
  </si>
  <si>
    <t xml:space="preserve">Alambrada </t>
  </si>
  <si>
    <t>87cc+6</t>
  </si>
  <si>
    <t>1.2.7.2.4</t>
  </si>
  <si>
    <t xml:space="preserve">Aparateada </t>
  </si>
  <si>
    <t>88cc+6</t>
  </si>
  <si>
    <t>1.2.7.2.5</t>
  </si>
  <si>
    <t xml:space="preserve">Instalación de tableros y breakers </t>
  </si>
  <si>
    <t>1.2.7.2.6</t>
  </si>
  <si>
    <t>Instalación de lamparas de emergencia</t>
  </si>
  <si>
    <t>1.2.7.2.7</t>
  </si>
  <si>
    <t>Instalación de lamparas hológenas</t>
  </si>
  <si>
    <t>1.2.7.2.8</t>
  </si>
  <si>
    <t>Instalación de sensores de movimiento</t>
  </si>
  <si>
    <t>1.2.7.2.9</t>
  </si>
  <si>
    <t>Acometida 110v foso de ascensor</t>
  </si>
  <si>
    <t>1.2.7.2.10</t>
  </si>
  <si>
    <t>Acometida trifasica foso de ascensor</t>
  </si>
  <si>
    <t>1.2.7.2.11</t>
  </si>
  <si>
    <t xml:space="preserve">Iluminación cuarto de maquinas </t>
  </si>
  <si>
    <t>1.2.7.2.12</t>
  </si>
  <si>
    <t>Iluminación foso de ascensor</t>
  </si>
  <si>
    <t>1.2.7.2.13</t>
  </si>
  <si>
    <t>Prolongación parciales cuarto de bombas,cuarto de maquinas, duplicadores y servicios comunes</t>
  </si>
  <si>
    <t>1.2.7.2.14</t>
  </si>
  <si>
    <t>Alambrada parciales apartamentos (verticales)</t>
  </si>
  <si>
    <t>1.2.7.2.15</t>
  </si>
  <si>
    <t>Alambrada de parciales a medidores</t>
  </si>
  <si>
    <t>1.2.7.2.16</t>
  </si>
  <si>
    <t>Instalación y conexión de armarios electricos</t>
  </si>
  <si>
    <t>1.2.7.2.17</t>
  </si>
  <si>
    <t>Instalación y conexión de TGA</t>
  </si>
  <si>
    <t>1.2.7.2.18</t>
  </si>
  <si>
    <t>Instalación de Celdas SF6 y transformador</t>
  </si>
  <si>
    <t>102CC</t>
  </si>
  <si>
    <t>1.2.7.2.19</t>
  </si>
  <si>
    <t>Instalación tablero servicios comunes</t>
  </si>
  <si>
    <t>1.2.7.3</t>
  </si>
  <si>
    <t>Media Tensión (Serie3)</t>
  </si>
  <si>
    <t>1.2.7.3.1</t>
  </si>
  <si>
    <t>Prolongación red CS 276-I a celda SF6</t>
  </si>
  <si>
    <t>1.2.7.3.2</t>
  </si>
  <si>
    <t>Prolongasción tuberia transformador y celda</t>
  </si>
  <si>
    <t>1.2.7.3.3</t>
  </si>
  <si>
    <t>Prolongación iluminación sub-estación</t>
  </si>
  <si>
    <t>106CC</t>
  </si>
  <si>
    <t>1.2.7.3.4</t>
  </si>
  <si>
    <t>Prolongación tuberia tranformador a TGA-armarios</t>
  </si>
  <si>
    <t>1.2.7.3.5</t>
  </si>
  <si>
    <t>Alambrada tuberia y carcamos transformador y celda</t>
  </si>
  <si>
    <t>1.2.7.3.6</t>
  </si>
  <si>
    <t>Alambrada iluminación sub-estación</t>
  </si>
  <si>
    <t>1.2.7.3.7</t>
  </si>
  <si>
    <t>Alambrada de celda a TGA</t>
  </si>
  <si>
    <t>1.2.7.3.8</t>
  </si>
  <si>
    <t>Alambrada tuberia tranformador a TGA-armarios</t>
  </si>
  <si>
    <t>1.2.7.3.9</t>
  </si>
  <si>
    <t>Prolongación tuberia CS 276-I a CS 276-II</t>
  </si>
  <si>
    <t>1.2.7.3.10</t>
  </si>
  <si>
    <t>Prolongación tuberia CS 276-II a CS 276-Existente</t>
  </si>
  <si>
    <t>1.2.7.3.11</t>
  </si>
  <si>
    <t>Alambrada red celda SF6 a CS 276 E</t>
  </si>
  <si>
    <t>1.2.7.4</t>
  </si>
  <si>
    <t>Afloramiento del punto de conexión</t>
  </si>
  <si>
    <t>1.2.7.5</t>
  </si>
  <si>
    <t>Telecomunicaciones y citofonía</t>
  </si>
  <si>
    <t>1.2.7.5.1</t>
  </si>
  <si>
    <t xml:space="preserve">Prolongación tuberia telecomunicaciones </t>
  </si>
  <si>
    <t>87cc</t>
  </si>
  <si>
    <t>1.2.7.5.2</t>
  </si>
  <si>
    <t xml:space="preserve">Instalación de cajas PAU </t>
  </si>
  <si>
    <t>117cc+6</t>
  </si>
  <si>
    <t>1.2.7.5.3</t>
  </si>
  <si>
    <t xml:space="preserve">Instalación de gabinete </t>
  </si>
  <si>
    <t>1.2.7.5.4</t>
  </si>
  <si>
    <t>Prolongación antena satelital Cubierta</t>
  </si>
  <si>
    <t>1.2.7.5.5</t>
  </si>
  <si>
    <t>Prolongación citofonia P1</t>
  </si>
  <si>
    <t>1.2.7.5.6</t>
  </si>
  <si>
    <t>Cableado citofinia p1</t>
  </si>
  <si>
    <t>1.2.7.5.7</t>
  </si>
  <si>
    <t>Instalación frente de calle citofonia p1</t>
  </si>
  <si>
    <t>1.2.7.5.8</t>
  </si>
  <si>
    <t xml:space="preserve">Prolongación timbres y camaras </t>
  </si>
  <si>
    <t>117CC+6</t>
  </si>
  <si>
    <t>1.2.7.5.9</t>
  </si>
  <si>
    <t xml:space="preserve">Cableado timbres y camaras </t>
  </si>
  <si>
    <t>1.2.8</t>
  </si>
  <si>
    <t>Cielo rasos</t>
  </si>
  <si>
    <t>1.2.8.1</t>
  </si>
  <si>
    <t xml:space="preserve">Estructurada cielo raso </t>
  </si>
  <si>
    <t>1.2.8.2</t>
  </si>
  <si>
    <t xml:space="preserve">Tapada cielo raso </t>
  </si>
  <si>
    <t>126cc+6</t>
  </si>
  <si>
    <t>1.2.8.3</t>
  </si>
  <si>
    <t xml:space="preserve">Pintura cielo raso </t>
  </si>
  <si>
    <t>127cc+30</t>
  </si>
  <si>
    <t>1.2.9</t>
  </si>
  <si>
    <t>Enchape y pintura</t>
  </si>
  <si>
    <t>1.2.9.1</t>
  </si>
  <si>
    <t>Enchape interior</t>
  </si>
  <si>
    <t>1.2.9.1.1</t>
  </si>
  <si>
    <t>Enchapes de cocina y baño</t>
  </si>
  <si>
    <t>1.2.9.1.2</t>
  </si>
  <si>
    <t>Enchape zonas comunes</t>
  </si>
  <si>
    <t>1.2.9.1.3</t>
  </si>
  <si>
    <t>Instalación cerámica shut de basuras</t>
  </si>
  <si>
    <t>1.2.9.2</t>
  </si>
  <si>
    <t>Pintura</t>
  </si>
  <si>
    <t>1.2.9.2.1</t>
  </si>
  <si>
    <t xml:space="preserve">1ra mano </t>
  </si>
  <si>
    <t>1.2.9.2.2</t>
  </si>
  <si>
    <t xml:space="preserve">2da mano </t>
  </si>
  <si>
    <t>132cc+30</t>
  </si>
  <si>
    <t>1.2.9.2.3</t>
  </si>
  <si>
    <t xml:space="preserve">3ra mano </t>
  </si>
  <si>
    <t>133cc+30</t>
  </si>
  <si>
    <t>1.2.9.2.4</t>
  </si>
  <si>
    <t>Pintura sobre pañete de punto fijo</t>
  </si>
  <si>
    <t>1.2.9.2.5</t>
  </si>
  <si>
    <t>Demarcación parqueaderos ( piso 1)</t>
  </si>
  <si>
    <t>1.2.10</t>
  </si>
  <si>
    <t>Fachada de ladrillo</t>
  </si>
  <si>
    <t>1.2.10.1</t>
  </si>
  <si>
    <t>1.2.11</t>
  </si>
  <si>
    <t>Carpinterías y señalética</t>
  </si>
  <si>
    <t>1.2.11.1</t>
  </si>
  <si>
    <t>Carpintería metálica</t>
  </si>
  <si>
    <t>1.2.11.1.1</t>
  </si>
  <si>
    <t>Puerta peatonal</t>
  </si>
  <si>
    <t>1.2.11.1.2</t>
  </si>
  <si>
    <t>Puerta vehicular</t>
  </si>
  <si>
    <t>1.2.11.1.3</t>
  </si>
  <si>
    <t>Barandas balcón</t>
  </si>
  <si>
    <t>1.2.11.1.4</t>
  </si>
  <si>
    <t>Pasamanos punto fijo</t>
  </si>
  <si>
    <t>140CC</t>
  </si>
  <si>
    <t>1.2.11.1.5</t>
  </si>
  <si>
    <t>Barandas punto fijo</t>
  </si>
  <si>
    <t>1.2.11.1.6</t>
  </si>
  <si>
    <t>Puertas cortafuego</t>
  </si>
  <si>
    <t>142CC</t>
  </si>
  <si>
    <t>1.2.11.1.7</t>
  </si>
  <si>
    <t>Escalera de gato</t>
  </si>
  <si>
    <t>1.2.11.1.8</t>
  </si>
  <si>
    <t>Puerta subestación</t>
  </si>
  <si>
    <t>1.2.11.1.9</t>
  </si>
  <si>
    <t>Puerta shut de basuras</t>
  </si>
  <si>
    <t>1.2.11.1.10</t>
  </si>
  <si>
    <t>Puerta de cuarto de bombas</t>
  </si>
  <si>
    <t>1.2.11.1.11</t>
  </si>
  <si>
    <t>Marcos y tapas sótano y cajas de inspeción</t>
  </si>
  <si>
    <t>1.2.11.2</t>
  </si>
  <si>
    <t>Ventanería</t>
  </si>
  <si>
    <t>1.2.11.2.1</t>
  </si>
  <si>
    <t>Ventanería fachada</t>
  </si>
  <si>
    <t>1.2.11.2.2</t>
  </si>
  <si>
    <t>Ventanería Recepción, coworking</t>
  </si>
  <si>
    <t>1.2.11.2.3</t>
  </si>
  <si>
    <t xml:space="preserve">Instalación de espejos </t>
  </si>
  <si>
    <t>1.2.11.3</t>
  </si>
  <si>
    <t>Carpintería en madera</t>
  </si>
  <si>
    <t>1.2.11.3.1</t>
  </si>
  <si>
    <t xml:space="preserve">Instalación de puertas </t>
  </si>
  <si>
    <t>1.2.11.3.2</t>
  </si>
  <si>
    <t xml:space="preserve">Intalación chapas eléctricas </t>
  </si>
  <si>
    <t>1.2.11.3.3</t>
  </si>
  <si>
    <t>Instalación de mueble de cocina</t>
  </si>
  <si>
    <t>1.2.11.3.4</t>
  </si>
  <si>
    <t xml:space="preserve">Instalación mueble de baño </t>
  </si>
  <si>
    <t>1.2.11.3.5</t>
  </si>
  <si>
    <t xml:space="preserve">Instalación de closet funcional </t>
  </si>
  <si>
    <t>1.2.11.4</t>
  </si>
  <si>
    <t>Señalética</t>
  </si>
  <si>
    <t>1.2.11.4.1</t>
  </si>
  <si>
    <t xml:space="preserve">Nomenclatura Puertas principales </t>
  </si>
  <si>
    <t>1.2.11.4.2</t>
  </si>
  <si>
    <t>Marquillas medidores de agua</t>
  </si>
  <si>
    <t>1.2.11.4.3</t>
  </si>
  <si>
    <t>Marquillas armarios de medidores y sub estación</t>
  </si>
  <si>
    <t>1.2.12</t>
  </si>
  <si>
    <t>Equipos especiales</t>
  </si>
  <si>
    <t>1.2.12.1</t>
  </si>
  <si>
    <t>Ascensor</t>
  </si>
  <si>
    <t>1.2.12.2</t>
  </si>
  <si>
    <t>Duplicadores</t>
  </si>
  <si>
    <t>1.2.13</t>
  </si>
  <si>
    <t>Aparatos y accesorios</t>
  </si>
  <si>
    <t>1.2.13.1</t>
  </si>
  <si>
    <t>Topepuertas</t>
  </si>
  <si>
    <t>1.2.13.2</t>
  </si>
  <si>
    <t>Campanas</t>
  </si>
  <si>
    <t>1.2.13.3</t>
  </si>
  <si>
    <t xml:space="preserve">Sanitarios </t>
  </si>
  <si>
    <t>1.2.13.4</t>
  </si>
  <si>
    <t>Lavamanos</t>
  </si>
  <si>
    <t>1.2.13.5</t>
  </si>
  <si>
    <t>Griferías lavamanos</t>
  </si>
  <si>
    <t>1.2.13.6</t>
  </si>
  <si>
    <t>Griferías lavaplatos</t>
  </si>
  <si>
    <t>1.2.13.7</t>
  </si>
  <si>
    <t>Duchas</t>
  </si>
  <si>
    <t>1.2.13.8</t>
  </si>
  <si>
    <t>Incrustaciones</t>
  </si>
  <si>
    <t>1.2.13.9</t>
  </si>
  <si>
    <t>Calentadores</t>
  </si>
  <si>
    <t>1.2.13.10</t>
  </si>
  <si>
    <t>Cámaras</t>
  </si>
  <si>
    <t>125-128</t>
  </si>
  <si>
    <t>1.2.13.11</t>
  </si>
  <si>
    <t>Citófonos</t>
  </si>
  <si>
    <t>122-133</t>
  </si>
  <si>
    <t>1.2.13.12</t>
  </si>
  <si>
    <t>Rejillas</t>
  </si>
  <si>
    <t>1.2.13.13</t>
  </si>
  <si>
    <t>Extractores</t>
  </si>
  <si>
    <t>1.2.14</t>
  </si>
  <si>
    <t>Obras exteriores</t>
  </si>
  <si>
    <t>1.2.14.1</t>
  </si>
  <si>
    <t>Excavación anden</t>
  </si>
  <si>
    <t>1.2.14.2</t>
  </si>
  <si>
    <t>Cajas de Aguas Lluvias</t>
  </si>
  <si>
    <t>1.2.14.3</t>
  </si>
  <si>
    <t>Conexión red lluvias a calzada</t>
  </si>
  <si>
    <t>1.2.14.4</t>
  </si>
  <si>
    <t>Cajas de Aguas Negras</t>
  </si>
  <si>
    <t>1.2.14.5</t>
  </si>
  <si>
    <t>Conexiòn domicialiaria a colector</t>
  </si>
  <si>
    <t>1.2.14.6</t>
  </si>
  <si>
    <t>Caja de Agua Potable</t>
  </si>
  <si>
    <t>1.2.14.7</t>
  </si>
  <si>
    <t>Caja RITEL</t>
  </si>
  <si>
    <t>1.2.14.8</t>
  </si>
  <si>
    <t>Fundida de rampas y anden</t>
  </si>
  <si>
    <t>1.2.14.9</t>
  </si>
  <si>
    <t>Instalación de sardineles</t>
  </si>
  <si>
    <t>1.2.14.10</t>
  </si>
  <si>
    <t>Caja CS 276 -I</t>
  </si>
  <si>
    <t>1.2.14.11</t>
  </si>
  <si>
    <t>Excavaciòn pavimento e instalación tuberia PVC 6"Tramo 1 (FASE 1)</t>
  </si>
  <si>
    <t>1.2.14.12</t>
  </si>
  <si>
    <t>Reparación de pavimento (FASE I)</t>
  </si>
  <si>
    <t>1.2.14.13</t>
  </si>
  <si>
    <t>Excavaciòn pavimento e instalación tuberia PVC 6"Tramo 1 (FASE 2)</t>
  </si>
  <si>
    <t>1.2.14.14</t>
  </si>
  <si>
    <t>Reparación de pavimento (FASE II)</t>
  </si>
  <si>
    <t>1.2.14.15</t>
  </si>
  <si>
    <t>Caja CS 276 -II</t>
  </si>
  <si>
    <t>1.2.14.16</t>
  </si>
  <si>
    <t>Excavaciòn e instalación tuberia PVC 6" Tramo 2</t>
  </si>
  <si>
    <t>1.2.15</t>
  </si>
  <si>
    <t>Aseo final de obra</t>
  </si>
  <si>
    <t>1.2.15.1</t>
  </si>
  <si>
    <t>Aseo de zonas comunes</t>
  </si>
  <si>
    <t>1.2.15.2</t>
  </si>
  <si>
    <t>Aseo de apartamentos</t>
  </si>
  <si>
    <t>COSTOS INDIRECTOS</t>
  </si>
  <si>
    <t>Escrituracion</t>
  </si>
  <si>
    <t>Nómina Gerencia de proyecto</t>
  </si>
  <si>
    <t>mes</t>
  </si>
  <si>
    <t>Implementacion  PMT</t>
  </si>
  <si>
    <t>Implementacion  PGRS</t>
  </si>
  <si>
    <t>Aseo durante la obra</t>
  </si>
  <si>
    <t>Sacada de escombros y otros residuos</t>
  </si>
  <si>
    <t>Servicios públicos provisionales durante la obra</t>
  </si>
  <si>
    <t>EPP, herramienta menor , material admo obra</t>
  </si>
  <si>
    <t>Nómina Administrativa construcción</t>
  </si>
  <si>
    <t>Publicidad redes sociales</t>
  </si>
  <si>
    <t>Nómina personal de ventas</t>
  </si>
  <si>
    <t>COSTO TOTAL PROYECTO</t>
  </si>
  <si>
    <t>DURACION TOTAL DEL PROYECTO
672 DIAS</t>
  </si>
  <si>
    <t>Flujo de caja diario</t>
  </si>
  <si>
    <t>Flujo de caja semanal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</si>
  <si>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</si>
  <si>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</si>
  <si>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</si>
  <si>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</si>
  <si>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</si>
  <si>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</si>
  <si>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</si>
  <si>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</si>
  <si>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</si>
  <si>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</si>
  <si>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</si>
  <si>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</si>
  <si>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</si>
  <si>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</si>
  <si>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</si>
  <si>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</si>
  <si>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</si>
  <si>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</si>
  <si>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</si>
  <si>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</si>
  <si>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</si>
  <si>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</si>
  <si>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</si>
  <si>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</si>
  <si>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</si>
  <si>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</si>
  <si>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</si>
  <si>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</si>
  <si>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</si>
  <si>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</si>
  <si>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</si>
  <si>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</si>
  <si>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</si>
  <si>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</si>
  <si>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</si>
  <si>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</si>
  <si>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</si>
  <si>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</si>
  <si>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</si>
  <si>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</si>
  <si>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</si>
  <si>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</si>
  <si>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</si>
  <si>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</si>
  <si>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</si>
  <si>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</si>
  <si>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</si>
  <si>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</si>
  <si>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</si>
  <si>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</si>
  <si>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</si>
  <si>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</si>
  <si>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Semana 53</t>
  </si>
  <si>
    <t>Semana 54</t>
  </si>
  <si>
    <t>Semana 55</t>
  </si>
  <si>
    <t>Semana 56</t>
  </si>
  <si>
    <t>Semana 57</t>
  </si>
  <si>
    <t>Semana 58</t>
  </si>
  <si>
    <t>Semana 59</t>
  </si>
  <si>
    <t>Semana 60</t>
  </si>
  <si>
    <t>Semana 61</t>
  </si>
  <si>
    <t>Semana 62</t>
  </si>
  <si>
    <t>Semana 63</t>
  </si>
  <si>
    <t>Semana 64</t>
  </si>
  <si>
    <t>Semana 65</t>
  </si>
  <si>
    <t>Semana 66</t>
  </si>
  <si>
    <t>Semana 67</t>
  </si>
  <si>
    <t>Semana 68</t>
  </si>
  <si>
    <t>Semana 69</t>
  </si>
  <si>
    <t>Semana 70</t>
  </si>
  <si>
    <t>Semana 71</t>
  </si>
  <si>
    <t>Semana 72</t>
  </si>
  <si>
    <t>Semana 73</t>
  </si>
  <si>
    <t>Semana 74</t>
  </si>
  <si>
    <t>Semana 75</t>
  </si>
  <si>
    <t>Semana 76</t>
  </si>
  <si>
    <t>Semana 77</t>
  </si>
  <si>
    <t>Semana 78</t>
  </si>
  <si>
    <t>Semana 79</t>
  </si>
  <si>
    <t>Semana 80</t>
  </si>
  <si>
    <t>Semana 81</t>
  </si>
  <si>
    <t>Semana 82</t>
  </si>
  <si>
    <t>Semana 83</t>
  </si>
  <si>
    <t>Semana 84</t>
  </si>
  <si>
    <t>Semana 85</t>
  </si>
  <si>
    <t>Semana 86</t>
  </si>
  <si>
    <t>Semana 87</t>
  </si>
  <si>
    <t>Semana 88</t>
  </si>
  <si>
    <t>Semana 89</t>
  </si>
  <si>
    <t>Semana 90</t>
  </si>
  <si>
    <t>Semana 91</t>
  </si>
  <si>
    <t>Semana 92</t>
  </si>
  <si>
    <t>Semana 93</t>
  </si>
  <si>
    <t>Semana 94</t>
  </si>
  <si>
    <t>Semana 95</t>
  </si>
  <si>
    <t>Semana 96</t>
  </si>
  <si>
    <t>Flujo de caja mensual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</si>
  <si>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</si>
  <si>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</si>
  <si>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</si>
  <si>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</si>
  <si>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</si>
  <si>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</si>
  <si>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</si>
  <si>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</si>
  <si>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</si>
  <si>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</si>
  <si>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</si>
  <si>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</si>
  <si>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</si>
  <si>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</si>
  <si>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</si>
  <si>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</si>
  <si>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</si>
  <si>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</si>
  <si>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</si>
  <si>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</si>
  <si>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</si>
  <si>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</si>
  <si>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</si>
  <si>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</si>
  <si>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NOMINA</t>
  </si>
  <si>
    <t>PERSONAL GERENCIA DE PROYECTO</t>
  </si>
  <si>
    <t>CARGO</t>
  </si>
  <si>
    <t>SALARIO</t>
  </si>
  <si>
    <t>P.SOCIALES (52,3%)</t>
  </si>
  <si>
    <t>TIEMPO/MESES</t>
  </si>
  <si>
    <t>DEDICACIÓN</t>
  </si>
  <si>
    <t>TOTAL</t>
  </si>
  <si>
    <t>DIRECTOR DE PROYECTO</t>
  </si>
  <si>
    <t>DEPARTAMENTO DE DISEÑO</t>
  </si>
  <si>
    <t>ARQUITECTO</t>
  </si>
  <si>
    <t>DELINEANTE</t>
  </si>
  <si>
    <t>DEPARTAMENTO DE PROGRAMACIÓN</t>
  </si>
  <si>
    <t>INGENIERO DE PRESUPUESTO</t>
  </si>
  <si>
    <t>COORDINADOR DE COMPRAS</t>
  </si>
  <si>
    <t>DEPARTAMENTO LEGAL</t>
  </si>
  <si>
    <t>ABOGADO JUNIOR</t>
  </si>
  <si>
    <t>JUDICANTE</t>
  </si>
  <si>
    <t>DEPARTAMENTO CONTABLE</t>
  </si>
  <si>
    <t>CONTADOR</t>
  </si>
  <si>
    <t>AUXILIAR CONTABLE 1</t>
  </si>
  <si>
    <t>SUBTOTAL PERSONAL GERENCIA DE PROYECTO</t>
  </si>
  <si>
    <t>PERSONAL ADMINISTRATIVO CONSTRUCCION</t>
  </si>
  <si>
    <t>DIRECTOR DE OBRA</t>
  </si>
  <si>
    <t>RESIDENTE DE OBRA</t>
  </si>
  <si>
    <t>MAESTRO GENERAL</t>
  </si>
  <si>
    <t>INGENIERO SISOMA</t>
  </si>
  <si>
    <t>ALMACENISTA</t>
  </si>
  <si>
    <t>AYUDANTE</t>
  </si>
  <si>
    <t>SUBTOTAL PERSONAL ADMINISTRATIVO CONSTRUCCION</t>
  </si>
  <si>
    <t>PERSONAL DE VENTAS</t>
  </si>
  <si>
    <t>ASESOR COMERCIAL 1</t>
  </si>
  <si>
    <t>ASESOR COMERCIAL 2</t>
  </si>
  <si>
    <t>SUBTOTAL  PERSONAL DE VENTAS</t>
  </si>
  <si>
    <t>VALOR TOTAL NOMINA</t>
  </si>
  <si>
    <t>Estimación del valor de la inversión del proyecto</t>
  </si>
  <si>
    <t>%</t>
  </si>
  <si>
    <t>Valor del lote</t>
  </si>
  <si>
    <t>Lote</t>
  </si>
  <si>
    <t>Valor estudios previos</t>
  </si>
  <si>
    <t>Análisis preeliminares</t>
  </si>
  <si>
    <t>Valor estudios y diseños</t>
  </si>
  <si>
    <t>Estudios básicos</t>
  </si>
  <si>
    <t>Diseños bajo metodología BIM</t>
  </si>
  <si>
    <t>Estudios especiales</t>
  </si>
  <si>
    <t>Valor licencias y permisos</t>
  </si>
  <si>
    <t>Trámite ante curaduría</t>
  </si>
  <si>
    <t>Trámites ante entidades distritales</t>
  </si>
  <si>
    <t>Trámites ante empresas prestadoras de servicios públicos</t>
  </si>
  <si>
    <t>Valor actividades previas al inicio de obra</t>
  </si>
  <si>
    <t>Actividades preeliminares de obra</t>
  </si>
  <si>
    <t>Valor actividades de construcción</t>
  </si>
  <si>
    <t>Red contraincendios</t>
  </si>
  <si>
    <t>Cielorasos</t>
  </si>
  <si>
    <t>Enchape</t>
  </si>
  <si>
    <t>Puertas</t>
  </si>
  <si>
    <t>Ventanas</t>
  </si>
  <si>
    <t>Barandas</t>
  </si>
  <si>
    <t>Muebles fijos</t>
  </si>
  <si>
    <t>Equipos de cocina</t>
  </si>
  <si>
    <t>Aparatos sanitarios</t>
  </si>
  <si>
    <t>Valor actividades finales y de cierre</t>
  </si>
  <si>
    <t>Pruebas finales</t>
  </si>
  <si>
    <t>Certificaciones</t>
  </si>
  <si>
    <t>Aseo</t>
  </si>
  <si>
    <t>Gastos administrativos</t>
  </si>
  <si>
    <t xml:space="preserve">Nómina </t>
  </si>
  <si>
    <t>Sala de ventas equipada</t>
  </si>
  <si>
    <t>Publicidad en redes sociales</t>
  </si>
  <si>
    <t>Gastos de escrituración</t>
  </si>
  <si>
    <t>Implementacion de planes de gestión en obra</t>
  </si>
  <si>
    <t>Retiro de sobrantes de construcción</t>
  </si>
  <si>
    <t>Pago de servicios públicos provisionales durante la obra</t>
  </si>
  <si>
    <t>Póliza decenal y poliza todo riesgo</t>
  </si>
  <si>
    <t>EPPs, herramienta menor , material administración de obra</t>
  </si>
  <si>
    <t>Total costos y gastos del proyecto</t>
  </si>
  <si>
    <t>Reserva de contingencia</t>
  </si>
  <si>
    <t>Linea base de costo del proyexto</t>
  </si>
  <si>
    <t>Reserva de gestión</t>
  </si>
  <si>
    <t>Costo total del proyecto</t>
  </si>
  <si>
    <t>COSTOS</t>
  </si>
  <si>
    <t>MES 0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</si>
  <si>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</si>
  <si>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</si>
  <si>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</si>
  <si>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</si>
  <si>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</si>
  <si>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</si>
  <si>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</si>
  <si>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</si>
  <si>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</si>
  <si>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</si>
  <si>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</si>
  <si>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</si>
  <si>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</si>
  <si>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</si>
  <si>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</si>
  <si>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</si>
  <si>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</si>
  <si>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</si>
  <si>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</si>
  <si>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</si>
  <si>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</si>
  <si>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</si>
  <si>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</si>
  <si>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</si>
  <si>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GASTOS</t>
  </si>
  <si>
    <t>Licencias y permisos</t>
  </si>
  <si>
    <t>Actividades preeliminares</t>
  </si>
  <si>
    <t>Director de proyecto</t>
  </si>
  <si>
    <t>Arquitecto</t>
  </si>
  <si>
    <t>Delineante</t>
  </si>
  <si>
    <t>Ingeniero de presupuesto</t>
  </si>
  <si>
    <t>Coordinador de compras</t>
  </si>
  <si>
    <t>Abogado junior</t>
  </si>
  <si>
    <t>Judicante</t>
  </si>
  <si>
    <t>Contador</t>
  </si>
  <si>
    <t>Auxiliar contable 1</t>
  </si>
  <si>
    <t>Director de obra</t>
  </si>
  <si>
    <t>Residente de obra</t>
  </si>
  <si>
    <t>Maestro general</t>
  </si>
  <si>
    <t>Ingeniero sisoma</t>
  </si>
  <si>
    <t>Almacenista</t>
  </si>
  <si>
    <t>Ayudante</t>
  </si>
  <si>
    <t>Asesor comercial 1</t>
  </si>
  <si>
    <t>Asesor comercial 2</t>
  </si>
  <si>
    <t>Actividades de cierre</t>
  </si>
  <si>
    <t>Recursos propios</t>
  </si>
  <si>
    <t>Preventas</t>
  </si>
  <si>
    <t>Crédito constructor</t>
  </si>
  <si>
    <t>Costo del proyecto</t>
  </si>
  <si>
    <t>Costo linea base</t>
  </si>
  <si>
    <t>Reserva  de gestión</t>
  </si>
  <si>
    <t>Costo Total del proyecto</t>
  </si>
  <si>
    <t>APENDICE A - FLUJO DE CAJA PROYECTADO</t>
  </si>
  <si>
    <t>TOTAL INGRESOS POR VENTAS</t>
  </si>
  <si>
    <t>TOTAL INGRESOS</t>
  </si>
  <si>
    <t>Inversion inicial organización</t>
  </si>
  <si>
    <t>Crédito Constructor</t>
  </si>
  <si>
    <t>TOTAL EGRESOS</t>
  </si>
  <si>
    <t>TOTAL COSTO DE CONSTRUCCION</t>
  </si>
  <si>
    <t>Lote y estudio preliminar</t>
  </si>
  <si>
    <t>Costos de Estudios y diseños</t>
  </si>
  <si>
    <t>Costos de Construcción</t>
  </si>
  <si>
    <t>Gastos</t>
  </si>
  <si>
    <t>DIFERENCIA</t>
  </si>
  <si>
    <t>SALDO DISPONIBLE</t>
  </si>
  <si>
    <t>APENDICE B. ESTADO DE FLUJO LIBRE</t>
  </si>
  <si>
    <t>Incrementoen ventas</t>
  </si>
  <si>
    <t>Incremento en costos</t>
  </si>
  <si>
    <t>Incremento en gastos</t>
  </si>
  <si>
    <t>PLAZO TOTAL</t>
  </si>
  <si>
    <t>24 MESES</t>
  </si>
  <si>
    <t>TOTAL INGRESOS PROYECTADOS POR VENTAS</t>
  </si>
  <si>
    <t>Cuota Inicial</t>
  </si>
  <si>
    <t>Desmbolso banco</t>
  </si>
  <si>
    <t xml:space="preserve">TOTAL COSTOS PARA EJECUCION </t>
  </si>
  <si>
    <t>TOTAL GASTOS</t>
  </si>
  <si>
    <t>Inversión inicial</t>
  </si>
  <si>
    <t>FC-FFL</t>
  </si>
  <si>
    <t>TASA INTERNA DE RETORNO</t>
  </si>
  <si>
    <t>VALOR NETO ACTUAL</t>
  </si>
  <si>
    <t>TASA INTERNA DE OPORTUNIDAD</t>
  </si>
  <si>
    <t>TASA INTERNA DE RETORNO MODIFICADA</t>
  </si>
  <si>
    <t>ESTADO DE FLUJO LIBRE</t>
  </si>
  <si>
    <t>TOTAL COSTOS</t>
  </si>
  <si>
    <t>Línea base de tiempo</t>
  </si>
  <si>
    <t>Estudios previos</t>
  </si>
  <si>
    <t>Actividades previas al inicio de obra</t>
  </si>
  <si>
    <t>Actividades finales y de cierre</t>
  </si>
  <si>
    <t>LINEA BASE DE COSTOS</t>
  </si>
  <si>
    <t>Costos del proyecto</t>
  </si>
  <si>
    <t>Presupuesto por actividades</t>
  </si>
  <si>
    <t>EDT</t>
  </si>
  <si>
    <t>Actividad</t>
  </si>
  <si>
    <t>Costo directo</t>
  </si>
  <si>
    <t>Costo indirecto</t>
  </si>
  <si>
    <t>Costo actividad</t>
  </si>
  <si>
    <t>Actividades de Preinversión</t>
  </si>
  <si>
    <t>Compra de lote</t>
  </si>
  <si>
    <t>Adquisición del predio</t>
  </si>
  <si>
    <t>Análisis jurídico</t>
  </si>
  <si>
    <t>Análisis socio - ambiental</t>
  </si>
  <si>
    <t>Estudio técnico preeliminar</t>
  </si>
  <si>
    <t>Evaluación financiera</t>
  </si>
  <si>
    <t>Estudio de mercado</t>
  </si>
  <si>
    <t>2.1</t>
  </si>
  <si>
    <t>2.1.1</t>
  </si>
  <si>
    <t>Levantamiento Topográfico</t>
  </si>
  <si>
    <t>2.1.2</t>
  </si>
  <si>
    <t>Estudio geotécnico</t>
  </si>
  <si>
    <t>2.2</t>
  </si>
  <si>
    <t>2.2.1</t>
  </si>
  <si>
    <t>Diseño arquitectónico metodología BIM</t>
  </si>
  <si>
    <t>2.2.2</t>
  </si>
  <si>
    <t>Diseño estructural metodología BIM</t>
  </si>
  <si>
    <t>2.2.3</t>
  </si>
  <si>
    <t>Diseño Hidrosanitario y de gas y RCI metodología BIM</t>
  </si>
  <si>
    <t>2.2.4</t>
  </si>
  <si>
    <t>Diseño Eléctrico y de Voz y datos metodología BIM</t>
  </si>
  <si>
    <t>2.3</t>
  </si>
  <si>
    <t>2.3.1</t>
  </si>
  <si>
    <t>Estudio bioclimático</t>
  </si>
  <si>
    <t>2.3.2</t>
  </si>
  <si>
    <t>Presupuesto y programación</t>
  </si>
  <si>
    <t>3.1</t>
  </si>
  <si>
    <t>3.1.1</t>
  </si>
  <si>
    <t>Licencia de construcción</t>
  </si>
  <si>
    <t>3.2</t>
  </si>
  <si>
    <t>3.2.1</t>
  </si>
  <si>
    <t>PIN ambiental</t>
  </si>
  <si>
    <t>3.2.2</t>
  </si>
  <si>
    <t>Plan de manejo de tránsito</t>
  </si>
  <si>
    <t>3.3</t>
  </si>
  <si>
    <t>3.3.1</t>
  </si>
  <si>
    <t>Disponibilidad de servicio eléctrico</t>
  </si>
  <si>
    <t>3.3.2</t>
  </si>
  <si>
    <t>Disponibilidad de servicio de gas</t>
  </si>
  <si>
    <t>3.3.3</t>
  </si>
  <si>
    <t>Disponibilidad de servicio de acueducto</t>
  </si>
  <si>
    <t>4.1</t>
  </si>
  <si>
    <t>4.1.1</t>
  </si>
  <si>
    <t>4.1.2</t>
  </si>
  <si>
    <t>Campamento</t>
  </si>
  <si>
    <t>4.1.3</t>
  </si>
  <si>
    <t>4.1.4</t>
  </si>
  <si>
    <t>4.2</t>
  </si>
  <si>
    <t>4.2.1</t>
  </si>
  <si>
    <t>4.2.2</t>
  </si>
  <si>
    <t>5.1</t>
  </si>
  <si>
    <t>Obra negra</t>
  </si>
  <si>
    <t>5.1.1</t>
  </si>
  <si>
    <t>5.1.2</t>
  </si>
  <si>
    <t>5.2</t>
  </si>
  <si>
    <t>Obra gris</t>
  </si>
  <si>
    <t>5.2.1</t>
  </si>
  <si>
    <t>5.2.2</t>
  </si>
  <si>
    <t>5.2.3</t>
  </si>
  <si>
    <t>5.2.4</t>
  </si>
  <si>
    <t>5.3</t>
  </si>
  <si>
    <t>Instalaciones</t>
  </si>
  <si>
    <t>5.3.1</t>
  </si>
  <si>
    <t>5.3.2</t>
  </si>
  <si>
    <t>5.3.3</t>
  </si>
  <si>
    <t>5.3.4</t>
  </si>
  <si>
    <t>5.3.5</t>
  </si>
  <si>
    <t>5.3.6</t>
  </si>
  <si>
    <t>5.4</t>
  </si>
  <si>
    <t>Obra blanca</t>
  </si>
  <si>
    <t>5.4.1</t>
  </si>
  <si>
    <t>5.4.2</t>
  </si>
  <si>
    <t>5.4.3</t>
  </si>
  <si>
    <t>5.4.4</t>
  </si>
  <si>
    <t>5.5</t>
  </si>
  <si>
    <t>Carpinterías</t>
  </si>
  <si>
    <t>5.5.1</t>
  </si>
  <si>
    <t>5.5.2</t>
  </si>
  <si>
    <t>5.5.3</t>
  </si>
  <si>
    <t>5.5.4</t>
  </si>
  <si>
    <t>5.6</t>
  </si>
  <si>
    <t>Equipos y aparatos</t>
  </si>
  <si>
    <t>5.6.1</t>
  </si>
  <si>
    <t>5.6.2</t>
  </si>
  <si>
    <t>5.6.3</t>
  </si>
  <si>
    <t>5.7</t>
  </si>
  <si>
    <t>5.7.1</t>
  </si>
  <si>
    <t>Conexión de redes hidrosanitarias</t>
  </si>
  <si>
    <t>5.7.2</t>
  </si>
  <si>
    <t>Conexión de redes  eléctricas y de comunicaciones</t>
  </si>
  <si>
    <t>5.7.3</t>
  </si>
  <si>
    <t>Urbanismo</t>
  </si>
  <si>
    <t>6.1</t>
  </si>
  <si>
    <t>6.1.1</t>
  </si>
  <si>
    <t>Prueba hidráulica</t>
  </si>
  <si>
    <t>6.1.2</t>
  </si>
  <si>
    <t>Prueba sanitaria</t>
  </si>
  <si>
    <t>6.1.3</t>
  </si>
  <si>
    <t>Prueba de red conta incendio</t>
  </si>
  <si>
    <t>6.1.4</t>
  </si>
  <si>
    <t>Prueba red de gas</t>
  </si>
  <si>
    <t>6.2</t>
  </si>
  <si>
    <t>6.2.1</t>
  </si>
  <si>
    <t>Certificación RETIE</t>
  </si>
  <si>
    <t>6.2.2</t>
  </si>
  <si>
    <t>Certificaciíon RITEL</t>
  </si>
  <si>
    <t>6.2.3</t>
  </si>
  <si>
    <t>Certificación EDGE</t>
  </si>
  <si>
    <t>6.3</t>
  </si>
  <si>
    <t>6.3.1</t>
  </si>
  <si>
    <t>Aseo fino para entrega apartamentos</t>
  </si>
  <si>
    <t>6.3.2</t>
  </si>
  <si>
    <t>Aseo fino para entrega zonas comunes</t>
  </si>
  <si>
    <t>Total costo actividades del proyecto</t>
  </si>
  <si>
    <t>Diccionario de la EDT</t>
  </si>
  <si>
    <t>Cuenta de Control</t>
  </si>
  <si>
    <t>Adquisición del lote</t>
  </si>
  <si>
    <t xml:space="preserve">Actualización </t>
  </si>
  <si>
    <t xml:space="preserve">Responsable </t>
  </si>
  <si>
    <t> </t>
  </si>
  <si>
    <t xml:space="preserve">Descripción </t>
  </si>
  <si>
    <t>Adquisición del terreno necesario para el proyecto. Incluye la búsqueda, negociación y compra del predio adecuado para la implementación del proyecto.</t>
  </si>
  <si>
    <t>Criterio de Aceptación </t>
  </si>
  <si>
    <t>Título de propiedad libre de gravámenes y registro oficial completado.</t>
  </si>
  <si>
    <t>Entregables </t>
  </si>
  <si>
    <t>Informe de búsqueda de predios. Contrato de compra firmado. Título de propiedad</t>
  </si>
  <si>
    <t>Supuestos </t>
  </si>
  <si>
    <t>Disponibilidad de fondos para la compra del predio. Existencia de terrenos disponibles en el mercado, según los requisitos del proyecto</t>
  </si>
  <si>
    <t>Recursos asignados </t>
  </si>
  <si>
    <t>Equipo legal, presupuesto asignado para compra</t>
  </si>
  <si>
    <t>Duración </t>
  </si>
  <si>
    <t>0 días</t>
  </si>
  <si>
    <t>Costo </t>
  </si>
  <si>
    <t>Análisis Jurídico</t>
  </si>
  <si>
    <t>Realizar un análisis exhaustivo de los aspectos legales relacionados con el proyecto, incluyendo permisos, regulaciones y posibles implicaciones legales.</t>
  </si>
  <si>
    <t>Se han identificado todos los requisitos legales relevantes para el proyecto, la aprobación de todas las autoridades pertinentes.</t>
  </si>
  <si>
    <t>Informe jurídico que confirme la viabilidad legal del proyecto</t>
  </si>
  <si>
    <t>Acceso a expertos legales o consultores, cooperación de las autoridades locales en el proceso de obtención de permisos.</t>
  </si>
  <si>
    <t>Equipo legal interno, asesores legales externos.</t>
  </si>
  <si>
    <t>10 días</t>
  </si>
  <si>
    <t>Análisis Socio-Ambiental</t>
  </si>
  <si>
    <t>Evaluación de los impactos sociales y ambientales del proyecto en la comunidad y el entorno. Incluye la identificación de posibles riesgos, medidas de mitigación y consultas con las partes interesadas.</t>
  </si>
  <si>
    <t>Cumplimiento con las normativas ambientales y aceptación social del proyecto.</t>
  </si>
  <si>
    <t>Informe de impacto socio-ambiental. Plan de gestión socio-ambiental.
Registro de consultas con partes interesadas.</t>
  </si>
  <si>
    <t>Acceso a expertos en evaluación socio-ambiental.
Disponibilidad de datos relevantes sobre la comunidad y el entorno ambiental.</t>
  </si>
  <si>
    <t>Equipo de evaluación socio-ambiental.
Presupuesto para implementar medidas de mitigación</t>
  </si>
  <si>
    <t>Estudio técnico preliminar</t>
  </si>
  <si>
    <t>Análisis técnico inicial para determinar la viabilidad técnica del diseño, la construcción,  los requisitos y las posibles soluciones técnicas para el proyecto.</t>
  </si>
  <si>
    <t>Se han identificado los requisitos técnicos del proyecto. Se han explorado y evaluado diversas soluciones técnicas. Se ha desarrollado un plan preliminar para la implementación técnica del proyecto.</t>
  </si>
  <si>
    <t>Informe de estudio técnico, recomendaciones técnicas</t>
  </si>
  <si>
    <t>Disponibilidad de expertos técnicos para realizar el estudio.
Acceso a información relevante sobre tecnologías y mejores prácticas en el campo.</t>
  </si>
  <si>
    <t>Ingenieros y técnicos especializados.</t>
  </si>
  <si>
    <t>20 días</t>
  </si>
  <si>
    <t>Evaluación Financiera</t>
  </si>
  <si>
    <t>Evaluación financiera exhaustiva del proyecto, incluyendo análisis de costos, proyecciones de ingresos, flujos de efectivo y análisis de viabilidad económica.</t>
  </si>
  <si>
    <t>Se ha realizado un análisis detallado de los costos del proyecto.
Se han proyectado los ingresos y flujos de efectivo con precisión.
Se ha determinado la viabilidad financiera del proyecto.</t>
  </si>
  <si>
    <t>Informe de evaluación financiera.
Estado de flujos de efectivo proyectados.
Análisis de sensibilidad y riesgos financieros.</t>
  </si>
  <si>
    <t>Disponibilidad de datos precisos sobre costos e ingresos</t>
  </si>
  <si>
    <t>Equipo financiero.
Herramientas y software para el análisis financiero.</t>
  </si>
  <si>
    <t>Estudio de Mercado</t>
  </si>
  <si>
    <t>Estudio de mercado detallado para comprender la demanda del producto o servicio del proyecto, así como la competencia y las oportunidades en el mercado objetivo.</t>
  </si>
  <si>
    <t>Se ha recopilado y analizado información relevante sobre el mercado objetivo, la demanda del producto o servicio, la competencia y las oportunidades de mercado.</t>
  </si>
  <si>
    <t>Informe de estudio de mercado.
Análisis de la demanda y la competencia.
Estrategia de marketing y posicionamiento en el mercado.</t>
  </si>
  <si>
    <t>Acceso a datos de mercado fiables y actualizados.
Participación activa de expertos en marketing y análisis de mercado.</t>
  </si>
  <si>
    <t>Presupuesto para la adquisición de datos de mercado y herramientas de análisis.</t>
  </si>
  <si>
    <t>Realización de un levantamiento topográfico detallado del área del proyecto para obtener información precisa sobre la topografía del terreno.</t>
  </si>
  <si>
    <t>Se han identificado y registrado las características topográficas relevantes. Se ha generado una representación precisa del terreno en formato digital.</t>
  </si>
  <si>
    <t>Informe de levantamiento topográfico.
Mapas y planos topográficos.
Datos en formato digital compatible con el diseño arquitectónico.</t>
  </si>
  <si>
    <t>Acceso a equipos topográficos adecuados.
Disponibilidad de acceso al sitio del proyecto para llevar a cabo el levantamiento.</t>
  </si>
  <si>
    <t>Realización de un estudio geotécnico para evaluar las características del suelo y las condiciones geológicas del sitio del proyecto, con el fin de proporcionar información crucial para el diseño</t>
  </si>
  <si>
    <t>Se han identificado y evaluado las características del suelo y las condiciones geológicas. Se han recomendado medidas de ingeniería para abordar cualquier riesgo geotécnico identificado.</t>
  </si>
  <si>
    <t>Informe de estudio geotécnico. Perfiles geotécnicos y mapas de características del suelo. Recomendaciones de diseño y construcción basadas en el estudio geotécnico.</t>
  </si>
  <si>
    <t>Acceso a equipos y expertos geotécnicos calificados.
Disponibilidad de acceso al sitio del proyecto para realizar pruebas de suelo y estudios geológicos.</t>
  </si>
  <si>
    <t>Equipo geotécnico.
Presupuesto para pruebas de suelo y análisis geológicos.</t>
  </si>
  <si>
    <t>Creación de un diseño arquitectónico utilizando metodología BIM para optimización de recursos y coordinación.</t>
  </si>
  <si>
    <t>Diseño aprobado por todas las partes interesadas y cumplimiento de normativas locales.</t>
  </si>
  <si>
    <t>Modelos BIM detallados, planos, documentación técnica.</t>
  </si>
  <si>
    <t>Acceso a software y hardware compatible con BIM.</t>
  </si>
  <si>
    <t>Arquitectos, ingenieros, licencias de software BIM.</t>
  </si>
  <si>
    <t>40 días</t>
  </si>
  <si>
    <t>Creación de un diseño estructural utilizando metodología BIM para optimización de recursos y coordinación.</t>
  </si>
  <si>
    <t>25 días</t>
  </si>
  <si>
    <t>Diseño hidrosanitario, gas y RCI metodología BIM</t>
  </si>
  <si>
    <t>Creación del diseño de las instalaciones hidrosanitarias, de gas y de redes contra incendio (RCI) del proyecto  utilizando metodología   BIM para optimización de recursos y coordinación.</t>
  </si>
  <si>
    <t>El diseño cumple con los requisitos de funcionalidad, seguridad y eficiencia. Se han integrado adecuadamente estas instalaciones con otros aspectos del proyecto en el modelo BIM.</t>
  </si>
  <si>
    <t>Modelo BIM de las instalaciones hidrosanitarias, de gas y RCI.
Planos detallados de las instalaciones.
Especificaciones técnicas y cálculos de diseño.</t>
  </si>
  <si>
    <t>Diseño eléctrico y de voz y datos metodología BIM</t>
  </si>
  <si>
    <t>Creación del diseño de las instalaciones eléctricas y de voz y datos del proyecto  utilizando metodología   BIM para optimización de recursos y coordinación.</t>
  </si>
  <si>
    <t>Modelo BIM de las instalaciones eléctricas, de voz y datos.
Planos detallados de las instalaciones.
Especificaciones técnicas y cálculos de diseño.</t>
  </si>
  <si>
    <t>Realización de un estudio bioclimático para evaluar y aprovechar las condiciones climáticas del entorno del proyecto, con el fin de optimizar el diseño y la eficiencia energética del mismo.</t>
  </si>
  <si>
    <t>Se han identificado estrategias de diseño para maximizar la eficiencia energética y el confort térmico. Se han integrado adecuadamente estas estrategias en el diseño arquitectónico y las instalaciones del proyecto.</t>
  </si>
  <si>
    <t>Informe de estudio bioclimático. Recomendaciones de diseño para optimización bioclimática. Planos y especificaciones técnicas que reflejen las estrategias bioclimáticas incorporadas.</t>
  </si>
  <si>
    <t>Acceso a expertos en estudios bioclimáticos y diseño sostenible.
Disponibilidad de datos climáticos y de diseño del proyecto.</t>
  </si>
  <si>
    <t>Equipo de estudio bioclimático y diseño sostenible.
Software de simulación climática y herramientas de diseño adecuadas.</t>
  </si>
  <si>
    <t>Elaboración de un presupuesto detallado y la programación de actividades para la ejecución del proyecto, planificar los recursos necesarios, así como establecer un cronograma de actividades.</t>
  </si>
  <si>
    <t>Se ha establecido un cronograma de actividades que refleja el tiempo necesario para completar cada tarea. El presupuesto y la programación son realistas y viables para la ejecución del proyecto.</t>
  </si>
  <si>
    <t>Presupuesto detallado del proyecto. Programación de actividades con cronograma de ejecución. Informe de justificación de costos y plazos.</t>
  </si>
  <si>
    <t>Disponibilidad de información precisa sobre los recursos necesarios y los tiempos de ejecución de las actividades.</t>
  </si>
  <si>
    <t>Equipo de presupuesto y programación.
Software de gestión de proyectos y herramientas de planificación adecuadas.</t>
  </si>
  <si>
    <t>15 días</t>
  </si>
  <si>
    <t xml:space="preserve">Licencia de construcción </t>
  </si>
  <si>
    <t>Obtención de las aprobaciones y licencias necesarias de las autoridades locales para comenzar la construcción.</t>
  </si>
  <si>
    <t>Recepción de todas las licencias requeridas sin restricciones.</t>
  </si>
  <si>
    <t>Licencia de construcción aprobada, documentación de cumplimiento normativo.</t>
  </si>
  <si>
    <t>Todos los documentos requeridos están completos y conforme a la normativa.</t>
  </si>
  <si>
    <t>Equipo legal, especialista en cumplimiento, documentación técnica</t>
  </si>
  <si>
    <t>130 días</t>
  </si>
  <si>
    <t xml:space="preserve">PIN ambiental </t>
  </si>
  <si>
    <t>Proceso de obtención del PIN Ambiental, asegurando que el proyecto cumple con las normativas ambientales.</t>
  </si>
  <si>
    <t>Permiso concedido por la autoridad ambiental competente</t>
  </si>
  <si>
    <t>PIN ambiental, estudios de impacto ambiental, planes De gestión de residuos de construcción PGD</t>
  </si>
  <si>
    <t>El proyecto se ajusta a las leyes y regulaciones ambientales vigentes</t>
  </si>
  <si>
    <t>Consultores ambientales, abogados especializados en medio ambiente.</t>
  </si>
  <si>
    <t>30 días</t>
  </si>
  <si>
    <t>Diseño y ejecución de un plan para manejar el impacto del tráfico debido a las actividades de construcción.</t>
  </si>
  <si>
    <t>Minimización efectiva de las interrupciones de tráfico y aprobación de la autoridad de transporte.</t>
  </si>
  <si>
    <t>Plan de manejo de tránsito, señalizaciones temporales, permisos de tránsito.</t>
  </si>
  <si>
    <t>Cooperación y aprobación de las autoridades locales de tránsito.</t>
  </si>
  <si>
    <t>Especialista en gestión de tránsito, equipo de señalización</t>
  </si>
  <si>
    <t>Disponibilidad de servicios eléctrico</t>
  </si>
  <si>
    <t>Confirmación de la capacidad y conexión de servicios eléctricos para el proyecto.</t>
  </si>
  <si>
    <t>Garantía de suministro eléctrico adecuado y continuo para las necesidades del proyecto.</t>
  </si>
  <si>
    <t>Acuerdo con la compañía de electricidad, plan de implementación eléctrica.</t>
  </si>
  <si>
    <t>Infraestructura eléctrica existente es adecuada y cercana.</t>
  </si>
  <si>
    <t>Ingeniero eléctrico, consultoría con la compañía eléctrica.</t>
  </si>
  <si>
    <t>Evaluación y aseguramiento de la infraestructura necesaria para la provisión de gas al proyecto.</t>
  </si>
  <si>
    <t>Confirmación de capacidad de suministro y aprobación por parte de la compañía de gas.</t>
  </si>
  <si>
    <t>Informe de factibilidad, contrato de suministro de gas</t>
  </si>
  <si>
    <t>: La infraestructura de gas cercana es capaz de soportar el proyecto.</t>
  </si>
  <si>
    <t>Ingeniero civil especializado en redes secas, consultoría con la compañía de suministro de gas</t>
  </si>
  <si>
    <t xml:space="preserve">Disponibilidad de servicio de acueducto </t>
  </si>
  <si>
    <t>Confirmación y planificación de la infraestructura necesaria para el suministro de agua al proyecto.</t>
  </si>
  <si>
    <t>Garantizar la conexión continua y suficiente al servicio de acueducto.</t>
  </si>
  <si>
    <t>Contrato de servicio con el proveedor de agua, plan de instalación de infraestructura hidráulica.</t>
  </si>
  <si>
    <t>La infraestructura local de acueducto es capaz de soportar el nuevo desarrollo.</t>
  </si>
  <si>
    <t>Ingeniero hidráulico, contrato con el proveedor de servicios de agua.</t>
  </si>
  <si>
    <t>Residente de Obra</t>
  </si>
  <si>
    <t>FLUJO DE CAJA PROYECTO EDIFICIO TERRE (periodicidad mensual - valores expresados en millones de pesos)</t>
  </si>
  <si>
    <t>Lote y estudio previo</t>
  </si>
  <si>
    <t>DIFERENCIA I - E</t>
  </si>
  <si>
    <t>ESTADO DE FLUJO LIBRE (resumen)</t>
  </si>
  <si>
    <t xml:space="preserve">Cerramiento temporal con estructura y telas de cerramiento que permite aislar la obra por seguridad y control de acceso </t>
  </si>
  <si>
    <t>Revisión y aprobación de materiales, cumplimiento de códigos de seguridad, aprobar la inspección de estabilidad y resistencia</t>
  </si>
  <si>
    <t xml:space="preserve">Planos y especificaciones técnicas detalladas del cerramiento aprobados, lista de materiales aprobados, informe de inspección de la instalación del cerramiento, </t>
  </si>
  <si>
    <t>Contratación de personal idóneo para su ejecución y adecuación, condiciones climáticas favorables durante la instalación, acceso al sitio para la entrega de materiales.</t>
  </si>
  <si>
    <t>Equipo de construcción, materiales de construcción incluye telas, soportes metálicos  y equipos para instalación</t>
  </si>
  <si>
    <t>6 días</t>
  </si>
  <si>
    <t>Construcción provisional de un espacio destinado a oficinas para el director y residente de obra, depósito de materiales (que puedan perderse o deteriorarse), zona trabajadores, zona de reuniones, equipada con servicios sanitarios.</t>
  </si>
  <si>
    <t xml:space="preserve">Cumplir con normas de seguridad industrial  y salud, capacidad para alojar al menos 7 personas, espacio iluminado y ventilado, </t>
  </si>
  <si>
    <t xml:space="preserve">Aprobación de: ubicación estratégica, planos y especificaciones detalladas del campamento, cronograma de instalación. Reportes de inspección durante su construcción </t>
  </si>
  <si>
    <t>Acceso a servicios de agua y energía</t>
  </si>
  <si>
    <t xml:space="preserve">Equipo de instaladores especializados en campamentos de obra temporales en madera, equipos y herramientas, ingeniero eléctrico e ingeniero hidráulico  </t>
  </si>
  <si>
    <t>3 días</t>
  </si>
  <si>
    <t>Topografía preliminar</t>
  </si>
  <si>
    <t>Compilar datos sobre las características del suelo, donde se va a construir el edificio, dimensiones, pendientes y aspectos que determinan la idoneidad del suela</t>
  </si>
  <si>
    <t>Cumplir con estándares de precisión, Revisar y aprobar informes</t>
  </si>
  <si>
    <t>Juego de planos, informe topográfico, archivos digitales del terreno en CAD</t>
  </si>
  <si>
    <t>Terreno accesible, no se requiere de estudios adicionales</t>
  </si>
  <si>
    <t>Personal especializado topógrafos, equipos estación total, niveles, GPS</t>
  </si>
  <si>
    <t>Documentos que registran el estado actual de los edificios vecinos antes de iniciar el proceso de construcción</t>
  </si>
  <si>
    <t>Actas firmadas por sus propietarios, fotos detalladas de las propiedades colindantes, descripción detallada de propiedades.</t>
  </si>
  <si>
    <t xml:space="preserve">Informe de cada propiedad vecina, archivo con las actas de vecindad,  </t>
  </si>
  <si>
    <t xml:space="preserve">Los propietarios de construcciones vecinas otorgaran permiso para la realización de las actas. No habrán afectaciones significativas durante la construcción de la obra. </t>
  </si>
  <si>
    <t>Físicos, arquitecto para realizar las inspecciones a inmuebles vecinos; equipo fotográfico para evidenciar el estado actual de las edificaciones</t>
  </si>
  <si>
    <t>5 días</t>
  </si>
  <si>
    <t>TPO adecuado</t>
  </si>
  <si>
    <t xml:space="preserve">Autorización para el trámite provisional de obra ante el Acueducto y Alcantarillado de Bogotá, para el suministro temporal de agua en la obra </t>
  </si>
  <si>
    <t>Plano de cómo se distribuirá el suministro de agua en la obra incluyendo la conexión provisional; cumplimiento de las normas en cuanto a seguridad y sanidad</t>
  </si>
  <si>
    <t>Plano de suministro de agua, permisos y autorizaciones</t>
  </si>
  <si>
    <t>Infraestructura existente para la conexión</t>
  </si>
  <si>
    <t xml:space="preserve">Físicos ingeniero, trabajadores de construcción, Materiales </t>
  </si>
  <si>
    <t xml:space="preserve">Instalación temporal de un sistema eléctrico que permita el suministro de energía para iluminación, maquinaria y equipos </t>
  </si>
  <si>
    <t>Seguridad de acuerdo a estándares normativos, funcionabilidad con un suministro constante, pasar las inspecciones requeridas por la norma</t>
  </si>
  <si>
    <t xml:space="preserve">Autorización por la entidad respectiva, planos eléctricos, reportes de inspección aprobadas </t>
  </si>
  <si>
    <t xml:space="preserve">Provisión de energía durante la construcción, </t>
  </si>
  <si>
    <t>Personal electricista, material eléctrico, herramientas para instalación y mantenimiento del sistema eléctrico</t>
  </si>
  <si>
    <t xml:space="preserve">Validar la capacidad de soporte de presión de tuberías y equipos </t>
  </si>
  <si>
    <t xml:space="preserve">Aprobación del diseño de red hidráulica y equipos, que no se muestren fugas o daños en las pruebas de presión en tuberías  </t>
  </si>
  <si>
    <t>Plan de pruebas, registro de pruebas de presión y resultados, informe final de recomendaciones</t>
  </si>
  <si>
    <t>Instalaciones realizadas según especificaciones técnicas, se dispone de suministro de agua</t>
  </si>
  <si>
    <t>Personal técnico en instalaciones hidráulicas, equipos para pruebas</t>
  </si>
  <si>
    <t>Supervisión y gestión de pruebas para garantizar las normas de salud en calidad de agua, ventilación y basuras</t>
  </si>
  <si>
    <t>Todas las áreas deben ser inspeccionadas y aprobadas; los resultados de agua deben cumplir con las normas de sanidad y seguridad</t>
  </si>
  <si>
    <t>Informe detallada de resultados en cada área inspeccionada; recomendaciones y sugerencias si se encuentran áreas afectadas, certificado de cumplimiento para el edificio</t>
  </si>
  <si>
    <t>Acceso sin restricciones a todas las áreas del edificio.</t>
  </si>
  <si>
    <t xml:space="preserve">Ingeniero sanitario, técnicos de laboratorio, equipos de prueba </t>
  </si>
  <si>
    <t>Prueba de red contra incendio</t>
  </si>
  <si>
    <t>Prueba funcional de prevención contra incendios en detectores de humo, rociadores, sistemas de alarma, y extintores.</t>
  </si>
  <si>
    <t>Aprobación del diseño de red contra incendio, el sistema debe funcionar en condiciones de simulación de incendios; el informe debe ser aprobado por un experto que certifique su correcto funcionamiento</t>
  </si>
  <si>
    <t xml:space="preserve">Informe de las pruebas realizadas incluyendo recomendaciones, certificados de cumplimiento </t>
  </si>
  <si>
    <t>Instalaciones de prevención y atención antincendios en funcionamiento, aprobación de organismos de control para la realización de las pruebas</t>
  </si>
  <si>
    <t>Equipo técnico en pruebas de incendio, sensores, manómetros, personal de seguridad durante las pruebas</t>
  </si>
  <si>
    <t>Realizar pruebas de control que permitan garantizar la seguridad en las instalaciones de gas</t>
  </si>
  <si>
    <t xml:space="preserve">Aprobación del diseño de redes de gas, cumplimiento de la normativa en las pruebas realizadas, que no hayan fugas </t>
  </si>
  <si>
    <t>Plan de pruebas, archivo documentado de pruebas realizadas, certificados de cumplimiento de las normas y estándares aplicados</t>
  </si>
  <si>
    <t>Instalaciones de gas en funcionamiento, acceso a las instalaciones</t>
  </si>
  <si>
    <t>Equipo técnico en instalaciones de gas, herramientas y dispositivos para identificar fugas de gas</t>
  </si>
  <si>
    <t>CERTIFICACIONES</t>
  </si>
  <si>
    <t>Certificaciones RETIE</t>
  </si>
  <si>
    <t>Reglamento técnico de instalaciones eléctricas: normativa dada para la instalación, montaje, operación y mantenimiento de instalaciones eléctricas</t>
  </si>
  <si>
    <t>Aprobación del diseño eléctrico, cumplimiento de normas y requisitos establecidos, obtener la aprobación de la entidad</t>
  </si>
  <si>
    <t>Informes de inspección, certificados y certificación RETIE</t>
  </si>
  <si>
    <t>Instalaciones eléctricas terminadas y en funcionamiento, acceso a todas las instalaciones</t>
  </si>
  <si>
    <t>Ingenieros eléctricos y personal especializado en normas RETIE, equipos de prueba</t>
  </si>
  <si>
    <t>22 días</t>
  </si>
  <si>
    <t>Certificaciones RITEL</t>
  </si>
  <si>
    <t>Cumplimiento de las normas para la infraestructura en telecomunicaciones a través de la certificación RITEL</t>
  </si>
  <si>
    <t>Aprobación de las inspecciones de calidad de acuerdo a la norma, cumplimiento de especificaciones técnicas en los planos de diseño, obtener la aprobación de la entidad reguladora</t>
  </si>
  <si>
    <t>Archivo de reportes de inspección, certificado que demuestre el cumplimiento de la norma RITEL</t>
  </si>
  <si>
    <t>Instalaciones terminadas y en funcionamiento, acceso a todas las instalaciones</t>
  </si>
  <si>
    <t xml:space="preserve">Ingenieros de telecomunicaciones, personal de soporte, </t>
  </si>
  <si>
    <t>Certificaciones EDGE</t>
  </si>
  <si>
    <t>Es un sistema de certificación de sostenibilidad utilizada para validar criterios de eficiencia en el uso de recursos de una edificación</t>
  </si>
  <si>
    <t>Reducir al menos un 20% de consumo en agua, energía y utilización de materiales en su producción y transporte</t>
  </si>
  <si>
    <t xml:space="preserve">Simulaciones que validen los consumos requeridos,  </t>
  </si>
  <si>
    <t>Condiciones climáticas en Bogotá, normas de construcción y sostenibilidad</t>
  </si>
  <si>
    <t>Expertos que dirijan el proceso de certificación EDGE,  ingenieros o arquitectos con experiencia en proyectos sostenibles</t>
  </si>
  <si>
    <t>Aseo fino para entrega de apartamentos</t>
  </si>
  <si>
    <t xml:space="preserve">Entregar los apartamentos limpios y presentables a los compradores </t>
  </si>
  <si>
    <t xml:space="preserve">No debe haber residuos de construcción, polvo ni manchas en el piso paredes o techo, las instalaciones hidráulicas, eléctricas y sanitarías deben funcionar correctamente </t>
  </si>
  <si>
    <t xml:space="preserve">Lista de verificación de limpieza, lista de verificación de funcionalidad: eléctrica y equipos, de aparatos sanitarios, duchas, lavamanos. </t>
  </si>
  <si>
    <t>Acceso del equipo de limpieza a todos los apartamentos, suministros y herramientas disponibles para esta actividad</t>
  </si>
  <si>
    <t>Personal de limpieza,  materiales de aseo, equipos de limpieza</t>
  </si>
  <si>
    <t>Aseo fino para entrega de zonas comunes</t>
  </si>
  <si>
    <t>Entregar las zonas comunes limpias y en perfecto estado</t>
  </si>
  <si>
    <t>No debe haber residuos de construcción, polvo ni manchas en el piso paredes o techo, el ascensor y equipos especiales deben funcionar correctamente</t>
  </si>
  <si>
    <t>Lista de verificación de limpieza, lista de verificación de funcionalidad: eléctrica y de equipos especiales</t>
  </si>
  <si>
    <t>Acceso del equipo de limpieza a todas las zonas comunes, suministros y herramientas disponibles para esta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</si>
</sst>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4" formatCode="_(&quot;$&quot;* #,##0.00_);_(&quot;$&quot;* \(#,##0.00\);_(&quot;$&quot;* &quot;-&quot;??_);_(@_)"/>
    <numFmt numFmtId="164" formatCode="_-* #,##0_-;\-* #,##0_-;_-* &quot;-&quot;_-;_-@_-"/>
    <numFmt numFmtId="165" formatCode="_-* #,##0.00_-;\-* #,##0.00_-;_-* &quot;-&quot;??_-;_-@_-"/>
    <numFmt numFmtId="166" formatCode="&quot;$&quot;\ #,##0.00;[Red]\-&quot;$&quot;\ #,##0.00"/>
    <numFmt numFmtId="167" formatCode="_-&quot;$&quot;\ * #,##0_-;\-&quot;$&quot;\ * #,##0_-;_-&quot;$&quot;\ * &quot;-&quot;_-;_-@_-"/>
    <numFmt numFmtId="168" formatCode="_-&quot;$&quot;\ * #,##0.00_-;\-&quot;$&quot;\ * #,##0.00_-;_-&quot;$&quot;\ * &quot;-&quot;??_-;_-@_-"/>
    <numFmt numFmtId="169" formatCode="&quot;$&quot;\ #,##0.00"/>
    <numFmt numFmtId="170" formatCode="_-* #,##0\ _€_-;\-* #,##0\ _€_-;_-* &quot;-&quot;??\ _€_-;_-@_-"/>
    <numFmt numFmtId="171" formatCode="_-&quot;$&quot;\ * #,##0.00_-;\-&quot;$&quot;\ * #,##0.00_-;_-&quot;$&quot;\ * &quot;-&quot;_-;_-@_-"/>
    <numFmt numFmtId="172" formatCode="&quot;$&quot;#,##0.00"/>
    <numFmt numFmtId="173" formatCode="_-* #,##0_-;\-* #,##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u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1"/>
    </font>
  </fonts>
  <fills count="1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7" fontId="4" fillId="0" borderId="0" xfId="2" applyFont="1" applyFill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7" fontId="4" fillId="0" borderId="5" xfId="2" applyFont="1" applyFill="1" applyBorder="1" applyAlignment="1">
      <alignment horizontal="center" vertical="center" wrapText="1"/>
    </xf>
    <xf numFmtId="167" fontId="4" fillId="0" borderId="5" xfId="2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7" fontId="4" fillId="0" borderId="2" xfId="2" applyFont="1" applyFill="1" applyBorder="1" applyAlignment="1">
      <alignment horizontal="center" vertical="center" wrapText="1"/>
    </xf>
    <xf numFmtId="167" fontId="4" fillId="0" borderId="6" xfId="2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7" fontId="4" fillId="0" borderId="8" xfId="2" applyFont="1" applyFill="1" applyBorder="1" applyAlignment="1">
      <alignment horizontal="center" vertical="center" wrapText="1"/>
    </xf>
    <xf numFmtId="167" fontId="4" fillId="0" borderId="9" xfId="2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7" fontId="3" fillId="0" borderId="10" xfId="2" applyFont="1" applyFill="1" applyBorder="1" applyAlignment="1">
      <alignment horizontal="center" vertical="center" wrapText="1"/>
    </xf>
    <xf numFmtId="167" fontId="3" fillId="0" borderId="10" xfId="2" applyFont="1" applyFill="1" applyBorder="1"/>
    <xf numFmtId="0" fontId="3" fillId="3" borderId="5" xfId="0" applyFont="1" applyFill="1" applyBorder="1" applyAlignment="1">
      <alignment horizontal="center"/>
    </xf>
    <xf numFmtId="167" fontId="3" fillId="0" borderId="5" xfId="2" applyFont="1" applyFill="1" applyBorder="1" applyAlignment="1">
      <alignment horizontal="center" vertical="center" wrapText="1"/>
    </xf>
    <xf numFmtId="167" fontId="3" fillId="0" borderId="5" xfId="2" applyFont="1" applyFill="1" applyBorder="1"/>
    <xf numFmtId="9" fontId="3" fillId="0" borderId="0" xfId="3" applyFont="1" applyFill="1"/>
    <xf numFmtId="0" fontId="3" fillId="2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9" fontId="3" fillId="0" borderId="0" xfId="0" applyNumberFormat="1" applyFont="1"/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/>
    </xf>
    <xf numFmtId="167" fontId="4" fillId="0" borderId="5" xfId="2" applyFont="1" applyFill="1" applyBorder="1"/>
    <xf numFmtId="0" fontId="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1" fontId="8" fillId="0" borderId="5" xfId="0" applyNumberFormat="1" applyFont="1" applyBorder="1" applyAlignment="1">
      <alignment vertical="center" wrapText="1"/>
    </xf>
    <xf numFmtId="168" fontId="9" fillId="0" borderId="10" xfId="4" applyNumberFormat="1" applyFont="1" applyFill="1" applyBorder="1"/>
    <xf numFmtId="167" fontId="4" fillId="0" borderId="6" xfId="2" applyFont="1" applyFill="1" applyBorder="1"/>
    <xf numFmtId="0" fontId="3" fillId="0" borderId="1" xfId="0" applyFont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167" fontId="3" fillId="0" borderId="0" xfId="2" applyFont="1" applyFill="1"/>
    <xf numFmtId="0" fontId="3" fillId="3" borderId="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5" xfId="0" applyFont="1" applyBorder="1"/>
    <xf numFmtId="0" fontId="3" fillId="0" borderId="5" xfId="0" applyFont="1" applyBorder="1"/>
    <xf numFmtId="0" fontId="4" fillId="3" borderId="5" xfId="0" applyFont="1" applyFill="1" applyBorder="1" applyAlignment="1">
      <alignment horizontal="center"/>
    </xf>
    <xf numFmtId="167" fontId="3" fillId="0" borderId="5" xfId="2" applyFont="1" applyBorder="1" applyAlignment="1">
      <alignment horizontal="center"/>
    </xf>
    <xf numFmtId="9" fontId="3" fillId="0" borderId="5" xfId="3" applyFont="1" applyBorder="1" applyAlignment="1">
      <alignment horizontal="center"/>
    </xf>
    <xf numFmtId="0" fontId="3" fillId="0" borderId="5" xfId="3" applyNumberFormat="1" applyFont="1" applyBorder="1" applyAlignment="1">
      <alignment horizontal="center"/>
    </xf>
    <xf numFmtId="167" fontId="3" fillId="0" borderId="5" xfId="2" applyFont="1" applyFill="1" applyBorder="1" applyAlignment="1">
      <alignment horizontal="center"/>
    </xf>
    <xf numFmtId="167" fontId="4" fillId="0" borderId="5" xfId="2" applyFont="1" applyBorder="1" applyAlignment="1">
      <alignment horizontal="center"/>
    </xf>
    <xf numFmtId="167" fontId="4" fillId="3" borderId="5" xfId="2" applyFont="1" applyFill="1" applyBorder="1" applyAlignment="1">
      <alignment horizontal="center"/>
    </xf>
    <xf numFmtId="167" fontId="3" fillId="0" borderId="6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32" xfId="0" applyFont="1" applyBorder="1" applyAlignment="1">
      <alignment horizontal="center" vertical="center"/>
    </xf>
    <xf numFmtId="169" fontId="3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/>
    <xf numFmtId="167" fontId="3" fillId="0" borderId="0" xfId="0" applyNumberFormat="1" applyFont="1"/>
    <xf numFmtId="167" fontId="3" fillId="0" borderId="0" xfId="2" applyFont="1"/>
    <xf numFmtId="167" fontId="4" fillId="0" borderId="0" xfId="0" applyNumberFormat="1" applyFont="1"/>
    <xf numFmtId="9" fontId="3" fillId="0" borderId="0" xfId="3" applyFont="1"/>
    <xf numFmtId="168" fontId="3" fillId="0" borderId="0" xfId="1" applyFont="1"/>
    <xf numFmtId="171" fontId="3" fillId="0" borderId="0" xfId="0" applyNumberFormat="1" applyFont="1"/>
    <xf numFmtId="169" fontId="4" fillId="0" borderId="5" xfId="2" applyNumberFormat="1" applyFont="1" applyBorder="1"/>
    <xf numFmtId="9" fontId="3" fillId="0" borderId="5" xfId="3" applyFont="1" applyBorder="1"/>
    <xf numFmtId="170" fontId="3" fillId="0" borderId="5" xfId="5" applyNumberFormat="1" applyFont="1" applyBorder="1"/>
    <xf numFmtId="0" fontId="3" fillId="0" borderId="1" xfId="0" applyFont="1" applyBorder="1"/>
    <xf numFmtId="9" fontId="3" fillId="0" borderId="10" xfId="3" applyFont="1" applyBorder="1"/>
    <xf numFmtId="169" fontId="3" fillId="0" borderId="5" xfId="2" applyNumberFormat="1" applyFont="1" applyFill="1" applyBorder="1"/>
    <xf numFmtId="169" fontId="3" fillId="0" borderId="5" xfId="2" applyNumberFormat="1" applyFont="1" applyBorder="1"/>
    <xf numFmtId="0" fontId="4" fillId="3" borderId="5" xfId="0" applyFont="1" applyFill="1" applyBorder="1" applyAlignment="1">
      <alignment horizontal="right"/>
    </xf>
    <xf numFmtId="14" fontId="3" fillId="0" borderId="5" xfId="0" applyNumberFormat="1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/>
    </xf>
    <xf numFmtId="167" fontId="4" fillId="3" borderId="5" xfId="0" applyNumberFormat="1" applyFont="1" applyFill="1" applyBorder="1" applyAlignment="1">
      <alignment horizontal="right"/>
    </xf>
    <xf numFmtId="167" fontId="4" fillId="3" borderId="5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0" borderId="0" xfId="0" applyFont="1"/>
    <xf numFmtId="167" fontId="11" fillId="0" borderId="0" xfId="0" applyNumberFormat="1" applyFont="1"/>
    <xf numFmtId="167" fontId="11" fillId="0" borderId="0" xfId="2" applyFont="1"/>
    <xf numFmtId="0" fontId="12" fillId="3" borderId="5" xfId="0" applyFont="1" applyFill="1" applyBorder="1" applyAlignment="1">
      <alignment horizontal="center"/>
    </xf>
    <xf numFmtId="167" fontId="12" fillId="0" borderId="0" xfId="0" applyNumberFormat="1" applyFont="1"/>
    <xf numFmtId="167" fontId="12" fillId="0" borderId="0" xfId="2" applyFont="1"/>
    <xf numFmtId="0" fontId="12" fillId="0" borderId="0" xfId="0" applyFont="1"/>
    <xf numFmtId="0" fontId="12" fillId="0" borderId="1" xfId="0" applyFont="1" applyBorder="1"/>
    <xf numFmtId="0" fontId="12" fillId="0" borderId="5" xfId="0" applyFont="1" applyBorder="1" applyAlignment="1">
      <alignment horizontal="center"/>
    </xf>
    <xf numFmtId="168" fontId="12" fillId="0" borderId="0" xfId="1" applyFont="1"/>
    <xf numFmtId="9" fontId="12" fillId="0" borderId="0" xfId="3" applyFont="1"/>
    <xf numFmtId="0" fontId="10" fillId="3" borderId="33" xfId="0" applyFont="1" applyFill="1" applyBorder="1"/>
    <xf numFmtId="167" fontId="10" fillId="3" borderId="34" xfId="0" applyNumberFormat="1" applyFont="1" applyFill="1" applyBorder="1"/>
    <xf numFmtId="0" fontId="10" fillId="3" borderId="5" xfId="0" applyFont="1" applyFill="1" applyBorder="1" applyAlignment="1">
      <alignment horizontal="center"/>
    </xf>
    <xf numFmtId="10" fontId="3" fillId="0" borderId="5" xfId="3" applyNumberFormat="1" applyFont="1" applyBorder="1" applyAlignment="1">
      <alignment horizontal="center"/>
    </xf>
    <xf numFmtId="10" fontId="10" fillId="3" borderId="5" xfId="3" applyNumberFormat="1" applyFont="1" applyFill="1" applyBorder="1" applyAlignment="1">
      <alignment horizontal="center"/>
    </xf>
    <xf numFmtId="9" fontId="10" fillId="3" borderId="5" xfId="3" applyFont="1" applyFill="1" applyBorder="1" applyAlignment="1">
      <alignment horizontal="center"/>
    </xf>
    <xf numFmtId="169" fontId="4" fillId="3" borderId="5" xfId="0" applyNumberFormat="1" applyFont="1" applyFill="1" applyBorder="1" applyAlignment="1">
      <alignment horizontal="right"/>
    </xf>
    <xf numFmtId="44" fontId="3" fillId="0" borderId="0" xfId="0" applyNumberFormat="1" applyFont="1"/>
    <xf numFmtId="44" fontId="3" fillId="7" borderId="37" xfId="0" applyNumberFormat="1" applyFont="1" applyFill="1" applyBorder="1"/>
    <xf numFmtId="0" fontId="3" fillId="7" borderId="36" xfId="0" applyFont="1" applyFill="1" applyBorder="1" applyAlignment="1">
      <alignment horizontal="center"/>
    </xf>
    <xf numFmtId="44" fontId="3" fillId="7" borderId="36" xfId="0" applyNumberFormat="1" applyFont="1" applyFill="1" applyBorder="1"/>
    <xf numFmtId="44" fontId="3" fillId="7" borderId="38" xfId="0" applyNumberFormat="1" applyFont="1" applyFill="1" applyBorder="1"/>
    <xf numFmtId="0" fontId="3" fillId="8" borderId="36" xfId="0" applyFont="1" applyFill="1" applyBorder="1" applyAlignment="1">
      <alignment horizontal="center"/>
    </xf>
    <xf numFmtId="44" fontId="3" fillId="8" borderId="36" xfId="0" applyNumberFormat="1" applyFont="1" applyFill="1" applyBorder="1"/>
    <xf numFmtId="0" fontId="3" fillId="8" borderId="0" xfId="0" applyFont="1" applyFill="1"/>
    <xf numFmtId="0" fontId="3" fillId="8" borderId="37" xfId="0" applyFont="1" applyFill="1" applyBorder="1" applyAlignment="1">
      <alignment horizontal="center"/>
    </xf>
    <xf numFmtId="44" fontId="3" fillId="9" borderId="36" xfId="0" applyNumberFormat="1" applyFont="1" applyFill="1" applyBorder="1"/>
    <xf numFmtId="0" fontId="3" fillId="10" borderId="36" xfId="0" applyFont="1" applyFill="1" applyBorder="1" applyAlignment="1">
      <alignment horizontal="center"/>
    </xf>
    <xf numFmtId="44" fontId="3" fillId="10" borderId="36" xfId="0" applyNumberFormat="1" applyFont="1" applyFill="1" applyBorder="1"/>
    <xf numFmtId="0" fontId="3" fillId="5" borderId="36" xfId="0" applyFont="1" applyFill="1" applyBorder="1" applyAlignment="1">
      <alignment horizontal="center"/>
    </xf>
    <xf numFmtId="44" fontId="3" fillId="5" borderId="36" xfId="0" applyNumberFormat="1" applyFont="1" applyFill="1" applyBorder="1"/>
    <xf numFmtId="44" fontId="3" fillId="4" borderId="36" xfId="0" applyNumberFormat="1" applyFont="1" applyFill="1" applyBorder="1"/>
    <xf numFmtId="44" fontId="3" fillId="11" borderId="36" xfId="0" applyNumberFormat="1" applyFont="1" applyFill="1" applyBorder="1"/>
    <xf numFmtId="0" fontId="3" fillId="7" borderId="37" xfId="0" applyFont="1" applyFill="1" applyBorder="1" applyAlignment="1">
      <alignment horizontal="center"/>
    </xf>
    <xf numFmtId="0" fontId="3" fillId="7" borderId="36" xfId="0" applyFont="1" applyFill="1" applyBorder="1"/>
    <xf numFmtId="44" fontId="3" fillId="8" borderId="37" xfId="0" applyNumberFormat="1" applyFont="1" applyFill="1" applyBorder="1"/>
    <xf numFmtId="44" fontId="3" fillId="7" borderId="39" xfId="0" applyNumberFormat="1" applyFont="1" applyFill="1" applyBorder="1"/>
    <xf numFmtId="0" fontId="4" fillId="0" borderId="40" xfId="0" applyFont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4" fillId="8" borderId="41" xfId="0" applyFont="1" applyFill="1" applyBorder="1" applyAlignment="1">
      <alignment horizontal="center"/>
    </xf>
    <xf numFmtId="0" fontId="4" fillId="9" borderId="41" xfId="0" applyFont="1" applyFill="1" applyBorder="1" applyAlignment="1">
      <alignment horizontal="center"/>
    </xf>
    <xf numFmtId="0" fontId="4" fillId="10" borderId="41" xfId="0" applyFont="1" applyFill="1" applyBorder="1" applyAlignment="1">
      <alignment horizontal="center"/>
    </xf>
    <xf numFmtId="0" fontId="4" fillId="5" borderId="41" xfId="0" applyFont="1" applyFill="1" applyBorder="1" applyAlignment="1">
      <alignment horizontal="center"/>
    </xf>
    <xf numFmtId="0" fontId="4" fillId="12" borderId="42" xfId="0" applyFont="1" applyFill="1" applyBorder="1" applyAlignment="1">
      <alignment horizontal="center"/>
    </xf>
    <xf numFmtId="0" fontId="3" fillId="0" borderId="43" xfId="0" applyFont="1" applyBorder="1"/>
    <xf numFmtId="44" fontId="3" fillId="12" borderId="44" xfId="0" applyNumberFormat="1" applyFont="1" applyFill="1" applyBorder="1"/>
    <xf numFmtId="0" fontId="3" fillId="0" borderId="45" xfId="0" applyFont="1" applyBorder="1"/>
    <xf numFmtId="0" fontId="4" fillId="0" borderId="46" xfId="0" applyFont="1" applyBorder="1" applyAlignment="1">
      <alignment horizontal="center"/>
    </xf>
    <xf numFmtId="0" fontId="4" fillId="8" borderId="47" xfId="0" applyFont="1" applyFill="1" applyBorder="1" applyAlignment="1">
      <alignment horizontal="center"/>
    </xf>
    <xf numFmtId="0" fontId="3" fillId="12" borderId="44" xfId="0" applyFont="1" applyFill="1" applyBorder="1" applyAlignment="1">
      <alignment horizontal="center"/>
    </xf>
    <xf numFmtId="0" fontId="3" fillId="0" borderId="48" xfId="0" applyFont="1" applyBorder="1"/>
    <xf numFmtId="0" fontId="3" fillId="0" borderId="43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44" fontId="3" fillId="7" borderId="50" xfId="0" applyNumberFormat="1" applyFont="1" applyFill="1" applyBorder="1"/>
    <xf numFmtId="44" fontId="3" fillId="8" borderId="50" xfId="0" applyNumberFormat="1" applyFont="1" applyFill="1" applyBorder="1"/>
    <xf numFmtId="44" fontId="3" fillId="9" borderId="50" xfId="0" applyNumberFormat="1" applyFont="1" applyFill="1" applyBorder="1"/>
    <xf numFmtId="44" fontId="3" fillId="10" borderId="50" xfId="0" applyNumberFormat="1" applyFont="1" applyFill="1" applyBorder="1"/>
    <xf numFmtId="44" fontId="3" fillId="5" borderId="50" xfId="0" applyNumberFormat="1" applyFont="1" applyFill="1" applyBorder="1"/>
    <xf numFmtId="44" fontId="3" fillId="12" borderId="51" xfId="0" applyNumberFormat="1" applyFont="1" applyFill="1" applyBorder="1"/>
    <xf numFmtId="0" fontId="3" fillId="0" borderId="52" xfId="0" applyFont="1" applyBorder="1"/>
    <xf numFmtId="0" fontId="3" fillId="7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5" borderId="0" xfId="0" applyFont="1" applyFill="1"/>
    <xf numFmtId="0" fontId="3" fillId="12" borderId="53" xfId="0" applyFont="1" applyFill="1" applyBorder="1"/>
    <xf numFmtId="44" fontId="3" fillId="13" borderId="0" xfId="0" applyNumberFormat="1" applyFont="1" applyFill="1"/>
    <xf numFmtId="44" fontId="3" fillId="8" borderId="0" xfId="0" applyNumberFormat="1" applyFont="1" applyFill="1"/>
    <xf numFmtId="0" fontId="3" fillId="14" borderId="0" xfId="0" applyFont="1" applyFill="1"/>
    <xf numFmtId="0" fontId="3" fillId="15" borderId="0" xfId="0" applyFont="1" applyFill="1"/>
    <xf numFmtId="0" fontId="3" fillId="0" borderId="0" xfId="0" applyFont="1" applyAlignment="1">
      <alignment horizontal="right"/>
    </xf>
    <xf numFmtId="14" fontId="3" fillId="0" borderId="0" xfId="0" applyNumberFormat="1" applyFont="1"/>
    <xf numFmtId="168" fontId="3" fillId="0" borderId="0" xfId="0" applyNumberFormat="1" applyFont="1"/>
    <xf numFmtId="169" fontId="4" fillId="0" borderId="0" xfId="0" applyNumberFormat="1" applyFont="1"/>
    <xf numFmtId="0" fontId="3" fillId="0" borderId="54" xfId="0" applyFont="1" applyBorder="1" applyAlignment="1">
      <alignment horizontal="left" vertical="center"/>
    </xf>
    <xf numFmtId="44" fontId="3" fillId="7" borderId="55" xfId="0" applyNumberFormat="1" applyFont="1" applyFill="1" applyBorder="1"/>
    <xf numFmtId="44" fontId="3" fillId="8" borderId="55" xfId="0" applyNumberFormat="1" applyFont="1" applyFill="1" applyBorder="1"/>
    <xf numFmtId="44" fontId="3" fillId="9" borderId="55" xfId="0" applyNumberFormat="1" applyFont="1" applyFill="1" applyBorder="1"/>
    <xf numFmtId="44" fontId="3" fillId="10" borderId="55" xfId="0" applyNumberFormat="1" applyFont="1" applyFill="1" applyBorder="1"/>
    <xf numFmtId="44" fontId="3" fillId="5" borderId="55" xfId="0" applyNumberFormat="1" applyFont="1" applyFill="1" applyBorder="1"/>
    <xf numFmtId="44" fontId="3" fillId="12" borderId="56" xfId="0" applyNumberFormat="1" applyFont="1" applyFill="1" applyBorder="1"/>
    <xf numFmtId="0" fontId="12" fillId="0" borderId="0" xfId="3" applyNumberFormat="1" applyFont="1"/>
    <xf numFmtId="172" fontId="12" fillId="0" borderId="0" xfId="0" applyNumberFormat="1" applyFont="1"/>
    <xf numFmtId="172" fontId="12" fillId="0" borderId="0" xfId="2" applyNumberFormat="1" applyFont="1"/>
    <xf numFmtId="172" fontId="12" fillId="0" borderId="0" xfId="3" applyNumberFormat="1" applyFont="1"/>
    <xf numFmtId="172" fontId="11" fillId="13" borderId="0" xfId="0" applyNumberFormat="1" applyFont="1" applyFill="1"/>
    <xf numFmtId="0" fontId="10" fillId="5" borderId="33" xfId="0" applyFont="1" applyFill="1" applyBorder="1"/>
    <xf numFmtId="167" fontId="10" fillId="5" borderId="34" xfId="0" applyNumberFormat="1" applyFont="1" applyFill="1" applyBorder="1"/>
    <xf numFmtId="10" fontId="10" fillId="5" borderId="5" xfId="3" applyNumberFormat="1" applyFont="1" applyFill="1" applyBorder="1" applyAlignment="1">
      <alignment horizontal="center"/>
    </xf>
    <xf numFmtId="0" fontId="10" fillId="16" borderId="33" xfId="0" applyFont="1" applyFill="1" applyBorder="1"/>
    <xf numFmtId="167" fontId="10" fillId="16" borderId="6" xfId="0" applyNumberFormat="1" applyFont="1" applyFill="1" applyBorder="1"/>
    <xf numFmtId="10" fontId="10" fillId="16" borderId="5" xfId="3" applyNumberFormat="1" applyFont="1" applyFill="1" applyBorder="1" applyAlignment="1">
      <alignment horizontal="center"/>
    </xf>
    <xf numFmtId="167" fontId="10" fillId="16" borderId="34" xfId="0" applyNumberFormat="1" applyFont="1" applyFill="1" applyBorder="1"/>
    <xf numFmtId="0" fontId="10" fillId="16" borderId="1" xfId="0" applyFont="1" applyFill="1" applyBorder="1"/>
    <xf numFmtId="167" fontId="10" fillId="16" borderId="33" xfId="0" applyNumberFormat="1" applyFont="1" applyFill="1" applyBorder="1"/>
    <xf numFmtId="0" fontId="14" fillId="3" borderId="5" xfId="0" applyFont="1" applyFill="1" applyBorder="1" applyAlignment="1">
      <alignment horizontal="center"/>
    </xf>
    <xf numFmtId="0" fontId="14" fillId="0" borderId="1" xfId="0" applyFont="1" applyBorder="1"/>
    <xf numFmtId="0" fontId="15" fillId="3" borderId="5" xfId="0" applyFont="1" applyFill="1" applyBorder="1" applyAlignment="1">
      <alignment horizontal="center"/>
    </xf>
    <xf numFmtId="1" fontId="14" fillId="0" borderId="5" xfId="6" applyNumberFormat="1" applyFont="1" applyFill="1" applyBorder="1"/>
    <xf numFmtId="1" fontId="14" fillId="0" borderId="5" xfId="2" applyNumberFormat="1" applyFont="1" applyFill="1" applyBorder="1"/>
    <xf numFmtId="1" fontId="14" fillId="0" borderId="5" xfId="2" applyNumberFormat="1" applyFont="1" applyBorder="1"/>
    <xf numFmtId="0" fontId="14" fillId="3" borderId="5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right"/>
    </xf>
    <xf numFmtId="0" fontId="13" fillId="16" borderId="5" xfId="0" applyFont="1" applyFill="1" applyBorder="1" applyAlignment="1">
      <alignment horizontal="center"/>
    </xf>
    <xf numFmtId="1" fontId="13" fillId="16" borderId="5" xfId="2" applyNumberFormat="1" applyFont="1" applyFill="1" applyBorder="1"/>
    <xf numFmtId="0" fontId="15" fillId="16" borderId="5" xfId="0" applyFont="1" applyFill="1" applyBorder="1" applyAlignment="1">
      <alignment horizontal="center"/>
    </xf>
    <xf numFmtId="0" fontId="4" fillId="3" borderId="5" xfId="0" applyFont="1" applyFill="1" applyBorder="1"/>
    <xf numFmtId="0" fontId="3" fillId="7" borderId="5" xfId="0" applyFont="1" applyFill="1" applyBorder="1"/>
    <xf numFmtId="0" fontId="3" fillId="8" borderId="5" xfId="0" applyFont="1" applyFill="1" applyBorder="1"/>
    <xf numFmtId="0" fontId="3" fillId="6" borderId="5" xfId="0" applyFont="1" applyFill="1" applyBorder="1"/>
    <xf numFmtId="0" fontId="3" fillId="10" borderId="5" xfId="0" applyFont="1" applyFill="1" applyBorder="1"/>
    <xf numFmtId="0" fontId="3" fillId="5" borderId="5" xfId="0" applyFont="1" applyFill="1" applyBorder="1"/>
    <xf numFmtId="0" fontId="7" fillId="3" borderId="5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/>
    </xf>
    <xf numFmtId="0" fontId="11" fillId="3" borderId="58" xfId="0" applyFont="1" applyFill="1" applyBorder="1" applyAlignment="1">
      <alignment horizontal="center"/>
    </xf>
    <xf numFmtId="0" fontId="7" fillId="7" borderId="59" xfId="0" applyFont="1" applyFill="1" applyBorder="1" applyAlignment="1">
      <alignment horizontal="left" vertical="center"/>
    </xf>
    <xf numFmtId="0" fontId="3" fillId="0" borderId="60" xfId="0" applyFont="1" applyBorder="1"/>
    <xf numFmtId="0" fontId="7" fillId="8" borderId="59" xfId="0" applyFont="1" applyFill="1" applyBorder="1" applyAlignment="1">
      <alignment horizontal="left" vertical="center"/>
    </xf>
    <xf numFmtId="0" fontId="7" fillId="6" borderId="59" xfId="0" applyFont="1" applyFill="1" applyBorder="1" applyAlignment="1">
      <alignment horizontal="left" vertical="center"/>
    </xf>
    <xf numFmtId="0" fontId="7" fillId="10" borderId="59" xfId="0" applyFont="1" applyFill="1" applyBorder="1" applyAlignment="1">
      <alignment horizontal="left" vertical="center"/>
    </xf>
    <xf numFmtId="0" fontId="7" fillId="5" borderId="59" xfId="0" applyFont="1" applyFill="1" applyBorder="1" applyAlignment="1">
      <alignment horizontal="left" vertical="center"/>
    </xf>
    <xf numFmtId="0" fontId="7" fillId="12" borderId="61" xfId="0" applyFont="1" applyFill="1" applyBorder="1" applyAlignment="1">
      <alignment horizontal="left" vertical="center"/>
    </xf>
    <xf numFmtId="0" fontId="3" fillId="0" borderId="19" xfId="0" applyFont="1" applyBorder="1"/>
    <xf numFmtId="0" fontId="3" fillId="12" borderId="62" xfId="0" applyFont="1" applyFill="1" applyBorder="1"/>
    <xf numFmtId="173" fontId="11" fillId="3" borderId="5" xfId="5" applyNumberFormat="1" applyFont="1" applyFill="1" applyBorder="1" applyAlignment="1">
      <alignment horizontal="center"/>
    </xf>
    <xf numFmtId="173" fontId="11" fillId="0" borderId="5" xfId="5" applyNumberFormat="1" applyFont="1" applyFill="1" applyBorder="1"/>
    <xf numFmtId="173" fontId="12" fillId="0" borderId="5" xfId="5" applyNumberFormat="1" applyFont="1" applyFill="1" applyBorder="1"/>
    <xf numFmtId="173" fontId="12" fillId="0" borderId="5" xfId="5" applyNumberFormat="1" applyFont="1" applyBorder="1"/>
    <xf numFmtId="173" fontId="11" fillId="0" borderId="5" xfId="5" applyNumberFormat="1" applyFont="1" applyBorder="1"/>
    <xf numFmtId="173" fontId="12" fillId="0" borderId="0" xfId="5" applyNumberFormat="1" applyFont="1"/>
    <xf numFmtId="173" fontId="11" fillId="13" borderId="0" xfId="5" applyNumberFormat="1" applyFont="1" applyFill="1"/>
    <xf numFmtId="0" fontId="10" fillId="16" borderId="5" xfId="3" applyNumberFormat="1" applyFont="1" applyFill="1" applyBorder="1" applyAlignment="1">
      <alignment horizontal="center"/>
    </xf>
    <xf numFmtId="0" fontId="10" fillId="3" borderId="5" xfId="3" applyNumberFormat="1" applyFont="1" applyFill="1" applyBorder="1" applyAlignment="1">
      <alignment horizontal="center"/>
    </xf>
    <xf numFmtId="0" fontId="10" fillId="5" borderId="5" xfId="3" applyNumberFormat="1" applyFont="1" applyFill="1" applyBorder="1" applyAlignment="1">
      <alignment horizontal="center"/>
    </xf>
    <xf numFmtId="0" fontId="3" fillId="17" borderId="5" xfId="3" applyNumberFormat="1" applyFont="1" applyFill="1" applyBorder="1" applyAlignment="1">
      <alignment horizontal="center"/>
    </xf>
    <xf numFmtId="0" fontId="3" fillId="17" borderId="5" xfId="0" applyFont="1" applyFill="1" applyBorder="1" applyAlignment="1">
      <alignment horizontal="left" vertical="center"/>
    </xf>
    <xf numFmtId="167" fontId="3" fillId="17" borderId="5" xfId="2" applyFont="1" applyFill="1" applyBorder="1"/>
    <xf numFmtId="0" fontId="10" fillId="17" borderId="5" xfId="3" applyNumberFormat="1" applyFont="1" applyFill="1" applyBorder="1" applyAlignment="1">
      <alignment horizontal="center"/>
    </xf>
    <xf numFmtId="0" fontId="10" fillId="17" borderId="1" xfId="0" applyFont="1" applyFill="1" applyBorder="1"/>
    <xf numFmtId="167" fontId="10" fillId="17" borderId="33" xfId="0" applyNumberFormat="1" applyFont="1" applyFill="1" applyBorder="1"/>
    <xf numFmtId="0" fontId="9" fillId="17" borderId="5" xfId="3" applyNumberFormat="1" applyFont="1" applyFill="1" applyBorder="1" applyAlignment="1">
      <alignment horizontal="center"/>
    </xf>
    <xf numFmtId="0" fontId="9" fillId="17" borderId="1" xfId="0" applyFont="1" applyFill="1" applyBorder="1"/>
    <xf numFmtId="167" fontId="9" fillId="17" borderId="33" xfId="0" applyNumberFormat="1" applyFont="1" applyFill="1" applyBorder="1"/>
    <xf numFmtId="0" fontId="10" fillId="17" borderId="33" xfId="0" applyFont="1" applyFill="1" applyBorder="1"/>
    <xf numFmtId="167" fontId="10" fillId="17" borderId="34" xfId="0" applyNumberFormat="1" applyFont="1" applyFill="1" applyBorder="1"/>
    <xf numFmtId="166" fontId="3" fillId="0" borderId="5" xfId="2" applyNumberFormat="1" applyFont="1" applyFill="1" applyBorder="1"/>
    <xf numFmtId="0" fontId="16" fillId="0" borderId="0" xfId="0" applyFont="1" applyAlignment="1">
      <alignment horizontal="center" vertical="center"/>
    </xf>
    <xf numFmtId="0" fontId="8" fillId="18" borderId="36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6" fontId="8" fillId="0" borderId="36" xfId="0" applyNumberFormat="1" applyFont="1" applyBorder="1" applyAlignment="1">
      <alignment horizontal="center" vertical="center"/>
    </xf>
    <xf numFmtId="6" fontId="3" fillId="0" borderId="0" xfId="0" applyNumberFormat="1" applyFont="1"/>
    <xf numFmtId="169" fontId="3" fillId="3" borderId="18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9" fontId="3" fillId="0" borderId="25" xfId="1" applyNumberFormat="1" applyFont="1" applyBorder="1" applyAlignment="1">
      <alignment horizontal="center" vertical="center"/>
    </xf>
    <xf numFmtId="169" fontId="3" fillId="0" borderId="18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9" fontId="3" fillId="0" borderId="20" xfId="1" applyNumberFormat="1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7" fontId="4" fillId="0" borderId="14" xfId="2" applyFont="1" applyFill="1" applyBorder="1" applyAlignment="1">
      <alignment horizontal="center" vertical="center"/>
    </xf>
    <xf numFmtId="167" fontId="4" fillId="0" borderId="27" xfId="2" applyFont="1" applyFill="1" applyBorder="1" applyAlignment="1">
      <alignment horizontal="center" vertical="center"/>
    </xf>
    <xf numFmtId="167" fontId="4" fillId="0" borderId="17" xfId="2" applyFont="1" applyFill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/>
    </xf>
    <xf numFmtId="169" fontId="3" fillId="3" borderId="20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169" fontId="3" fillId="0" borderId="4" xfId="1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8" fillId="18" borderId="3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31" xfId="0" applyFont="1" applyFill="1" applyBorder="1" applyAlignment="1">
      <alignment horizontal="center"/>
    </xf>
    <xf numFmtId="6" fontId="8" fillId="0" borderId="1" xfId="0" applyNumberFormat="1" applyFont="1" applyBorder="1" applyAlignment="1">
      <alignment horizontal="center" vertical="center"/>
    </xf>
    <xf numFmtId="6" fontId="8" fillId="0" borderId="2" xfId="0" applyNumberFormat="1" applyFont="1" applyBorder="1" applyAlignment="1">
      <alignment horizontal="center" vertical="center"/>
    </xf>
    <xf numFmtId="6" fontId="8" fillId="0" borderId="63" xfId="0" applyNumberFormat="1" applyFont="1" applyBorder="1" applyAlignment="1">
      <alignment horizontal="center" vertical="center"/>
    </xf>
  </cellXfs>
  <cellStyles count="7">
    <cellStyle name="Comma 2" xfId="4" xr:uid="{13E6B308-FE77-4C63-BFC3-3B68F5D7BA66}"/>
    <cellStyle name="Millares" xfId="5" builtinId="3"/>
    <cellStyle name="Millares [0]" xfId="6" builtinId="6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5F3A-CBA1-4BD5-87CE-7EA91FE36990}">
  <sheetPr>
    <pageSetUpPr fitToPage="1"/>
  </sheetPr>
  <dimension ref="B1:ZK264"/>
  <sheetViews>
    <sheetView zoomScale="60" zoomScaleNormal="60" workbookViewId="0">
      <pane xSplit="13" ySplit="2" topLeftCell="N34" activePane="bottomRight" state="frozen"/>
      <selection pane="bottomRight" activeCell="H34" sqref="H34:H36"/>
      <selection pane="bottomLeft" activeCell="A3" sqref="A3"/>
      <selection pane="topRight" activeCell="N1" sqref="N1"/>
    </sheetView>
  </sheetViews>
  <sheetFormatPr defaultColWidth="11.42578125" defaultRowHeight="15"/>
  <cols>
    <col min="1" max="1" width="9.7109375" style="2" customWidth="1"/>
    <col min="2" max="2" width="11.42578125" style="1"/>
    <col min="3" max="3" width="11.42578125" style="1" hidden="1" customWidth="1"/>
    <col min="4" max="4" width="52.5703125" style="2" customWidth="1"/>
    <col min="5" max="5" width="11.42578125" style="2" customWidth="1"/>
    <col min="6" max="6" width="19.7109375" style="1" customWidth="1"/>
    <col min="7" max="7" width="22.42578125" style="53" customWidth="1"/>
    <col min="8" max="8" width="23.7109375" style="53" customWidth="1"/>
    <col min="9" max="9" width="1.7109375" style="53" customWidth="1"/>
    <col min="10" max="10" width="15.7109375" style="1" customWidth="1"/>
    <col min="11" max="11" width="15.5703125" style="1" hidden="1" customWidth="1"/>
    <col min="12" max="12" width="18" style="5" customWidth="1"/>
    <col min="13" max="13" width="15.5703125" style="1" hidden="1" customWidth="1"/>
    <col min="14" max="14" width="13.42578125" style="2" customWidth="1"/>
    <col min="15" max="116" width="3.7109375" style="6" customWidth="1"/>
    <col min="117" max="321" width="3.7109375" style="2" customWidth="1"/>
    <col min="322" max="363" width="3.7109375" style="6" customWidth="1"/>
    <col min="364" max="686" width="3.7109375" style="2" customWidth="1"/>
    <col min="687" max="687" width="22.28515625" style="2" customWidth="1"/>
    <col min="688" max="16384" width="11.42578125" style="2"/>
  </cols>
  <sheetData>
    <row r="1" spans="2:686">
      <c r="DM1" s="67"/>
    </row>
    <row r="2" spans="2:686">
      <c r="D2" s="2">
        <v>266666.66666666669</v>
      </c>
      <c r="F2" s="3"/>
      <c r="G2" s="4"/>
      <c r="H2" s="4"/>
      <c r="I2" s="4"/>
      <c r="DM2" s="67"/>
    </row>
    <row r="3" spans="2:686"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DM3" s="67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</row>
    <row r="4" spans="2:686" ht="7.5" customHeight="1">
      <c r="C4" s="7"/>
      <c r="D4" s="8"/>
      <c r="E4" s="9"/>
      <c r="F4" s="9"/>
      <c r="G4" s="9"/>
      <c r="H4" s="10"/>
      <c r="I4" s="3"/>
      <c r="DM4" s="67"/>
    </row>
    <row r="5" spans="2:686"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O5" s="6">
        <v>1</v>
      </c>
      <c r="P5" s="6">
        <v>2</v>
      </c>
      <c r="Q5" s="6">
        <v>3</v>
      </c>
      <c r="R5" s="6">
        <v>4</v>
      </c>
      <c r="S5" s="6">
        <v>5</v>
      </c>
      <c r="T5" s="6">
        <v>6</v>
      </c>
      <c r="U5" s="6">
        <v>7</v>
      </c>
      <c r="V5" s="6">
        <v>8</v>
      </c>
      <c r="W5" s="6">
        <v>9</v>
      </c>
      <c r="X5" s="6">
        <v>10</v>
      </c>
      <c r="Y5" s="6">
        <v>11</v>
      </c>
      <c r="Z5" s="6">
        <v>12</v>
      </c>
      <c r="AA5" s="6">
        <v>13</v>
      </c>
      <c r="AB5" s="6">
        <v>14</v>
      </c>
      <c r="AC5" s="6">
        <v>15</v>
      </c>
      <c r="AD5" s="6">
        <v>16</v>
      </c>
      <c r="AE5" s="6">
        <v>17</v>
      </c>
      <c r="AF5" s="6">
        <v>18</v>
      </c>
      <c r="AG5" s="6">
        <v>19</v>
      </c>
      <c r="AH5" s="6">
        <v>20</v>
      </c>
      <c r="AI5" s="6">
        <v>21</v>
      </c>
      <c r="AJ5" s="6">
        <v>22</v>
      </c>
      <c r="AK5" s="6">
        <v>23</v>
      </c>
      <c r="AL5" s="6">
        <v>24</v>
      </c>
      <c r="AM5" s="6">
        <v>25</v>
      </c>
      <c r="AN5" s="6">
        <v>26</v>
      </c>
      <c r="AO5" s="6">
        <v>27</v>
      </c>
      <c r="AP5" s="6">
        <v>28</v>
      </c>
      <c r="AQ5" s="6">
        <v>29</v>
      </c>
      <c r="AR5" s="6">
        <v>30</v>
      </c>
      <c r="AS5" s="6">
        <v>31</v>
      </c>
      <c r="AT5" s="6">
        <v>32</v>
      </c>
      <c r="AU5" s="6">
        <v>33</v>
      </c>
      <c r="AV5" s="6">
        <v>34</v>
      </c>
      <c r="AW5" s="6">
        <v>35</v>
      </c>
      <c r="AX5" s="6">
        <v>36</v>
      </c>
      <c r="AY5" s="6">
        <v>37</v>
      </c>
      <c r="AZ5" s="6">
        <v>38</v>
      </c>
      <c r="BA5" s="6">
        <v>39</v>
      </c>
      <c r="BB5" s="6">
        <v>40</v>
      </c>
      <c r="BC5" s="6">
        <v>41</v>
      </c>
      <c r="BD5" s="6">
        <v>42</v>
      </c>
      <c r="BE5" s="6">
        <v>43</v>
      </c>
      <c r="BF5" s="6">
        <v>44</v>
      </c>
      <c r="BG5" s="6">
        <v>45</v>
      </c>
      <c r="BH5" s="6">
        <v>46</v>
      </c>
      <c r="BI5" s="6">
        <v>47</v>
      </c>
      <c r="BJ5" s="6">
        <v>48</v>
      </c>
      <c r="BK5" s="6">
        <v>49</v>
      </c>
      <c r="BL5" s="6">
        <v>50</v>
      </c>
      <c r="BM5" s="6">
        <v>51</v>
      </c>
      <c r="BN5" s="6">
        <v>52</v>
      </c>
      <c r="BO5" s="6">
        <v>53</v>
      </c>
      <c r="BP5" s="6">
        <v>54</v>
      </c>
      <c r="BQ5" s="6">
        <v>55</v>
      </c>
      <c r="BR5" s="6">
        <v>56</v>
      </c>
      <c r="BS5" s="6">
        <v>57</v>
      </c>
      <c r="BT5" s="6">
        <v>58</v>
      </c>
      <c r="BU5" s="6">
        <v>59</v>
      </c>
      <c r="BV5" s="6">
        <v>60</v>
      </c>
      <c r="BW5" s="6">
        <v>61</v>
      </c>
      <c r="BX5" s="6">
        <v>62</v>
      </c>
      <c r="BY5" s="6">
        <v>63</v>
      </c>
      <c r="BZ5" s="6">
        <v>64</v>
      </c>
      <c r="CA5" s="6">
        <v>65</v>
      </c>
      <c r="CB5" s="6">
        <v>66</v>
      </c>
      <c r="CC5" s="6">
        <v>67</v>
      </c>
      <c r="CD5" s="6">
        <v>68</v>
      </c>
      <c r="CE5" s="6">
        <v>69</v>
      </c>
      <c r="CF5" s="6">
        <v>70</v>
      </c>
      <c r="CG5" s="6">
        <v>71</v>
      </c>
      <c r="CH5" s="6">
        <v>72</v>
      </c>
      <c r="CI5" s="6">
        <v>73</v>
      </c>
      <c r="CJ5" s="6">
        <v>74</v>
      </c>
      <c r="CK5" s="6">
        <v>75</v>
      </c>
      <c r="CL5" s="6">
        <v>76</v>
      </c>
      <c r="CM5" s="6">
        <v>77</v>
      </c>
      <c r="CN5" s="6">
        <v>78</v>
      </c>
      <c r="CO5" s="6">
        <v>79</v>
      </c>
      <c r="CP5" s="6">
        <v>80</v>
      </c>
      <c r="CQ5" s="6">
        <v>81</v>
      </c>
      <c r="CR5" s="6">
        <v>82</v>
      </c>
      <c r="CS5" s="6">
        <v>83</v>
      </c>
      <c r="CT5" s="6">
        <v>84</v>
      </c>
      <c r="CU5" s="6">
        <v>85</v>
      </c>
      <c r="CV5" s="6">
        <v>86</v>
      </c>
      <c r="CW5" s="6">
        <v>87</v>
      </c>
      <c r="CX5" s="6">
        <v>88</v>
      </c>
      <c r="CY5" s="6">
        <v>89</v>
      </c>
      <c r="CZ5" s="6">
        <v>90</v>
      </c>
      <c r="DA5" s="6">
        <v>91</v>
      </c>
      <c r="DB5" s="6">
        <v>92</v>
      </c>
      <c r="DC5" s="6">
        <v>93</v>
      </c>
      <c r="DD5" s="6">
        <v>94</v>
      </c>
      <c r="DE5" s="6">
        <v>95</v>
      </c>
      <c r="DF5" s="6">
        <v>96</v>
      </c>
      <c r="DG5" s="6">
        <v>97</v>
      </c>
      <c r="DH5" s="6">
        <v>98</v>
      </c>
      <c r="DI5" s="6">
        <v>99</v>
      </c>
      <c r="DJ5" s="6">
        <v>100</v>
      </c>
      <c r="DK5" s="6">
        <v>101</v>
      </c>
      <c r="DL5" s="6">
        <v>102</v>
      </c>
      <c r="DM5" s="6">
        <v>103</v>
      </c>
      <c r="DN5" s="6">
        <v>104</v>
      </c>
      <c r="DO5" s="6">
        <v>105</v>
      </c>
      <c r="DP5" s="6">
        <v>106</v>
      </c>
      <c r="DQ5" s="6">
        <v>107</v>
      </c>
      <c r="DR5" s="6">
        <v>108</v>
      </c>
      <c r="DS5" s="6">
        <v>109</v>
      </c>
      <c r="DT5" s="6">
        <v>110</v>
      </c>
      <c r="DU5" s="6">
        <v>111</v>
      </c>
      <c r="DV5" s="6">
        <v>112</v>
      </c>
      <c r="DW5" s="6">
        <v>113</v>
      </c>
      <c r="DX5" s="6">
        <v>114</v>
      </c>
      <c r="DY5" s="6">
        <v>115</v>
      </c>
      <c r="DZ5" s="6">
        <v>116</v>
      </c>
      <c r="EA5" s="6">
        <v>117</v>
      </c>
      <c r="EB5" s="6">
        <v>118</v>
      </c>
      <c r="EC5" s="6">
        <v>119</v>
      </c>
      <c r="ED5" s="6">
        <v>120</v>
      </c>
      <c r="EE5" s="6">
        <v>121</v>
      </c>
      <c r="EF5" s="6">
        <v>122</v>
      </c>
      <c r="EG5" s="6">
        <v>123</v>
      </c>
      <c r="EH5" s="6">
        <v>124</v>
      </c>
      <c r="EI5" s="6">
        <v>125</v>
      </c>
      <c r="EJ5" s="6">
        <v>126</v>
      </c>
      <c r="EK5" s="6">
        <v>127</v>
      </c>
      <c r="EL5" s="6">
        <v>128</v>
      </c>
      <c r="EM5" s="6">
        <v>129</v>
      </c>
      <c r="EN5" s="6">
        <v>130</v>
      </c>
      <c r="EO5" s="6">
        <v>131</v>
      </c>
      <c r="EP5" s="6">
        <v>132</v>
      </c>
      <c r="EQ5" s="6">
        <v>133</v>
      </c>
      <c r="ER5" s="6">
        <v>134</v>
      </c>
      <c r="ES5" s="6">
        <v>135</v>
      </c>
      <c r="ET5" s="6">
        <v>136</v>
      </c>
      <c r="EU5" s="6">
        <v>137</v>
      </c>
      <c r="EV5" s="6">
        <v>138</v>
      </c>
      <c r="EW5" s="6">
        <v>139</v>
      </c>
      <c r="EX5" s="6">
        <v>140</v>
      </c>
      <c r="EY5" s="6">
        <v>141</v>
      </c>
      <c r="EZ5" s="6">
        <v>142</v>
      </c>
      <c r="FA5" s="6">
        <v>143</v>
      </c>
      <c r="FB5" s="6">
        <v>144</v>
      </c>
      <c r="FC5" s="6">
        <v>145</v>
      </c>
      <c r="FD5" s="6">
        <v>146</v>
      </c>
      <c r="FE5" s="6">
        <v>147</v>
      </c>
      <c r="FF5" s="6">
        <v>148</v>
      </c>
      <c r="FG5" s="6">
        <v>149</v>
      </c>
      <c r="FH5" s="6">
        <v>150</v>
      </c>
      <c r="FI5" s="6">
        <v>151</v>
      </c>
      <c r="FJ5" s="6">
        <v>152</v>
      </c>
      <c r="FK5" s="6">
        <v>153</v>
      </c>
      <c r="FL5" s="6">
        <v>154</v>
      </c>
      <c r="FM5" s="6">
        <v>155</v>
      </c>
      <c r="FN5" s="6">
        <v>156</v>
      </c>
      <c r="FO5" s="6">
        <v>157</v>
      </c>
      <c r="FP5" s="6">
        <v>158</v>
      </c>
      <c r="FQ5" s="6">
        <v>159</v>
      </c>
      <c r="FR5" s="6">
        <v>160</v>
      </c>
      <c r="FS5" s="6">
        <v>161</v>
      </c>
      <c r="FT5" s="6">
        <v>162</v>
      </c>
      <c r="FU5" s="6">
        <v>163</v>
      </c>
      <c r="FV5" s="6">
        <v>164</v>
      </c>
      <c r="FW5" s="6">
        <v>165</v>
      </c>
      <c r="FX5" s="6">
        <v>166</v>
      </c>
      <c r="FY5" s="6">
        <v>167</v>
      </c>
      <c r="FZ5" s="6">
        <v>168</v>
      </c>
      <c r="GA5" s="6">
        <v>169</v>
      </c>
      <c r="GB5" s="6">
        <v>170</v>
      </c>
      <c r="GC5" s="6">
        <v>171</v>
      </c>
      <c r="GD5" s="6">
        <v>172</v>
      </c>
      <c r="GE5" s="6">
        <v>173</v>
      </c>
      <c r="GF5" s="6">
        <v>174</v>
      </c>
      <c r="GG5" s="6">
        <v>175</v>
      </c>
      <c r="GH5" s="6">
        <v>176</v>
      </c>
      <c r="GI5" s="6">
        <v>177</v>
      </c>
      <c r="GJ5" s="6">
        <v>178</v>
      </c>
      <c r="GK5" s="6">
        <v>179</v>
      </c>
      <c r="GL5" s="6">
        <v>180</v>
      </c>
      <c r="GM5" s="6">
        <v>181</v>
      </c>
      <c r="GN5" s="6">
        <v>182</v>
      </c>
      <c r="GO5" s="6">
        <v>183</v>
      </c>
      <c r="GP5" s="6">
        <v>184</v>
      </c>
      <c r="GQ5" s="6">
        <v>185</v>
      </c>
      <c r="GR5" s="6">
        <v>186</v>
      </c>
      <c r="GS5" s="6">
        <v>187</v>
      </c>
      <c r="GT5" s="6">
        <v>188</v>
      </c>
      <c r="GU5" s="6">
        <v>189</v>
      </c>
      <c r="GV5" s="6">
        <v>190</v>
      </c>
      <c r="GW5" s="6">
        <v>191</v>
      </c>
      <c r="GX5" s="6">
        <v>192</v>
      </c>
      <c r="GY5" s="6">
        <v>193</v>
      </c>
      <c r="GZ5" s="6">
        <v>194</v>
      </c>
      <c r="HA5" s="6">
        <v>195</v>
      </c>
      <c r="HB5" s="6">
        <v>196</v>
      </c>
      <c r="HC5" s="6">
        <v>197</v>
      </c>
      <c r="HD5" s="6">
        <v>198</v>
      </c>
      <c r="HE5" s="6">
        <v>199</v>
      </c>
      <c r="HF5" s="6">
        <v>200</v>
      </c>
      <c r="HG5" s="6">
        <v>201</v>
      </c>
      <c r="HH5" s="6">
        <v>202</v>
      </c>
      <c r="HI5" s="6">
        <v>203</v>
      </c>
      <c r="HJ5" s="6">
        <v>204</v>
      </c>
      <c r="HK5" s="6">
        <v>205</v>
      </c>
      <c r="HL5" s="6">
        <v>206</v>
      </c>
      <c r="HM5" s="6">
        <v>207</v>
      </c>
      <c r="HN5" s="6">
        <v>208</v>
      </c>
      <c r="HO5" s="6">
        <v>209</v>
      </c>
      <c r="HP5" s="6">
        <v>210</v>
      </c>
      <c r="HQ5" s="6">
        <v>211</v>
      </c>
      <c r="HR5" s="6">
        <v>212</v>
      </c>
      <c r="HS5" s="6">
        <v>213</v>
      </c>
      <c r="HT5" s="6">
        <v>214</v>
      </c>
      <c r="HU5" s="6">
        <v>215</v>
      </c>
      <c r="HV5" s="6">
        <v>216</v>
      </c>
      <c r="HW5" s="6">
        <v>217</v>
      </c>
      <c r="HX5" s="6">
        <v>218</v>
      </c>
      <c r="HY5" s="6">
        <v>219</v>
      </c>
      <c r="HZ5" s="6">
        <v>220</v>
      </c>
      <c r="IA5" s="6">
        <v>221</v>
      </c>
      <c r="IB5" s="6">
        <v>222</v>
      </c>
      <c r="IC5" s="6">
        <v>223</v>
      </c>
      <c r="ID5" s="6">
        <v>224</v>
      </c>
      <c r="IE5" s="6">
        <v>225</v>
      </c>
      <c r="IF5" s="6">
        <v>226</v>
      </c>
      <c r="IG5" s="6">
        <v>227</v>
      </c>
      <c r="IH5" s="6">
        <v>228</v>
      </c>
      <c r="II5" s="6">
        <v>229</v>
      </c>
      <c r="IJ5" s="6">
        <v>230</v>
      </c>
      <c r="IK5" s="6">
        <v>231</v>
      </c>
      <c r="IL5" s="6">
        <v>232</v>
      </c>
      <c r="IM5" s="6">
        <v>233</v>
      </c>
      <c r="IN5" s="6">
        <v>234</v>
      </c>
      <c r="IO5" s="6">
        <v>235</v>
      </c>
      <c r="IP5" s="6">
        <v>236</v>
      </c>
      <c r="IQ5" s="6">
        <v>237</v>
      </c>
      <c r="IR5" s="6">
        <v>238</v>
      </c>
      <c r="IS5" s="6">
        <v>239</v>
      </c>
      <c r="IT5" s="6">
        <v>240</v>
      </c>
      <c r="IU5" s="6">
        <v>241</v>
      </c>
      <c r="IV5" s="6">
        <v>242</v>
      </c>
      <c r="IW5" s="6">
        <v>243</v>
      </c>
      <c r="IX5" s="6">
        <v>244</v>
      </c>
      <c r="IY5" s="6">
        <v>245</v>
      </c>
      <c r="IZ5" s="6">
        <v>246</v>
      </c>
      <c r="JA5" s="6">
        <v>247</v>
      </c>
      <c r="JB5" s="6">
        <v>248</v>
      </c>
      <c r="JC5" s="6">
        <v>249</v>
      </c>
      <c r="JD5" s="6">
        <v>250</v>
      </c>
      <c r="JE5" s="6">
        <v>251</v>
      </c>
      <c r="JF5" s="6">
        <v>252</v>
      </c>
      <c r="JG5" s="6">
        <v>253</v>
      </c>
      <c r="JH5" s="6">
        <v>254</v>
      </c>
      <c r="JI5" s="6">
        <v>255</v>
      </c>
      <c r="JJ5" s="6">
        <v>256</v>
      </c>
      <c r="JK5" s="6">
        <v>257</v>
      </c>
      <c r="JL5" s="6">
        <v>258</v>
      </c>
      <c r="JM5" s="6">
        <v>259</v>
      </c>
      <c r="JN5" s="6">
        <v>260</v>
      </c>
      <c r="JO5" s="6">
        <v>261</v>
      </c>
      <c r="JP5" s="6">
        <v>262</v>
      </c>
      <c r="JQ5" s="6">
        <v>263</v>
      </c>
      <c r="JR5" s="6">
        <v>264</v>
      </c>
      <c r="JS5" s="6">
        <v>265</v>
      </c>
      <c r="JT5" s="6">
        <v>266</v>
      </c>
      <c r="JU5" s="6">
        <v>267</v>
      </c>
      <c r="JV5" s="6">
        <v>268</v>
      </c>
      <c r="JW5" s="6">
        <v>269</v>
      </c>
      <c r="JX5" s="6">
        <v>270</v>
      </c>
      <c r="JY5" s="6">
        <v>271</v>
      </c>
      <c r="JZ5" s="6">
        <v>272</v>
      </c>
      <c r="KA5" s="6">
        <v>273</v>
      </c>
      <c r="KB5" s="6">
        <v>274</v>
      </c>
      <c r="KC5" s="6">
        <v>275</v>
      </c>
      <c r="KD5" s="6">
        <v>276</v>
      </c>
      <c r="KE5" s="6">
        <v>277</v>
      </c>
      <c r="KF5" s="6">
        <v>278</v>
      </c>
      <c r="KG5" s="6">
        <v>279</v>
      </c>
      <c r="KH5" s="6">
        <v>280</v>
      </c>
      <c r="KI5" s="6">
        <v>281</v>
      </c>
      <c r="KJ5" s="6">
        <v>282</v>
      </c>
      <c r="KK5" s="6">
        <v>283</v>
      </c>
      <c r="KL5" s="6">
        <v>284</v>
      </c>
      <c r="KM5" s="6">
        <v>285</v>
      </c>
      <c r="KN5" s="6">
        <v>286</v>
      </c>
      <c r="KO5" s="6">
        <v>287</v>
      </c>
      <c r="KP5" s="6">
        <v>288</v>
      </c>
      <c r="KQ5" s="6">
        <v>289</v>
      </c>
      <c r="KR5" s="6">
        <v>290</v>
      </c>
      <c r="KS5" s="6">
        <v>291</v>
      </c>
      <c r="KT5" s="6">
        <v>292</v>
      </c>
      <c r="KU5" s="6">
        <v>293</v>
      </c>
      <c r="KV5" s="6">
        <v>294</v>
      </c>
      <c r="KW5" s="6">
        <v>295</v>
      </c>
      <c r="KX5" s="6">
        <v>296</v>
      </c>
      <c r="KY5" s="6">
        <v>297</v>
      </c>
      <c r="KZ5" s="6">
        <v>298</v>
      </c>
      <c r="LA5" s="6">
        <v>299</v>
      </c>
      <c r="LB5" s="6">
        <v>300</v>
      </c>
      <c r="LC5" s="6">
        <v>301</v>
      </c>
      <c r="LD5" s="6">
        <v>302</v>
      </c>
      <c r="LE5" s="6">
        <v>303</v>
      </c>
      <c r="LF5" s="6">
        <v>304</v>
      </c>
      <c r="LG5" s="6">
        <v>305</v>
      </c>
      <c r="LH5" s="6">
        <v>306</v>
      </c>
      <c r="LI5" s="6">
        <v>307</v>
      </c>
      <c r="LJ5" s="6">
        <v>308</v>
      </c>
      <c r="LK5" s="6">
        <v>309</v>
      </c>
      <c r="LL5" s="6">
        <v>310</v>
      </c>
      <c r="LM5" s="6">
        <v>311</v>
      </c>
      <c r="LN5" s="6">
        <v>312</v>
      </c>
      <c r="LO5" s="6">
        <v>313</v>
      </c>
      <c r="LP5" s="6">
        <v>314</v>
      </c>
      <c r="LQ5" s="6">
        <v>315</v>
      </c>
      <c r="LR5" s="6">
        <v>316</v>
      </c>
      <c r="LS5" s="6">
        <v>317</v>
      </c>
      <c r="LT5" s="6">
        <v>318</v>
      </c>
      <c r="LU5" s="6">
        <v>319</v>
      </c>
      <c r="LV5" s="6">
        <v>320</v>
      </c>
      <c r="LW5" s="6">
        <v>321</v>
      </c>
      <c r="LX5" s="6">
        <v>322</v>
      </c>
      <c r="LY5" s="6">
        <v>323</v>
      </c>
      <c r="LZ5" s="6">
        <v>324</v>
      </c>
      <c r="MA5" s="6">
        <v>325</v>
      </c>
      <c r="MB5" s="6">
        <v>326</v>
      </c>
      <c r="MC5" s="6">
        <v>327</v>
      </c>
      <c r="MD5" s="6">
        <v>328</v>
      </c>
      <c r="ME5" s="6">
        <v>329</v>
      </c>
      <c r="MF5" s="6">
        <v>330</v>
      </c>
      <c r="MG5" s="6">
        <v>331</v>
      </c>
      <c r="MH5" s="6">
        <v>332</v>
      </c>
      <c r="MI5" s="6">
        <v>333</v>
      </c>
      <c r="MJ5" s="6">
        <v>334</v>
      </c>
      <c r="MK5" s="6">
        <v>335</v>
      </c>
      <c r="ML5" s="6">
        <v>336</v>
      </c>
      <c r="MM5" s="6">
        <v>337</v>
      </c>
      <c r="MN5" s="6">
        <v>338</v>
      </c>
      <c r="MO5" s="6">
        <v>339</v>
      </c>
      <c r="MP5" s="6">
        <v>340</v>
      </c>
      <c r="MQ5" s="6">
        <v>341</v>
      </c>
      <c r="MR5" s="6">
        <v>342</v>
      </c>
      <c r="MS5" s="6">
        <v>343</v>
      </c>
      <c r="MT5" s="6">
        <v>344</v>
      </c>
      <c r="MU5" s="6">
        <v>345</v>
      </c>
      <c r="MV5" s="6">
        <v>346</v>
      </c>
      <c r="MW5" s="6">
        <v>347</v>
      </c>
      <c r="MX5" s="6">
        <v>348</v>
      </c>
      <c r="MY5" s="6">
        <v>349</v>
      </c>
      <c r="MZ5" s="6">
        <v>350</v>
      </c>
      <c r="NA5" s="6">
        <v>351</v>
      </c>
      <c r="NB5" s="6">
        <v>352</v>
      </c>
      <c r="NC5" s="6">
        <v>353</v>
      </c>
      <c r="ND5" s="6">
        <v>354</v>
      </c>
      <c r="NE5" s="6">
        <v>355</v>
      </c>
      <c r="NF5" s="6">
        <v>356</v>
      </c>
      <c r="NG5" s="6">
        <v>357</v>
      </c>
      <c r="NH5" s="6">
        <v>358</v>
      </c>
      <c r="NI5" s="6">
        <v>359</v>
      </c>
      <c r="NJ5" s="6">
        <v>360</v>
      </c>
      <c r="NK5" s="6">
        <v>361</v>
      </c>
      <c r="NL5" s="6">
        <v>362</v>
      </c>
      <c r="NM5" s="6">
        <v>363</v>
      </c>
      <c r="NN5" s="6">
        <v>364</v>
      </c>
      <c r="NO5" s="6">
        <v>365</v>
      </c>
      <c r="NP5" s="6">
        <v>366</v>
      </c>
      <c r="NQ5" s="6">
        <v>367</v>
      </c>
      <c r="NR5" s="6">
        <v>368</v>
      </c>
      <c r="NS5" s="6">
        <v>369</v>
      </c>
      <c r="NT5" s="6">
        <v>370</v>
      </c>
      <c r="NU5" s="6">
        <v>371</v>
      </c>
      <c r="NV5" s="6">
        <v>372</v>
      </c>
      <c r="NW5" s="6">
        <v>373</v>
      </c>
      <c r="NX5" s="6">
        <v>374</v>
      </c>
      <c r="NY5" s="6">
        <v>375</v>
      </c>
      <c r="NZ5" s="6">
        <v>376</v>
      </c>
      <c r="OA5" s="6">
        <v>377</v>
      </c>
      <c r="OB5" s="6">
        <v>378</v>
      </c>
      <c r="OC5" s="6">
        <v>379</v>
      </c>
      <c r="OD5" s="6">
        <v>380</v>
      </c>
      <c r="OE5" s="6">
        <v>381</v>
      </c>
      <c r="OF5" s="6">
        <v>382</v>
      </c>
      <c r="OG5" s="6">
        <v>383</v>
      </c>
      <c r="OH5" s="6">
        <v>384</v>
      </c>
      <c r="OI5" s="6">
        <v>385</v>
      </c>
      <c r="OJ5" s="6">
        <v>386</v>
      </c>
      <c r="OK5" s="6">
        <v>387</v>
      </c>
      <c r="OL5" s="6">
        <v>388</v>
      </c>
      <c r="OM5" s="6">
        <v>389</v>
      </c>
      <c r="ON5" s="6">
        <v>390</v>
      </c>
      <c r="OO5" s="6">
        <v>391</v>
      </c>
      <c r="OP5" s="6">
        <v>392</v>
      </c>
      <c r="OQ5" s="6">
        <v>393</v>
      </c>
      <c r="OR5" s="6">
        <v>394</v>
      </c>
      <c r="OS5" s="6">
        <v>395</v>
      </c>
      <c r="OT5" s="6">
        <v>396</v>
      </c>
      <c r="OU5" s="6">
        <v>397</v>
      </c>
      <c r="OV5" s="6">
        <v>398</v>
      </c>
      <c r="OW5" s="6">
        <v>399</v>
      </c>
      <c r="OX5" s="6">
        <v>400</v>
      </c>
      <c r="OY5" s="6">
        <v>401</v>
      </c>
      <c r="OZ5" s="6">
        <v>402</v>
      </c>
      <c r="PA5" s="6">
        <v>403</v>
      </c>
      <c r="PB5" s="6">
        <v>404</v>
      </c>
      <c r="PC5" s="6">
        <v>405</v>
      </c>
      <c r="PD5" s="6">
        <v>406</v>
      </c>
      <c r="PE5" s="6">
        <v>407</v>
      </c>
      <c r="PF5" s="6">
        <v>408</v>
      </c>
      <c r="PG5" s="6">
        <v>409</v>
      </c>
      <c r="PH5" s="6">
        <v>410</v>
      </c>
      <c r="PI5" s="6">
        <v>411</v>
      </c>
      <c r="PJ5" s="6">
        <v>412</v>
      </c>
      <c r="PK5" s="6">
        <v>413</v>
      </c>
      <c r="PL5" s="6">
        <v>414</v>
      </c>
      <c r="PM5" s="6">
        <v>415</v>
      </c>
      <c r="PN5" s="6">
        <v>416</v>
      </c>
      <c r="PO5" s="6">
        <v>417</v>
      </c>
      <c r="PP5" s="6">
        <v>418</v>
      </c>
      <c r="PQ5" s="6">
        <v>419</v>
      </c>
      <c r="PR5" s="6">
        <v>420</v>
      </c>
      <c r="PS5" s="6">
        <v>421</v>
      </c>
      <c r="PT5" s="6">
        <v>422</v>
      </c>
      <c r="PU5" s="6">
        <v>423</v>
      </c>
      <c r="PV5" s="6">
        <v>424</v>
      </c>
      <c r="PW5" s="6">
        <v>425</v>
      </c>
      <c r="PX5" s="6">
        <v>426</v>
      </c>
      <c r="PY5" s="6">
        <v>427</v>
      </c>
      <c r="PZ5" s="6">
        <v>428</v>
      </c>
      <c r="QA5" s="6">
        <v>429</v>
      </c>
      <c r="QB5" s="6">
        <v>430</v>
      </c>
      <c r="QC5" s="6">
        <v>431</v>
      </c>
      <c r="QD5" s="6">
        <v>432</v>
      </c>
      <c r="QE5" s="6">
        <v>433</v>
      </c>
      <c r="QF5" s="6">
        <v>434</v>
      </c>
      <c r="QG5" s="6">
        <v>435</v>
      </c>
      <c r="QH5" s="6">
        <v>436</v>
      </c>
      <c r="QI5" s="6">
        <v>437</v>
      </c>
      <c r="QJ5" s="6">
        <v>438</v>
      </c>
      <c r="QK5" s="6">
        <v>439</v>
      </c>
      <c r="QL5" s="6">
        <v>440</v>
      </c>
      <c r="QM5" s="6">
        <v>441</v>
      </c>
      <c r="QN5" s="6">
        <v>442</v>
      </c>
      <c r="QO5" s="6">
        <v>443</v>
      </c>
      <c r="QP5" s="6">
        <v>444</v>
      </c>
      <c r="QQ5" s="6">
        <v>445</v>
      </c>
      <c r="QR5" s="6">
        <v>446</v>
      </c>
      <c r="QS5" s="6">
        <v>447</v>
      </c>
      <c r="QT5" s="6">
        <v>448</v>
      </c>
      <c r="QU5" s="6">
        <v>449</v>
      </c>
      <c r="QV5" s="6">
        <v>450</v>
      </c>
      <c r="QW5" s="6">
        <v>451</v>
      </c>
      <c r="QX5" s="6">
        <v>452</v>
      </c>
      <c r="QY5" s="6">
        <v>453</v>
      </c>
      <c r="QZ5" s="6">
        <v>454</v>
      </c>
      <c r="RA5" s="6">
        <v>455</v>
      </c>
      <c r="RB5" s="6">
        <v>456</v>
      </c>
      <c r="RC5" s="6">
        <v>457</v>
      </c>
      <c r="RD5" s="6">
        <v>458</v>
      </c>
      <c r="RE5" s="6">
        <v>459</v>
      </c>
      <c r="RF5" s="6">
        <v>460</v>
      </c>
      <c r="RG5" s="6">
        <v>461</v>
      </c>
      <c r="RH5" s="6">
        <v>462</v>
      </c>
      <c r="RI5" s="6">
        <v>463</v>
      </c>
      <c r="RJ5" s="6">
        <v>464</v>
      </c>
      <c r="RK5" s="6">
        <v>465</v>
      </c>
      <c r="RL5" s="6">
        <v>466</v>
      </c>
      <c r="RM5" s="6">
        <v>467</v>
      </c>
      <c r="RN5" s="6">
        <v>468</v>
      </c>
      <c r="RO5" s="6">
        <v>469</v>
      </c>
      <c r="RP5" s="6">
        <v>470</v>
      </c>
      <c r="RQ5" s="6">
        <v>471</v>
      </c>
      <c r="RR5" s="6">
        <v>472</v>
      </c>
      <c r="RS5" s="6">
        <v>473</v>
      </c>
      <c r="RT5" s="6">
        <v>474</v>
      </c>
      <c r="RU5" s="6">
        <v>475</v>
      </c>
      <c r="RV5" s="6">
        <v>476</v>
      </c>
      <c r="RW5" s="6">
        <v>477</v>
      </c>
      <c r="RX5" s="6">
        <v>478</v>
      </c>
      <c r="RY5" s="6">
        <v>479</v>
      </c>
      <c r="RZ5" s="6">
        <v>480</v>
      </c>
      <c r="SA5" s="6">
        <v>481</v>
      </c>
      <c r="SB5" s="6">
        <v>482</v>
      </c>
      <c r="SC5" s="6">
        <v>483</v>
      </c>
      <c r="SD5" s="6">
        <v>484</v>
      </c>
      <c r="SE5" s="6">
        <v>485</v>
      </c>
      <c r="SF5" s="6">
        <v>486</v>
      </c>
      <c r="SG5" s="6">
        <v>487</v>
      </c>
      <c r="SH5" s="6">
        <v>488</v>
      </c>
      <c r="SI5" s="6">
        <v>489</v>
      </c>
      <c r="SJ5" s="6">
        <v>490</v>
      </c>
      <c r="SK5" s="6">
        <v>491</v>
      </c>
      <c r="SL5" s="6">
        <v>492</v>
      </c>
      <c r="SM5" s="6">
        <v>493</v>
      </c>
      <c r="SN5" s="6">
        <v>494</v>
      </c>
      <c r="SO5" s="6">
        <v>495</v>
      </c>
      <c r="SP5" s="6">
        <v>496</v>
      </c>
      <c r="SQ5" s="6">
        <v>497</v>
      </c>
      <c r="SR5" s="6">
        <v>498</v>
      </c>
      <c r="SS5" s="6">
        <v>499</v>
      </c>
      <c r="ST5" s="6">
        <v>500</v>
      </c>
      <c r="SU5" s="6">
        <v>501</v>
      </c>
      <c r="SV5" s="6">
        <v>502</v>
      </c>
      <c r="SW5" s="6">
        <v>503</v>
      </c>
      <c r="SX5" s="6">
        <v>504</v>
      </c>
      <c r="SY5" s="6">
        <v>505</v>
      </c>
      <c r="SZ5" s="6">
        <v>506</v>
      </c>
      <c r="TA5" s="6">
        <v>507</v>
      </c>
      <c r="TB5" s="6">
        <v>508</v>
      </c>
      <c r="TC5" s="6">
        <v>509</v>
      </c>
      <c r="TD5" s="6">
        <v>510</v>
      </c>
      <c r="TE5" s="6">
        <v>511</v>
      </c>
      <c r="TF5" s="6">
        <v>512</v>
      </c>
      <c r="TG5" s="6">
        <v>513</v>
      </c>
      <c r="TH5" s="6">
        <v>514</v>
      </c>
      <c r="TI5" s="6">
        <v>515</v>
      </c>
      <c r="TJ5" s="6">
        <v>516</v>
      </c>
      <c r="TK5" s="6">
        <v>517</v>
      </c>
      <c r="TL5" s="6">
        <v>518</v>
      </c>
      <c r="TM5" s="6">
        <v>519</v>
      </c>
      <c r="TN5" s="6">
        <v>520</v>
      </c>
      <c r="TO5" s="6">
        <v>521</v>
      </c>
      <c r="TP5" s="6">
        <v>522</v>
      </c>
      <c r="TQ5" s="6">
        <v>523</v>
      </c>
      <c r="TR5" s="6">
        <v>524</v>
      </c>
      <c r="TS5" s="6">
        <v>525</v>
      </c>
      <c r="TT5" s="6">
        <v>526</v>
      </c>
      <c r="TU5" s="6">
        <v>527</v>
      </c>
      <c r="TV5" s="6">
        <v>528</v>
      </c>
      <c r="TW5" s="6">
        <v>529</v>
      </c>
      <c r="TX5" s="6">
        <v>530</v>
      </c>
      <c r="TY5" s="6">
        <v>531</v>
      </c>
      <c r="TZ5" s="6">
        <v>532</v>
      </c>
      <c r="UA5" s="6">
        <v>533</v>
      </c>
      <c r="UB5" s="6">
        <v>534</v>
      </c>
      <c r="UC5" s="6">
        <v>535</v>
      </c>
      <c r="UD5" s="6">
        <v>536</v>
      </c>
      <c r="UE5" s="6">
        <v>537</v>
      </c>
      <c r="UF5" s="6">
        <v>538</v>
      </c>
      <c r="UG5" s="6">
        <v>539</v>
      </c>
      <c r="UH5" s="6">
        <v>540</v>
      </c>
      <c r="UI5" s="6">
        <v>541</v>
      </c>
      <c r="UJ5" s="6">
        <v>542</v>
      </c>
      <c r="UK5" s="6">
        <v>543</v>
      </c>
      <c r="UL5" s="6">
        <v>544</v>
      </c>
      <c r="UM5" s="6">
        <v>545</v>
      </c>
      <c r="UN5" s="6">
        <v>546</v>
      </c>
      <c r="UO5" s="6">
        <v>547</v>
      </c>
      <c r="UP5" s="6">
        <v>548</v>
      </c>
      <c r="UQ5" s="6">
        <v>549</v>
      </c>
      <c r="UR5" s="6">
        <v>550</v>
      </c>
      <c r="US5" s="6">
        <v>551</v>
      </c>
      <c r="UT5" s="6">
        <v>552</v>
      </c>
      <c r="UU5" s="6">
        <v>553</v>
      </c>
      <c r="UV5" s="6">
        <v>554</v>
      </c>
      <c r="UW5" s="6">
        <v>555</v>
      </c>
      <c r="UX5" s="6">
        <v>556</v>
      </c>
      <c r="UY5" s="6">
        <v>557</v>
      </c>
      <c r="UZ5" s="6">
        <v>558</v>
      </c>
      <c r="VA5" s="6">
        <v>559</v>
      </c>
      <c r="VB5" s="6">
        <v>560</v>
      </c>
      <c r="VC5" s="6">
        <v>561</v>
      </c>
      <c r="VD5" s="6">
        <v>562</v>
      </c>
      <c r="VE5" s="6">
        <v>563</v>
      </c>
      <c r="VF5" s="6">
        <v>564</v>
      </c>
      <c r="VG5" s="6">
        <v>565</v>
      </c>
      <c r="VH5" s="6">
        <v>566</v>
      </c>
      <c r="VI5" s="6">
        <v>567</v>
      </c>
      <c r="VJ5" s="6">
        <v>568</v>
      </c>
      <c r="VK5" s="6">
        <v>569</v>
      </c>
      <c r="VL5" s="6">
        <v>570</v>
      </c>
      <c r="VM5" s="6">
        <v>571</v>
      </c>
      <c r="VN5" s="6">
        <v>572</v>
      </c>
      <c r="VO5" s="6">
        <v>573</v>
      </c>
      <c r="VP5" s="6">
        <v>574</v>
      </c>
      <c r="VQ5" s="6">
        <v>575</v>
      </c>
      <c r="VR5" s="6">
        <v>576</v>
      </c>
      <c r="VS5" s="6">
        <v>577</v>
      </c>
      <c r="VT5" s="6">
        <v>578</v>
      </c>
      <c r="VU5" s="6">
        <v>579</v>
      </c>
      <c r="VV5" s="6">
        <v>580</v>
      </c>
      <c r="VW5" s="6">
        <v>581</v>
      </c>
      <c r="VX5" s="6">
        <v>582</v>
      </c>
      <c r="VY5" s="6">
        <v>583</v>
      </c>
      <c r="VZ5" s="6">
        <v>584</v>
      </c>
      <c r="WA5" s="6">
        <v>585</v>
      </c>
      <c r="WB5" s="6">
        <v>586</v>
      </c>
      <c r="WC5" s="6">
        <v>587</v>
      </c>
      <c r="WD5" s="6">
        <v>588</v>
      </c>
      <c r="WE5" s="6">
        <v>589</v>
      </c>
      <c r="WF5" s="6">
        <v>590</v>
      </c>
      <c r="WG5" s="6">
        <v>591</v>
      </c>
      <c r="WH5" s="6">
        <v>592</v>
      </c>
      <c r="WI5" s="6">
        <v>593</v>
      </c>
      <c r="WJ5" s="6">
        <v>594</v>
      </c>
      <c r="WK5" s="6">
        <v>595</v>
      </c>
      <c r="WL5" s="6">
        <v>596</v>
      </c>
      <c r="WM5" s="6">
        <v>597</v>
      </c>
      <c r="WN5" s="6">
        <v>598</v>
      </c>
      <c r="WO5" s="6">
        <v>599</v>
      </c>
      <c r="WP5" s="6">
        <v>600</v>
      </c>
      <c r="WQ5" s="6">
        <v>601</v>
      </c>
      <c r="WR5" s="6">
        <v>602</v>
      </c>
      <c r="WS5" s="6">
        <v>603</v>
      </c>
      <c r="WT5" s="6">
        <v>604</v>
      </c>
      <c r="WU5" s="6">
        <v>605</v>
      </c>
      <c r="WV5" s="6">
        <v>606</v>
      </c>
      <c r="WW5" s="6">
        <v>607</v>
      </c>
      <c r="WX5" s="6">
        <v>608</v>
      </c>
      <c r="WY5" s="6">
        <v>609</v>
      </c>
      <c r="WZ5" s="6">
        <v>610</v>
      </c>
      <c r="XA5" s="6">
        <v>611</v>
      </c>
      <c r="XB5" s="6">
        <v>612</v>
      </c>
      <c r="XC5" s="6">
        <v>613</v>
      </c>
      <c r="XD5" s="6">
        <v>614</v>
      </c>
      <c r="XE5" s="6">
        <v>615</v>
      </c>
      <c r="XF5" s="6">
        <v>616</v>
      </c>
      <c r="XG5" s="6">
        <v>617</v>
      </c>
      <c r="XH5" s="6">
        <v>618</v>
      </c>
      <c r="XI5" s="6">
        <v>619</v>
      </c>
      <c r="XJ5" s="6">
        <v>620</v>
      </c>
      <c r="XK5" s="6">
        <v>621</v>
      </c>
      <c r="XL5" s="6">
        <v>622</v>
      </c>
      <c r="XM5" s="6">
        <v>623</v>
      </c>
      <c r="XN5" s="6">
        <v>624</v>
      </c>
      <c r="XO5" s="6">
        <v>625</v>
      </c>
      <c r="XP5" s="6">
        <v>626</v>
      </c>
      <c r="XQ5" s="6">
        <v>627</v>
      </c>
      <c r="XR5" s="6">
        <v>628</v>
      </c>
      <c r="XS5" s="6">
        <v>629</v>
      </c>
      <c r="XT5" s="6">
        <v>630</v>
      </c>
      <c r="XU5" s="6">
        <v>631</v>
      </c>
      <c r="XV5" s="6">
        <v>632</v>
      </c>
      <c r="XW5" s="6">
        <v>633</v>
      </c>
      <c r="XX5" s="6">
        <v>634</v>
      </c>
      <c r="XY5" s="6">
        <v>635</v>
      </c>
      <c r="XZ5" s="6">
        <v>636</v>
      </c>
      <c r="YA5" s="6">
        <v>637</v>
      </c>
      <c r="YB5" s="6">
        <v>638</v>
      </c>
      <c r="YC5" s="6">
        <v>639</v>
      </c>
      <c r="YD5" s="6">
        <v>640</v>
      </c>
      <c r="YE5" s="6">
        <v>641</v>
      </c>
      <c r="YF5" s="6">
        <v>642</v>
      </c>
      <c r="YG5" s="6">
        <v>643</v>
      </c>
      <c r="YH5" s="6">
        <v>644</v>
      </c>
      <c r="YI5" s="6">
        <v>645</v>
      </c>
      <c r="YJ5" s="6">
        <v>646</v>
      </c>
      <c r="YK5" s="6">
        <v>647</v>
      </c>
      <c r="YL5" s="6">
        <v>648</v>
      </c>
      <c r="YM5" s="6">
        <v>649</v>
      </c>
      <c r="YN5" s="6">
        <v>650</v>
      </c>
      <c r="YO5" s="6">
        <v>651</v>
      </c>
      <c r="YP5" s="6">
        <v>652</v>
      </c>
      <c r="YQ5" s="6">
        <v>653</v>
      </c>
      <c r="YR5" s="6">
        <v>654</v>
      </c>
      <c r="YS5" s="6">
        <v>655</v>
      </c>
      <c r="YT5" s="6">
        <v>656</v>
      </c>
      <c r="YU5" s="6">
        <v>657</v>
      </c>
      <c r="YV5" s="6">
        <v>658</v>
      </c>
      <c r="YW5" s="6">
        <v>659</v>
      </c>
      <c r="YX5" s="6">
        <v>660</v>
      </c>
      <c r="YY5" s="6">
        <v>661</v>
      </c>
      <c r="YZ5" s="6">
        <v>662</v>
      </c>
      <c r="ZA5" s="6">
        <v>663</v>
      </c>
      <c r="ZB5" s="6">
        <v>664</v>
      </c>
      <c r="ZC5" s="6">
        <v>665</v>
      </c>
      <c r="ZD5" s="6">
        <v>666</v>
      </c>
      <c r="ZE5" s="6">
        <v>667</v>
      </c>
      <c r="ZF5" s="6">
        <v>668</v>
      </c>
      <c r="ZG5" s="6">
        <v>669</v>
      </c>
      <c r="ZH5" s="6">
        <v>670</v>
      </c>
      <c r="ZI5" s="6">
        <v>671</v>
      </c>
      <c r="ZJ5" s="6">
        <v>672</v>
      </c>
    </row>
    <row r="6" spans="2:686" ht="63.75">
      <c r="B6" s="12" t="s">
        <v>0</v>
      </c>
      <c r="C6" s="12" t="s">
        <v>1</v>
      </c>
      <c r="D6" s="12" t="s">
        <v>2</v>
      </c>
      <c r="E6" s="13" t="s">
        <v>3</v>
      </c>
      <c r="F6" s="12" t="s">
        <v>4</v>
      </c>
      <c r="G6" s="14" t="s">
        <v>5</v>
      </c>
      <c r="H6" s="15" t="s">
        <v>6</v>
      </c>
      <c r="I6" s="15"/>
      <c r="J6" s="12" t="s">
        <v>7</v>
      </c>
      <c r="K6" s="13" t="s">
        <v>8</v>
      </c>
      <c r="L6" s="16" t="s">
        <v>9</v>
      </c>
      <c r="M6" s="13" t="s">
        <v>10</v>
      </c>
      <c r="DM6" s="67"/>
    </row>
    <row r="7" spans="2:686">
      <c r="B7" s="12"/>
      <c r="C7" s="12"/>
      <c r="D7" s="66" t="s">
        <v>11</v>
      </c>
      <c r="E7" s="19"/>
      <c r="F7" s="20"/>
      <c r="G7" s="21"/>
      <c r="H7" s="22"/>
      <c r="I7" s="22"/>
      <c r="J7" s="12"/>
      <c r="K7" s="13"/>
      <c r="L7" s="16"/>
      <c r="M7" s="13"/>
      <c r="DM7" s="67"/>
    </row>
    <row r="8" spans="2:686">
      <c r="B8" s="17"/>
      <c r="C8" s="12" t="s">
        <v>12</v>
      </c>
      <c r="D8" s="18" t="s">
        <v>13</v>
      </c>
      <c r="E8" s="19"/>
      <c r="F8" s="20"/>
      <c r="G8" s="21"/>
      <c r="H8" s="22"/>
      <c r="I8" s="22"/>
      <c r="J8" s="17"/>
      <c r="K8" s="17"/>
      <c r="L8" s="23"/>
      <c r="M8" s="17"/>
      <c r="AH8" s="24"/>
      <c r="DM8" s="67"/>
      <c r="LJ8" s="24"/>
    </row>
    <row r="9" spans="2:686">
      <c r="B9" s="17"/>
      <c r="C9" s="12" t="s">
        <v>14</v>
      </c>
      <c r="D9" s="18" t="s">
        <v>15</v>
      </c>
      <c r="E9" s="25"/>
      <c r="F9" s="26"/>
      <c r="G9" s="27"/>
      <c r="H9" s="28"/>
      <c r="I9" s="28"/>
      <c r="J9" s="17"/>
      <c r="K9" s="17"/>
      <c r="L9" s="23"/>
      <c r="M9" s="17"/>
      <c r="AH9" s="24"/>
      <c r="DM9" s="67"/>
      <c r="LJ9" s="24"/>
    </row>
    <row r="10" spans="2:686">
      <c r="B10" s="17">
        <v>1</v>
      </c>
      <c r="C10" s="29" t="s">
        <v>16</v>
      </c>
      <c r="D10" s="30" t="s">
        <v>17</v>
      </c>
      <c r="E10" s="31" t="s">
        <v>18</v>
      </c>
      <c r="F10" s="32">
        <v>1</v>
      </c>
      <c r="G10" s="33">
        <v>4000000</v>
      </c>
      <c r="H10" s="34">
        <f t="shared" ref="H10:H27" si="0">+G10*F10</f>
        <v>4000000</v>
      </c>
      <c r="I10" s="34"/>
      <c r="J10" s="17"/>
      <c r="K10" s="17">
        <v>19</v>
      </c>
      <c r="L10" s="23">
        <v>19</v>
      </c>
      <c r="M10" s="23">
        <f>+K10*1.3</f>
        <v>24.7</v>
      </c>
      <c r="O10" s="11">
        <f>+$H10/$L10</f>
        <v>210526.31578947368</v>
      </c>
      <c r="P10" s="11">
        <f t="shared" ref="P10:AG11" si="1">+$H10/$L10</f>
        <v>210526.31578947368</v>
      </c>
      <c r="Q10" s="11">
        <f t="shared" si="1"/>
        <v>210526.31578947368</v>
      </c>
      <c r="R10" s="11">
        <f t="shared" si="1"/>
        <v>210526.31578947368</v>
      </c>
      <c r="S10" s="11">
        <f t="shared" si="1"/>
        <v>210526.31578947368</v>
      </c>
      <c r="T10" s="11">
        <f t="shared" si="1"/>
        <v>210526.31578947368</v>
      </c>
      <c r="U10" s="11">
        <f t="shared" si="1"/>
        <v>210526.31578947368</v>
      </c>
      <c r="V10" s="11">
        <f t="shared" si="1"/>
        <v>210526.31578947368</v>
      </c>
      <c r="W10" s="11">
        <f t="shared" si="1"/>
        <v>210526.31578947368</v>
      </c>
      <c r="X10" s="11">
        <f t="shared" si="1"/>
        <v>210526.31578947368</v>
      </c>
      <c r="Y10" s="11">
        <f t="shared" si="1"/>
        <v>210526.31578947368</v>
      </c>
      <c r="Z10" s="11">
        <f t="shared" si="1"/>
        <v>210526.31578947368</v>
      </c>
      <c r="AA10" s="11">
        <f t="shared" si="1"/>
        <v>210526.31578947368</v>
      </c>
      <c r="AB10" s="11">
        <f t="shared" si="1"/>
        <v>210526.31578947368</v>
      </c>
      <c r="AC10" s="11">
        <f t="shared" si="1"/>
        <v>210526.31578947368</v>
      </c>
      <c r="AD10" s="11">
        <f t="shared" si="1"/>
        <v>210526.31578947368</v>
      </c>
      <c r="AE10" s="11">
        <f t="shared" si="1"/>
        <v>210526.31578947368</v>
      </c>
      <c r="AF10" s="11">
        <f t="shared" si="1"/>
        <v>210526.31578947368</v>
      </c>
      <c r="AG10" s="11">
        <f t="shared" si="1"/>
        <v>210526.31578947368</v>
      </c>
      <c r="AH10" s="24"/>
      <c r="DM10" s="67"/>
      <c r="LJ10" s="24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</row>
    <row r="11" spans="2:686">
      <c r="B11" s="17">
        <v>2</v>
      </c>
      <c r="C11" s="29" t="s">
        <v>19</v>
      </c>
      <c r="D11" s="30" t="s">
        <v>20</v>
      </c>
      <c r="E11" s="31" t="s">
        <v>18</v>
      </c>
      <c r="F11" s="29">
        <v>1</v>
      </c>
      <c r="G11" s="36">
        <v>852000000</v>
      </c>
      <c r="H11" s="34">
        <f t="shared" si="0"/>
        <v>852000000</v>
      </c>
      <c r="I11" s="37"/>
      <c r="J11" s="17" t="s">
        <v>21</v>
      </c>
      <c r="K11" s="17">
        <v>0</v>
      </c>
      <c r="L11" s="23">
        <v>19</v>
      </c>
      <c r="M11" s="23">
        <f>+K11*1.3</f>
        <v>0</v>
      </c>
      <c r="O11" s="11">
        <f>+$H11/$L11</f>
        <v>44842105.263157897</v>
      </c>
      <c r="P11" s="11">
        <f t="shared" si="1"/>
        <v>44842105.263157897</v>
      </c>
      <c r="Q11" s="11">
        <f t="shared" si="1"/>
        <v>44842105.263157897</v>
      </c>
      <c r="R11" s="11">
        <f t="shared" si="1"/>
        <v>44842105.263157897</v>
      </c>
      <c r="S11" s="11">
        <f t="shared" si="1"/>
        <v>44842105.263157897</v>
      </c>
      <c r="T11" s="11">
        <f t="shared" si="1"/>
        <v>44842105.263157897</v>
      </c>
      <c r="U11" s="11">
        <f t="shared" si="1"/>
        <v>44842105.263157897</v>
      </c>
      <c r="V11" s="11">
        <f t="shared" si="1"/>
        <v>44842105.263157897</v>
      </c>
      <c r="W11" s="11">
        <f t="shared" si="1"/>
        <v>44842105.263157897</v>
      </c>
      <c r="X11" s="11">
        <f t="shared" si="1"/>
        <v>44842105.263157897</v>
      </c>
      <c r="Y11" s="11">
        <f t="shared" si="1"/>
        <v>44842105.263157897</v>
      </c>
      <c r="Z11" s="11">
        <f t="shared" si="1"/>
        <v>44842105.263157897</v>
      </c>
      <c r="AA11" s="11">
        <f t="shared" si="1"/>
        <v>44842105.263157897</v>
      </c>
      <c r="AB11" s="11">
        <f t="shared" si="1"/>
        <v>44842105.263157897</v>
      </c>
      <c r="AC11" s="11">
        <f t="shared" si="1"/>
        <v>44842105.263157897</v>
      </c>
      <c r="AD11" s="11">
        <f t="shared" si="1"/>
        <v>44842105.263157897</v>
      </c>
      <c r="AE11" s="11">
        <f t="shared" si="1"/>
        <v>44842105.263157897</v>
      </c>
      <c r="AF11" s="11">
        <f t="shared" si="1"/>
        <v>44842105.263157897</v>
      </c>
      <c r="AG11" s="11">
        <f t="shared" si="1"/>
        <v>44842105.263157897</v>
      </c>
      <c r="AH11" s="24"/>
      <c r="DM11" s="67"/>
      <c r="LJ11" s="24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</row>
    <row r="12" spans="2:686">
      <c r="B12" s="17"/>
      <c r="C12" s="12" t="s">
        <v>22</v>
      </c>
      <c r="D12" s="18" t="s">
        <v>23</v>
      </c>
      <c r="E12" s="31"/>
      <c r="F12" s="29"/>
      <c r="G12" s="36"/>
      <c r="H12" s="37"/>
      <c r="I12" s="37"/>
      <c r="J12" s="17"/>
      <c r="K12" s="17"/>
      <c r="L12" s="23"/>
      <c r="M12" s="23"/>
      <c r="AH12" s="24"/>
      <c r="DM12" s="67"/>
      <c r="LJ12" s="24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</row>
    <row r="13" spans="2:686">
      <c r="B13" s="17">
        <v>3</v>
      </c>
      <c r="C13" s="29" t="s">
        <v>24</v>
      </c>
      <c r="D13" s="30" t="s">
        <v>25</v>
      </c>
      <c r="E13" s="31" t="s">
        <v>18</v>
      </c>
      <c r="F13" s="29">
        <v>1</v>
      </c>
      <c r="G13" s="36">
        <v>7500000</v>
      </c>
      <c r="H13" s="37">
        <f t="shared" ref="H13:H21" si="2">+G13*F13</f>
        <v>7500000</v>
      </c>
      <c r="I13" s="37"/>
      <c r="J13" s="17">
        <v>2</v>
      </c>
      <c r="K13" s="17">
        <v>8</v>
      </c>
      <c r="L13" s="23">
        <v>10</v>
      </c>
      <c r="M13" s="23">
        <f t="shared" ref="M13:M69" si="3">+K13*1.3</f>
        <v>10.4</v>
      </c>
      <c r="N13" s="38"/>
      <c r="AH13" s="39">
        <f>+$H13/$L13</f>
        <v>750000</v>
      </c>
      <c r="AI13" s="11">
        <f t="shared" ref="AI13:AQ14" si="4">+$H13/$L13</f>
        <v>750000</v>
      </c>
      <c r="AJ13" s="11">
        <f t="shared" si="4"/>
        <v>750000</v>
      </c>
      <c r="AK13" s="11">
        <f t="shared" si="4"/>
        <v>750000</v>
      </c>
      <c r="AL13" s="11">
        <f t="shared" si="4"/>
        <v>750000</v>
      </c>
      <c r="AM13" s="11">
        <f t="shared" si="4"/>
        <v>750000</v>
      </c>
      <c r="AN13" s="11">
        <f t="shared" si="4"/>
        <v>750000</v>
      </c>
      <c r="AO13" s="11">
        <f t="shared" si="4"/>
        <v>750000</v>
      </c>
      <c r="AP13" s="11">
        <f t="shared" si="4"/>
        <v>750000</v>
      </c>
      <c r="AQ13" s="11">
        <f t="shared" si="4"/>
        <v>750000</v>
      </c>
      <c r="DM13" s="67"/>
      <c r="LJ13" s="24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</row>
    <row r="14" spans="2:686">
      <c r="B14" s="17">
        <v>4</v>
      </c>
      <c r="C14" s="29" t="s">
        <v>26</v>
      </c>
      <c r="D14" s="30" t="s">
        <v>27</v>
      </c>
      <c r="E14" s="31" t="s">
        <v>18</v>
      </c>
      <c r="F14" s="29">
        <v>1</v>
      </c>
      <c r="G14" s="36">
        <v>10500000.000000002</v>
      </c>
      <c r="H14" s="37">
        <f t="shared" si="2"/>
        <v>10500000.000000002</v>
      </c>
      <c r="I14" s="37"/>
      <c r="J14" s="17">
        <v>2</v>
      </c>
      <c r="K14" s="17">
        <v>8</v>
      </c>
      <c r="L14" s="23">
        <v>10</v>
      </c>
      <c r="M14" s="23">
        <f t="shared" si="3"/>
        <v>10.4</v>
      </c>
      <c r="N14" s="38"/>
      <c r="AH14" s="39">
        <f>+$H14/$L14</f>
        <v>1050000.0000000002</v>
      </c>
      <c r="AI14" s="11">
        <f t="shared" si="4"/>
        <v>1050000.0000000002</v>
      </c>
      <c r="AJ14" s="11">
        <f t="shared" si="4"/>
        <v>1050000.0000000002</v>
      </c>
      <c r="AK14" s="11">
        <f t="shared" si="4"/>
        <v>1050000.0000000002</v>
      </c>
      <c r="AL14" s="11">
        <f t="shared" si="4"/>
        <v>1050000.0000000002</v>
      </c>
      <c r="AM14" s="11">
        <f t="shared" si="4"/>
        <v>1050000.0000000002</v>
      </c>
      <c r="AN14" s="11">
        <f t="shared" si="4"/>
        <v>1050000.0000000002</v>
      </c>
      <c r="AO14" s="11">
        <f t="shared" si="4"/>
        <v>1050000.0000000002</v>
      </c>
      <c r="AP14" s="11">
        <f t="shared" si="4"/>
        <v>1050000.0000000002</v>
      </c>
      <c r="AQ14" s="11">
        <f t="shared" si="4"/>
        <v>1050000.0000000002</v>
      </c>
      <c r="DM14" s="67"/>
      <c r="LJ14" s="24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</row>
    <row r="15" spans="2:686">
      <c r="B15" s="17">
        <v>5</v>
      </c>
      <c r="C15" s="29" t="s">
        <v>28</v>
      </c>
      <c r="D15" s="30" t="s">
        <v>29</v>
      </c>
      <c r="E15" s="31" t="s">
        <v>18</v>
      </c>
      <c r="F15" s="29">
        <v>1</v>
      </c>
      <c r="G15" s="36">
        <v>22500000</v>
      </c>
      <c r="H15" s="37">
        <f t="shared" si="2"/>
        <v>22500000</v>
      </c>
      <c r="I15" s="37"/>
      <c r="J15" s="17">
        <v>3.4</v>
      </c>
      <c r="K15" s="17">
        <v>30</v>
      </c>
      <c r="L15" s="23">
        <v>38</v>
      </c>
      <c r="M15" s="23">
        <f t="shared" si="3"/>
        <v>39</v>
      </c>
      <c r="N15" s="38"/>
      <c r="AH15" s="24"/>
      <c r="AR15" s="11">
        <f t="shared" ref="AR15:CD16" si="5">+$H15/$L15</f>
        <v>592105.26315789472</v>
      </c>
      <c r="AS15" s="11">
        <f t="shared" si="5"/>
        <v>592105.26315789472</v>
      </c>
      <c r="AT15" s="11">
        <f t="shared" si="5"/>
        <v>592105.26315789472</v>
      </c>
      <c r="AU15" s="11">
        <f t="shared" si="5"/>
        <v>592105.26315789472</v>
      </c>
      <c r="AV15" s="11">
        <f t="shared" si="5"/>
        <v>592105.26315789472</v>
      </c>
      <c r="AW15" s="11">
        <f t="shared" si="5"/>
        <v>592105.26315789472</v>
      </c>
      <c r="AX15" s="11">
        <f t="shared" si="5"/>
        <v>592105.26315789472</v>
      </c>
      <c r="AY15" s="11">
        <f t="shared" si="5"/>
        <v>592105.26315789472</v>
      </c>
      <c r="AZ15" s="11">
        <f t="shared" si="5"/>
        <v>592105.26315789472</v>
      </c>
      <c r="BA15" s="11">
        <f t="shared" si="5"/>
        <v>592105.26315789472</v>
      </c>
      <c r="BB15" s="11">
        <f t="shared" si="5"/>
        <v>592105.26315789472</v>
      </c>
      <c r="BC15" s="11">
        <f t="shared" si="5"/>
        <v>592105.26315789472</v>
      </c>
      <c r="BD15" s="11">
        <f t="shared" si="5"/>
        <v>592105.26315789472</v>
      </c>
      <c r="BE15" s="11">
        <f t="shared" si="5"/>
        <v>592105.26315789472</v>
      </c>
      <c r="BF15" s="11">
        <f t="shared" si="5"/>
        <v>592105.26315789472</v>
      </c>
      <c r="BG15" s="11">
        <f t="shared" si="5"/>
        <v>592105.26315789472</v>
      </c>
      <c r="BH15" s="11">
        <f t="shared" si="5"/>
        <v>592105.26315789472</v>
      </c>
      <c r="BI15" s="11">
        <f t="shared" si="5"/>
        <v>592105.26315789472</v>
      </c>
      <c r="BJ15" s="11">
        <f t="shared" si="5"/>
        <v>592105.26315789472</v>
      </c>
      <c r="BK15" s="11">
        <f t="shared" si="5"/>
        <v>592105.26315789472</v>
      </c>
      <c r="BL15" s="11">
        <f t="shared" si="5"/>
        <v>592105.26315789472</v>
      </c>
      <c r="BM15" s="11">
        <f t="shared" si="5"/>
        <v>592105.26315789472</v>
      </c>
      <c r="BN15" s="11">
        <f t="shared" si="5"/>
        <v>592105.26315789472</v>
      </c>
      <c r="BO15" s="11">
        <f t="shared" si="5"/>
        <v>592105.26315789472</v>
      </c>
      <c r="BP15" s="11">
        <f t="shared" si="5"/>
        <v>592105.26315789472</v>
      </c>
      <c r="BQ15" s="11">
        <f t="shared" si="5"/>
        <v>592105.26315789472</v>
      </c>
      <c r="BR15" s="11">
        <f t="shared" si="5"/>
        <v>592105.26315789472</v>
      </c>
      <c r="BS15" s="11">
        <f t="shared" si="5"/>
        <v>592105.26315789472</v>
      </c>
      <c r="BT15" s="11">
        <f t="shared" si="5"/>
        <v>592105.26315789472</v>
      </c>
      <c r="BU15" s="11">
        <f t="shared" si="5"/>
        <v>592105.26315789472</v>
      </c>
      <c r="BV15" s="11">
        <f t="shared" si="5"/>
        <v>592105.26315789472</v>
      </c>
      <c r="BW15" s="11">
        <f t="shared" si="5"/>
        <v>592105.26315789472</v>
      </c>
      <c r="BX15" s="11">
        <f t="shared" si="5"/>
        <v>592105.26315789472</v>
      </c>
      <c r="BY15" s="11">
        <f t="shared" si="5"/>
        <v>592105.26315789472</v>
      </c>
      <c r="BZ15" s="11">
        <f t="shared" si="5"/>
        <v>592105.26315789472</v>
      </c>
      <c r="CA15" s="11">
        <f t="shared" si="5"/>
        <v>592105.26315789472</v>
      </c>
      <c r="CB15" s="11">
        <f t="shared" si="5"/>
        <v>592105.26315789472</v>
      </c>
      <c r="CC15" s="11">
        <f t="shared" si="5"/>
        <v>592105.26315789472</v>
      </c>
      <c r="DM15" s="67"/>
      <c r="LJ15" s="24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</row>
    <row r="16" spans="2:686">
      <c r="B16" s="17">
        <v>6</v>
      </c>
      <c r="C16" s="29" t="s">
        <v>30</v>
      </c>
      <c r="D16" s="30" t="s">
        <v>31</v>
      </c>
      <c r="E16" s="31" t="s">
        <v>18</v>
      </c>
      <c r="F16" s="29">
        <v>1</v>
      </c>
      <c r="G16" s="36">
        <v>15000000</v>
      </c>
      <c r="H16" s="37">
        <f t="shared" si="2"/>
        <v>15000000</v>
      </c>
      <c r="I16" s="37"/>
      <c r="J16" s="17">
        <v>5</v>
      </c>
      <c r="K16" s="17">
        <v>20</v>
      </c>
      <c r="L16" s="23">
        <v>25</v>
      </c>
      <c r="M16" s="23">
        <f t="shared" si="3"/>
        <v>26</v>
      </c>
      <c r="N16" s="38"/>
      <c r="AH16" s="24"/>
      <c r="CD16" s="11">
        <f t="shared" si="5"/>
        <v>600000</v>
      </c>
      <c r="CE16" s="11">
        <f t="shared" ref="CE16:DB16" si="6">+$H16/$L16</f>
        <v>600000</v>
      </c>
      <c r="CF16" s="11">
        <f t="shared" si="6"/>
        <v>600000</v>
      </c>
      <c r="CG16" s="11">
        <f t="shared" si="6"/>
        <v>600000</v>
      </c>
      <c r="CH16" s="11">
        <f t="shared" si="6"/>
        <v>600000</v>
      </c>
      <c r="CI16" s="11">
        <f t="shared" si="6"/>
        <v>600000</v>
      </c>
      <c r="CJ16" s="11">
        <f t="shared" si="6"/>
        <v>600000</v>
      </c>
      <c r="CK16" s="11">
        <f t="shared" si="6"/>
        <v>600000</v>
      </c>
      <c r="CL16" s="11">
        <f t="shared" si="6"/>
        <v>600000</v>
      </c>
      <c r="CM16" s="11">
        <f t="shared" si="6"/>
        <v>600000</v>
      </c>
      <c r="CN16" s="11">
        <f t="shared" si="6"/>
        <v>600000</v>
      </c>
      <c r="CO16" s="11">
        <f t="shared" si="6"/>
        <v>600000</v>
      </c>
      <c r="CP16" s="11">
        <f t="shared" si="6"/>
        <v>600000</v>
      </c>
      <c r="CQ16" s="11">
        <f t="shared" si="6"/>
        <v>600000</v>
      </c>
      <c r="CR16" s="11">
        <f t="shared" si="6"/>
        <v>600000</v>
      </c>
      <c r="CS16" s="11">
        <f t="shared" si="6"/>
        <v>600000</v>
      </c>
      <c r="CT16" s="11">
        <f t="shared" si="6"/>
        <v>600000</v>
      </c>
      <c r="CU16" s="11">
        <f t="shared" si="6"/>
        <v>600000</v>
      </c>
      <c r="CV16" s="11">
        <f t="shared" si="6"/>
        <v>600000</v>
      </c>
      <c r="CW16" s="11">
        <f t="shared" si="6"/>
        <v>600000</v>
      </c>
      <c r="CX16" s="11">
        <f t="shared" si="6"/>
        <v>600000</v>
      </c>
      <c r="CY16" s="11">
        <f t="shared" si="6"/>
        <v>600000</v>
      </c>
      <c r="CZ16" s="11">
        <f t="shared" si="6"/>
        <v>600000</v>
      </c>
      <c r="DA16" s="11">
        <f t="shared" si="6"/>
        <v>600000</v>
      </c>
      <c r="DB16" s="11">
        <f t="shared" si="6"/>
        <v>600000</v>
      </c>
      <c r="DM16" s="67"/>
      <c r="LJ16" s="24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</row>
    <row r="17" spans="2:686">
      <c r="B17" s="17">
        <v>7</v>
      </c>
      <c r="C17" s="29" t="s">
        <v>32</v>
      </c>
      <c r="D17" s="30" t="s">
        <v>33</v>
      </c>
      <c r="E17" s="31" t="s">
        <v>18</v>
      </c>
      <c r="F17" s="29">
        <v>1</v>
      </c>
      <c r="G17" s="36">
        <v>15000000</v>
      </c>
      <c r="H17" s="37">
        <f t="shared" si="2"/>
        <v>15000000</v>
      </c>
      <c r="I17" s="37"/>
      <c r="J17" s="17">
        <v>5</v>
      </c>
      <c r="K17" s="17">
        <v>20</v>
      </c>
      <c r="L17" s="23">
        <v>25</v>
      </c>
      <c r="M17" s="23">
        <f t="shared" si="3"/>
        <v>26</v>
      </c>
      <c r="N17" s="38"/>
      <c r="AH17" s="24"/>
      <c r="CD17" s="11">
        <f t="shared" ref="CD17:DC20" si="7">+$H17/$L17</f>
        <v>600000</v>
      </c>
      <c r="CE17" s="11">
        <f t="shared" si="7"/>
        <v>600000</v>
      </c>
      <c r="CF17" s="11">
        <f t="shared" si="7"/>
        <v>600000</v>
      </c>
      <c r="CG17" s="11">
        <f t="shared" si="7"/>
        <v>600000</v>
      </c>
      <c r="CH17" s="11">
        <f t="shared" si="7"/>
        <v>600000</v>
      </c>
      <c r="CI17" s="11">
        <f t="shared" si="7"/>
        <v>600000</v>
      </c>
      <c r="CJ17" s="11">
        <f t="shared" si="7"/>
        <v>600000</v>
      </c>
      <c r="CK17" s="11">
        <f t="shared" si="7"/>
        <v>600000</v>
      </c>
      <c r="CL17" s="11">
        <f t="shared" si="7"/>
        <v>600000</v>
      </c>
      <c r="CM17" s="11">
        <f t="shared" si="7"/>
        <v>600000</v>
      </c>
      <c r="CN17" s="11">
        <f t="shared" si="7"/>
        <v>600000</v>
      </c>
      <c r="CO17" s="11">
        <f t="shared" si="7"/>
        <v>600000</v>
      </c>
      <c r="CP17" s="11">
        <f t="shared" si="7"/>
        <v>600000</v>
      </c>
      <c r="CQ17" s="11">
        <f t="shared" si="7"/>
        <v>600000</v>
      </c>
      <c r="CR17" s="11">
        <f t="shared" si="7"/>
        <v>600000</v>
      </c>
      <c r="CS17" s="11">
        <f t="shared" si="7"/>
        <v>600000</v>
      </c>
      <c r="CT17" s="11">
        <f t="shared" si="7"/>
        <v>600000</v>
      </c>
      <c r="CU17" s="11">
        <f t="shared" si="7"/>
        <v>600000</v>
      </c>
      <c r="CV17" s="11">
        <f t="shared" si="7"/>
        <v>600000</v>
      </c>
      <c r="CW17" s="11">
        <f t="shared" si="7"/>
        <v>600000</v>
      </c>
      <c r="CX17" s="11">
        <f t="shared" si="7"/>
        <v>600000</v>
      </c>
      <c r="CY17" s="11">
        <f t="shared" si="7"/>
        <v>600000</v>
      </c>
      <c r="CZ17" s="11">
        <f t="shared" si="7"/>
        <v>600000</v>
      </c>
      <c r="DA17" s="11">
        <f t="shared" si="7"/>
        <v>600000</v>
      </c>
      <c r="DB17" s="11">
        <f t="shared" si="7"/>
        <v>600000</v>
      </c>
      <c r="DM17" s="67"/>
      <c r="LJ17" s="24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</row>
    <row r="18" spans="2:686">
      <c r="B18" s="17">
        <v>8</v>
      </c>
      <c r="C18" s="29" t="s">
        <v>34</v>
      </c>
      <c r="D18" s="30" t="s">
        <v>35</v>
      </c>
      <c r="E18" s="31" t="s">
        <v>18</v>
      </c>
      <c r="F18" s="29">
        <v>1</v>
      </c>
      <c r="G18" s="36">
        <v>15000000</v>
      </c>
      <c r="H18" s="37">
        <f t="shared" si="2"/>
        <v>15000000</v>
      </c>
      <c r="I18" s="37"/>
      <c r="J18" s="17">
        <v>5</v>
      </c>
      <c r="K18" s="17">
        <v>20</v>
      </c>
      <c r="L18" s="23">
        <v>25</v>
      </c>
      <c r="M18" s="23">
        <f t="shared" si="3"/>
        <v>26</v>
      </c>
      <c r="N18" s="38"/>
      <c r="AH18" s="24"/>
      <c r="CD18" s="11">
        <f t="shared" si="7"/>
        <v>600000</v>
      </c>
      <c r="CE18" s="11">
        <f t="shared" si="7"/>
        <v>600000</v>
      </c>
      <c r="CF18" s="11">
        <f t="shared" si="7"/>
        <v>600000</v>
      </c>
      <c r="CG18" s="11">
        <f t="shared" si="7"/>
        <v>600000</v>
      </c>
      <c r="CH18" s="11">
        <f t="shared" si="7"/>
        <v>600000</v>
      </c>
      <c r="CI18" s="11">
        <f t="shared" si="7"/>
        <v>600000</v>
      </c>
      <c r="CJ18" s="11">
        <f t="shared" si="7"/>
        <v>600000</v>
      </c>
      <c r="CK18" s="11">
        <f t="shared" si="7"/>
        <v>600000</v>
      </c>
      <c r="CL18" s="11">
        <f t="shared" si="7"/>
        <v>600000</v>
      </c>
      <c r="CM18" s="11">
        <f t="shared" si="7"/>
        <v>600000</v>
      </c>
      <c r="CN18" s="11">
        <f t="shared" si="7"/>
        <v>600000</v>
      </c>
      <c r="CO18" s="11">
        <f t="shared" si="7"/>
        <v>600000</v>
      </c>
      <c r="CP18" s="11">
        <f t="shared" si="7"/>
        <v>600000</v>
      </c>
      <c r="CQ18" s="11">
        <f t="shared" si="7"/>
        <v>600000</v>
      </c>
      <c r="CR18" s="11">
        <f t="shared" si="7"/>
        <v>600000</v>
      </c>
      <c r="CS18" s="11">
        <f t="shared" si="7"/>
        <v>600000</v>
      </c>
      <c r="CT18" s="11">
        <f t="shared" si="7"/>
        <v>600000</v>
      </c>
      <c r="CU18" s="11">
        <f t="shared" si="7"/>
        <v>600000</v>
      </c>
      <c r="CV18" s="11">
        <f t="shared" si="7"/>
        <v>600000</v>
      </c>
      <c r="CW18" s="11">
        <f t="shared" si="7"/>
        <v>600000</v>
      </c>
      <c r="CX18" s="11">
        <f t="shared" si="7"/>
        <v>600000</v>
      </c>
      <c r="CY18" s="11">
        <f t="shared" si="7"/>
        <v>600000</v>
      </c>
      <c r="CZ18" s="11">
        <f t="shared" si="7"/>
        <v>600000</v>
      </c>
      <c r="DA18" s="11">
        <f t="shared" si="7"/>
        <v>600000</v>
      </c>
      <c r="DB18" s="11">
        <f t="shared" si="7"/>
        <v>600000</v>
      </c>
      <c r="DM18" s="67"/>
      <c r="LJ18" s="24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</row>
    <row r="19" spans="2:686">
      <c r="B19" s="17">
        <v>9</v>
      </c>
      <c r="C19" s="29" t="s">
        <v>36</v>
      </c>
      <c r="D19" s="30" t="s">
        <v>37</v>
      </c>
      <c r="E19" s="31" t="s">
        <v>18</v>
      </c>
      <c r="F19" s="29">
        <v>1</v>
      </c>
      <c r="G19" s="36">
        <v>10500000.000000002</v>
      </c>
      <c r="H19" s="37">
        <f t="shared" si="2"/>
        <v>10500000.000000002</v>
      </c>
      <c r="I19" s="37"/>
      <c r="J19" s="17">
        <v>5</v>
      </c>
      <c r="K19" s="17">
        <v>15</v>
      </c>
      <c r="L19" s="23">
        <v>19</v>
      </c>
      <c r="M19" s="23">
        <f t="shared" si="3"/>
        <v>19.5</v>
      </c>
      <c r="N19" s="38"/>
      <c r="AH19" s="24"/>
      <c r="CD19" s="11">
        <f t="shared" si="7"/>
        <v>552631.57894736854</v>
      </c>
      <c r="CE19" s="11">
        <f t="shared" si="7"/>
        <v>552631.57894736854</v>
      </c>
      <c r="CF19" s="11">
        <f t="shared" si="7"/>
        <v>552631.57894736854</v>
      </c>
      <c r="CG19" s="11">
        <f t="shared" si="7"/>
        <v>552631.57894736854</v>
      </c>
      <c r="CH19" s="11">
        <f t="shared" si="7"/>
        <v>552631.57894736854</v>
      </c>
      <c r="CI19" s="11">
        <f t="shared" si="7"/>
        <v>552631.57894736854</v>
      </c>
      <c r="CJ19" s="11">
        <f t="shared" si="7"/>
        <v>552631.57894736854</v>
      </c>
      <c r="CK19" s="11">
        <f t="shared" si="7"/>
        <v>552631.57894736854</v>
      </c>
      <c r="CL19" s="11">
        <f t="shared" si="7"/>
        <v>552631.57894736854</v>
      </c>
      <c r="CM19" s="11">
        <f t="shared" si="7"/>
        <v>552631.57894736854</v>
      </c>
      <c r="CN19" s="11">
        <f t="shared" si="7"/>
        <v>552631.57894736854</v>
      </c>
      <c r="CO19" s="11">
        <f t="shared" si="7"/>
        <v>552631.57894736854</v>
      </c>
      <c r="CP19" s="11">
        <f t="shared" si="7"/>
        <v>552631.57894736854</v>
      </c>
      <c r="CQ19" s="11">
        <f t="shared" si="7"/>
        <v>552631.57894736854</v>
      </c>
      <c r="CR19" s="11">
        <f t="shared" si="7"/>
        <v>552631.57894736854</v>
      </c>
      <c r="CS19" s="11">
        <f t="shared" si="7"/>
        <v>552631.57894736854</v>
      </c>
      <c r="CT19" s="11">
        <f t="shared" si="7"/>
        <v>552631.57894736854</v>
      </c>
      <c r="CU19" s="11">
        <f t="shared" si="7"/>
        <v>552631.57894736854</v>
      </c>
      <c r="CV19" s="11">
        <f t="shared" si="7"/>
        <v>552631.57894736854</v>
      </c>
      <c r="DM19" s="67"/>
      <c r="LJ19" s="24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</row>
    <row r="20" spans="2:686">
      <c r="B20" s="17">
        <v>10</v>
      </c>
      <c r="C20" s="29" t="s">
        <v>38</v>
      </c>
      <c r="D20" s="30" t="s">
        <v>39</v>
      </c>
      <c r="E20" s="31" t="s">
        <v>18</v>
      </c>
      <c r="F20" s="29">
        <v>1</v>
      </c>
      <c r="G20" s="36">
        <v>15000000</v>
      </c>
      <c r="H20" s="37">
        <f t="shared" si="2"/>
        <v>15000000</v>
      </c>
      <c r="I20" s="37"/>
      <c r="J20" s="17" t="s">
        <v>40</v>
      </c>
      <c r="K20" s="17">
        <v>8</v>
      </c>
      <c r="L20" s="23">
        <v>10</v>
      </c>
      <c r="M20" s="23">
        <f t="shared" si="3"/>
        <v>10.4</v>
      </c>
      <c r="N20" s="38"/>
      <c r="AH20" s="24"/>
      <c r="DC20" s="11">
        <f t="shared" si="7"/>
        <v>1500000</v>
      </c>
      <c r="DD20" s="11">
        <f t="shared" ref="DC20:DR23" si="8">+$H20/$L20</f>
        <v>1500000</v>
      </c>
      <c r="DE20" s="11">
        <f t="shared" si="8"/>
        <v>1500000</v>
      </c>
      <c r="DF20" s="11">
        <f t="shared" si="8"/>
        <v>1500000</v>
      </c>
      <c r="DG20" s="11">
        <f t="shared" si="8"/>
        <v>1500000</v>
      </c>
      <c r="DH20" s="11">
        <f t="shared" si="8"/>
        <v>1500000</v>
      </c>
      <c r="DI20" s="11">
        <f t="shared" si="8"/>
        <v>1500000</v>
      </c>
      <c r="DJ20" s="11">
        <f t="shared" si="8"/>
        <v>1500000</v>
      </c>
      <c r="DK20" s="11">
        <f t="shared" si="8"/>
        <v>1500000</v>
      </c>
      <c r="DL20" s="11">
        <f t="shared" si="8"/>
        <v>1500000</v>
      </c>
      <c r="DM20" s="67"/>
      <c r="LJ20" s="24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</row>
    <row r="21" spans="2:686">
      <c r="B21" s="17">
        <v>11</v>
      </c>
      <c r="C21" s="29" t="s">
        <v>41</v>
      </c>
      <c r="D21" s="30" t="s">
        <v>42</v>
      </c>
      <c r="E21" s="31" t="s">
        <v>18</v>
      </c>
      <c r="F21" s="29">
        <v>1</v>
      </c>
      <c r="G21" s="36">
        <v>15000000</v>
      </c>
      <c r="H21" s="37">
        <f t="shared" si="2"/>
        <v>15000000</v>
      </c>
      <c r="I21" s="37"/>
      <c r="J21" s="17" t="s">
        <v>43</v>
      </c>
      <c r="K21" s="17">
        <v>8</v>
      </c>
      <c r="L21" s="23">
        <v>10</v>
      </c>
      <c r="M21" s="23">
        <f t="shared" si="3"/>
        <v>10.4</v>
      </c>
      <c r="N21" s="38"/>
      <c r="AH21" s="24"/>
      <c r="DC21" s="11">
        <f t="shared" si="8"/>
        <v>1500000</v>
      </c>
      <c r="DD21" s="11">
        <f t="shared" si="8"/>
        <v>1500000</v>
      </c>
      <c r="DE21" s="11">
        <f t="shared" si="8"/>
        <v>1500000</v>
      </c>
      <c r="DF21" s="11">
        <f t="shared" si="8"/>
        <v>1500000</v>
      </c>
      <c r="DG21" s="11">
        <f t="shared" si="8"/>
        <v>1500000</v>
      </c>
      <c r="DH21" s="11">
        <f t="shared" si="8"/>
        <v>1500000</v>
      </c>
      <c r="DI21" s="11">
        <f t="shared" si="8"/>
        <v>1500000</v>
      </c>
      <c r="DJ21" s="11">
        <f t="shared" si="8"/>
        <v>1500000</v>
      </c>
      <c r="DK21" s="11">
        <f t="shared" si="8"/>
        <v>1500000</v>
      </c>
      <c r="DL21" s="11">
        <f t="shared" si="8"/>
        <v>1500000</v>
      </c>
      <c r="DM21" s="67"/>
      <c r="LJ21" s="24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</row>
    <row r="22" spans="2:686">
      <c r="B22" s="17"/>
      <c r="C22" s="12" t="s">
        <v>44</v>
      </c>
      <c r="D22" s="40" t="s">
        <v>45</v>
      </c>
      <c r="E22" s="31"/>
      <c r="F22" s="29"/>
      <c r="G22" s="36"/>
      <c r="H22" s="37"/>
      <c r="I22" s="37"/>
      <c r="J22" s="17"/>
      <c r="K22" s="17"/>
      <c r="L22" s="23"/>
      <c r="M22" s="23"/>
      <c r="N22" s="38"/>
      <c r="AH22" s="24"/>
      <c r="DM22" s="67"/>
      <c r="LJ22" s="24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</row>
    <row r="23" spans="2:686">
      <c r="B23" s="17">
        <v>12</v>
      </c>
      <c r="C23" s="29" t="s">
        <v>46</v>
      </c>
      <c r="D23" s="30" t="s">
        <v>47</v>
      </c>
      <c r="E23" s="31" t="s">
        <v>48</v>
      </c>
      <c r="F23" s="29">
        <v>1</v>
      </c>
      <c r="G23" s="36">
        <v>300000</v>
      </c>
      <c r="H23" s="37">
        <f t="shared" si="0"/>
        <v>300000</v>
      </c>
      <c r="I23" s="37"/>
      <c r="J23" s="17">
        <v>11</v>
      </c>
      <c r="K23" s="35">
        <v>0</v>
      </c>
      <c r="L23" s="23">
        <v>205</v>
      </c>
      <c r="M23" s="23">
        <f t="shared" si="3"/>
        <v>0</v>
      </c>
      <c r="AH23" s="24"/>
      <c r="DM23" s="11">
        <f t="shared" si="8"/>
        <v>1463.4146341463415</v>
      </c>
      <c r="DN23" s="11">
        <f t="shared" si="8"/>
        <v>1463.4146341463415</v>
      </c>
      <c r="DO23" s="11">
        <f t="shared" si="8"/>
        <v>1463.4146341463415</v>
      </c>
      <c r="DP23" s="11">
        <f t="shared" si="8"/>
        <v>1463.4146341463415</v>
      </c>
      <c r="DQ23" s="11">
        <f t="shared" si="8"/>
        <v>1463.4146341463415</v>
      </c>
      <c r="DR23" s="11">
        <f t="shared" si="8"/>
        <v>1463.4146341463415</v>
      </c>
      <c r="DS23" s="11">
        <f t="shared" ref="DS23:GD23" si="9">+$H23/$L23</f>
        <v>1463.4146341463415</v>
      </c>
      <c r="DT23" s="11">
        <f t="shared" si="9"/>
        <v>1463.4146341463415</v>
      </c>
      <c r="DU23" s="11">
        <f t="shared" si="9"/>
        <v>1463.4146341463415</v>
      </c>
      <c r="DV23" s="11">
        <f t="shared" si="9"/>
        <v>1463.4146341463415</v>
      </c>
      <c r="DW23" s="11">
        <f t="shared" si="9"/>
        <v>1463.4146341463415</v>
      </c>
      <c r="DX23" s="11">
        <f t="shared" si="9"/>
        <v>1463.4146341463415</v>
      </c>
      <c r="DY23" s="11">
        <f t="shared" si="9"/>
        <v>1463.4146341463415</v>
      </c>
      <c r="DZ23" s="11">
        <f t="shared" si="9"/>
        <v>1463.4146341463415</v>
      </c>
      <c r="EA23" s="11">
        <f t="shared" si="9"/>
        <v>1463.4146341463415</v>
      </c>
      <c r="EB23" s="11">
        <f t="shared" si="9"/>
        <v>1463.4146341463415</v>
      </c>
      <c r="EC23" s="11">
        <f t="shared" si="9"/>
        <v>1463.4146341463415</v>
      </c>
      <c r="ED23" s="11">
        <f t="shared" si="9"/>
        <v>1463.4146341463415</v>
      </c>
      <c r="EE23" s="11">
        <f t="shared" si="9"/>
        <v>1463.4146341463415</v>
      </c>
      <c r="EF23" s="11">
        <f t="shared" si="9"/>
        <v>1463.4146341463415</v>
      </c>
      <c r="EG23" s="11">
        <f t="shared" si="9"/>
        <v>1463.4146341463415</v>
      </c>
      <c r="EH23" s="11">
        <f t="shared" si="9"/>
        <v>1463.4146341463415</v>
      </c>
      <c r="EI23" s="11">
        <f t="shared" si="9"/>
        <v>1463.4146341463415</v>
      </c>
      <c r="EJ23" s="11">
        <f t="shared" si="9"/>
        <v>1463.4146341463415</v>
      </c>
      <c r="EK23" s="11">
        <f t="shared" si="9"/>
        <v>1463.4146341463415</v>
      </c>
      <c r="EL23" s="11">
        <f t="shared" si="9"/>
        <v>1463.4146341463415</v>
      </c>
      <c r="EM23" s="11">
        <f t="shared" si="9"/>
        <v>1463.4146341463415</v>
      </c>
      <c r="EN23" s="11">
        <f t="shared" si="9"/>
        <v>1463.4146341463415</v>
      </c>
      <c r="EO23" s="11">
        <f t="shared" si="9"/>
        <v>1463.4146341463415</v>
      </c>
      <c r="EP23" s="11">
        <f t="shared" si="9"/>
        <v>1463.4146341463415</v>
      </c>
      <c r="EQ23" s="11">
        <f t="shared" si="9"/>
        <v>1463.4146341463415</v>
      </c>
      <c r="ER23" s="11">
        <f t="shared" si="9"/>
        <v>1463.4146341463415</v>
      </c>
      <c r="ES23" s="11">
        <f t="shared" si="9"/>
        <v>1463.4146341463415</v>
      </c>
      <c r="ET23" s="11">
        <f t="shared" si="9"/>
        <v>1463.4146341463415</v>
      </c>
      <c r="EU23" s="11">
        <f t="shared" si="9"/>
        <v>1463.4146341463415</v>
      </c>
      <c r="EV23" s="11">
        <f t="shared" si="9"/>
        <v>1463.4146341463415</v>
      </c>
      <c r="EW23" s="11">
        <f t="shared" si="9"/>
        <v>1463.4146341463415</v>
      </c>
      <c r="EX23" s="11">
        <f t="shared" si="9"/>
        <v>1463.4146341463415</v>
      </c>
      <c r="EY23" s="11">
        <f t="shared" si="9"/>
        <v>1463.4146341463415</v>
      </c>
      <c r="EZ23" s="11">
        <f t="shared" si="9"/>
        <v>1463.4146341463415</v>
      </c>
      <c r="FA23" s="11">
        <f t="shared" si="9"/>
        <v>1463.4146341463415</v>
      </c>
      <c r="FB23" s="11">
        <f t="shared" si="9"/>
        <v>1463.4146341463415</v>
      </c>
      <c r="FC23" s="11">
        <f t="shared" si="9"/>
        <v>1463.4146341463415</v>
      </c>
      <c r="FD23" s="11">
        <f t="shared" si="9"/>
        <v>1463.4146341463415</v>
      </c>
      <c r="FE23" s="11">
        <f t="shared" si="9"/>
        <v>1463.4146341463415</v>
      </c>
      <c r="FF23" s="11">
        <f t="shared" si="9"/>
        <v>1463.4146341463415</v>
      </c>
      <c r="FG23" s="11">
        <f t="shared" si="9"/>
        <v>1463.4146341463415</v>
      </c>
      <c r="FH23" s="11">
        <f t="shared" si="9"/>
        <v>1463.4146341463415</v>
      </c>
      <c r="FI23" s="11">
        <f t="shared" si="9"/>
        <v>1463.4146341463415</v>
      </c>
      <c r="FJ23" s="11">
        <f t="shared" si="9"/>
        <v>1463.4146341463415</v>
      </c>
      <c r="FK23" s="11">
        <f t="shared" si="9"/>
        <v>1463.4146341463415</v>
      </c>
      <c r="FL23" s="11">
        <f t="shared" si="9"/>
        <v>1463.4146341463415</v>
      </c>
      <c r="FM23" s="11">
        <f t="shared" si="9"/>
        <v>1463.4146341463415</v>
      </c>
      <c r="FN23" s="11">
        <f t="shared" si="9"/>
        <v>1463.4146341463415</v>
      </c>
      <c r="FO23" s="11">
        <f t="shared" si="9"/>
        <v>1463.4146341463415</v>
      </c>
      <c r="FP23" s="11">
        <f t="shared" si="9"/>
        <v>1463.4146341463415</v>
      </c>
      <c r="FQ23" s="11">
        <f t="shared" si="9"/>
        <v>1463.4146341463415</v>
      </c>
      <c r="FR23" s="11">
        <f t="shared" si="9"/>
        <v>1463.4146341463415</v>
      </c>
      <c r="FS23" s="11">
        <f t="shared" si="9"/>
        <v>1463.4146341463415</v>
      </c>
      <c r="FT23" s="11">
        <f t="shared" si="9"/>
        <v>1463.4146341463415</v>
      </c>
      <c r="FU23" s="11">
        <f t="shared" si="9"/>
        <v>1463.4146341463415</v>
      </c>
      <c r="FV23" s="11">
        <f t="shared" si="9"/>
        <v>1463.4146341463415</v>
      </c>
      <c r="FW23" s="11">
        <f t="shared" si="9"/>
        <v>1463.4146341463415</v>
      </c>
      <c r="FX23" s="11">
        <f t="shared" si="9"/>
        <v>1463.4146341463415</v>
      </c>
      <c r="FY23" s="11">
        <f t="shared" si="9"/>
        <v>1463.4146341463415</v>
      </c>
      <c r="FZ23" s="11">
        <f t="shared" si="9"/>
        <v>1463.4146341463415</v>
      </c>
      <c r="GA23" s="11">
        <f t="shared" si="9"/>
        <v>1463.4146341463415</v>
      </c>
      <c r="GB23" s="11">
        <f t="shared" si="9"/>
        <v>1463.4146341463415</v>
      </c>
      <c r="GC23" s="11">
        <f t="shared" si="9"/>
        <v>1463.4146341463415</v>
      </c>
      <c r="GD23" s="11">
        <f t="shared" si="9"/>
        <v>1463.4146341463415</v>
      </c>
      <c r="GE23" s="11">
        <f t="shared" ref="GE23:IP23" si="10">+$H23/$L23</f>
        <v>1463.4146341463415</v>
      </c>
      <c r="GF23" s="11">
        <f t="shared" si="10"/>
        <v>1463.4146341463415</v>
      </c>
      <c r="GG23" s="11">
        <f t="shared" si="10"/>
        <v>1463.4146341463415</v>
      </c>
      <c r="GH23" s="11">
        <f t="shared" si="10"/>
        <v>1463.4146341463415</v>
      </c>
      <c r="GI23" s="11">
        <f t="shared" si="10"/>
        <v>1463.4146341463415</v>
      </c>
      <c r="GJ23" s="11">
        <f t="shared" si="10"/>
        <v>1463.4146341463415</v>
      </c>
      <c r="GK23" s="11">
        <f t="shared" si="10"/>
        <v>1463.4146341463415</v>
      </c>
      <c r="GL23" s="11">
        <f t="shared" si="10"/>
        <v>1463.4146341463415</v>
      </c>
      <c r="GM23" s="11">
        <f t="shared" si="10"/>
        <v>1463.4146341463415</v>
      </c>
      <c r="GN23" s="11">
        <f t="shared" si="10"/>
        <v>1463.4146341463415</v>
      </c>
      <c r="GO23" s="11">
        <f t="shared" si="10"/>
        <v>1463.4146341463415</v>
      </c>
      <c r="GP23" s="11">
        <f t="shared" si="10"/>
        <v>1463.4146341463415</v>
      </c>
      <c r="GQ23" s="11">
        <f t="shared" si="10"/>
        <v>1463.4146341463415</v>
      </c>
      <c r="GR23" s="11">
        <f t="shared" si="10"/>
        <v>1463.4146341463415</v>
      </c>
      <c r="GS23" s="11">
        <f t="shared" si="10"/>
        <v>1463.4146341463415</v>
      </c>
      <c r="GT23" s="11">
        <f t="shared" si="10"/>
        <v>1463.4146341463415</v>
      </c>
      <c r="GU23" s="11">
        <f t="shared" si="10"/>
        <v>1463.4146341463415</v>
      </c>
      <c r="GV23" s="11">
        <f t="shared" si="10"/>
        <v>1463.4146341463415</v>
      </c>
      <c r="GW23" s="11">
        <f t="shared" si="10"/>
        <v>1463.4146341463415</v>
      </c>
      <c r="GX23" s="11">
        <f t="shared" si="10"/>
        <v>1463.4146341463415</v>
      </c>
      <c r="GY23" s="11">
        <f t="shared" si="10"/>
        <v>1463.4146341463415</v>
      </c>
      <c r="GZ23" s="11">
        <f t="shared" si="10"/>
        <v>1463.4146341463415</v>
      </c>
      <c r="HA23" s="11">
        <f t="shared" si="10"/>
        <v>1463.4146341463415</v>
      </c>
      <c r="HB23" s="11">
        <f t="shared" si="10"/>
        <v>1463.4146341463415</v>
      </c>
      <c r="HC23" s="11">
        <f t="shared" si="10"/>
        <v>1463.4146341463415</v>
      </c>
      <c r="HD23" s="11">
        <f t="shared" si="10"/>
        <v>1463.4146341463415</v>
      </c>
      <c r="HE23" s="11">
        <f t="shared" si="10"/>
        <v>1463.4146341463415</v>
      </c>
      <c r="HF23" s="11">
        <f t="shared" si="10"/>
        <v>1463.4146341463415</v>
      </c>
      <c r="HG23" s="11">
        <f t="shared" si="10"/>
        <v>1463.4146341463415</v>
      </c>
      <c r="HH23" s="11">
        <f t="shared" si="10"/>
        <v>1463.4146341463415</v>
      </c>
      <c r="HI23" s="11">
        <f t="shared" si="10"/>
        <v>1463.4146341463415</v>
      </c>
      <c r="HJ23" s="11">
        <f t="shared" si="10"/>
        <v>1463.4146341463415</v>
      </c>
      <c r="HK23" s="11">
        <f t="shared" si="10"/>
        <v>1463.4146341463415</v>
      </c>
      <c r="HL23" s="11">
        <f t="shared" si="10"/>
        <v>1463.4146341463415</v>
      </c>
      <c r="HM23" s="11">
        <f t="shared" si="10"/>
        <v>1463.4146341463415</v>
      </c>
      <c r="HN23" s="11">
        <f t="shared" si="10"/>
        <v>1463.4146341463415</v>
      </c>
      <c r="HO23" s="11">
        <f t="shared" si="10"/>
        <v>1463.4146341463415</v>
      </c>
      <c r="HP23" s="11">
        <f t="shared" si="10"/>
        <v>1463.4146341463415</v>
      </c>
      <c r="HQ23" s="11">
        <f t="shared" si="10"/>
        <v>1463.4146341463415</v>
      </c>
      <c r="HR23" s="11">
        <f t="shared" si="10"/>
        <v>1463.4146341463415</v>
      </c>
      <c r="HS23" s="11">
        <f t="shared" si="10"/>
        <v>1463.4146341463415</v>
      </c>
      <c r="HT23" s="11">
        <f t="shared" si="10"/>
        <v>1463.4146341463415</v>
      </c>
      <c r="HU23" s="11">
        <f t="shared" si="10"/>
        <v>1463.4146341463415</v>
      </c>
      <c r="HV23" s="11">
        <f t="shared" si="10"/>
        <v>1463.4146341463415</v>
      </c>
      <c r="HW23" s="11">
        <f t="shared" si="10"/>
        <v>1463.4146341463415</v>
      </c>
      <c r="HX23" s="11">
        <f t="shared" si="10"/>
        <v>1463.4146341463415</v>
      </c>
      <c r="HY23" s="11">
        <f t="shared" si="10"/>
        <v>1463.4146341463415</v>
      </c>
      <c r="HZ23" s="11">
        <f t="shared" si="10"/>
        <v>1463.4146341463415</v>
      </c>
      <c r="IA23" s="11">
        <f t="shared" si="10"/>
        <v>1463.4146341463415</v>
      </c>
      <c r="IB23" s="11">
        <f t="shared" si="10"/>
        <v>1463.4146341463415</v>
      </c>
      <c r="IC23" s="11">
        <f t="shared" si="10"/>
        <v>1463.4146341463415</v>
      </c>
      <c r="ID23" s="11">
        <f t="shared" si="10"/>
        <v>1463.4146341463415</v>
      </c>
      <c r="IE23" s="11">
        <f t="shared" si="10"/>
        <v>1463.4146341463415</v>
      </c>
      <c r="IF23" s="11">
        <f t="shared" si="10"/>
        <v>1463.4146341463415</v>
      </c>
      <c r="IG23" s="11">
        <f t="shared" si="10"/>
        <v>1463.4146341463415</v>
      </c>
      <c r="IH23" s="11">
        <f t="shared" si="10"/>
        <v>1463.4146341463415</v>
      </c>
      <c r="II23" s="11">
        <f t="shared" si="10"/>
        <v>1463.4146341463415</v>
      </c>
      <c r="IJ23" s="11">
        <f t="shared" si="10"/>
        <v>1463.4146341463415</v>
      </c>
      <c r="IK23" s="11">
        <f t="shared" si="10"/>
        <v>1463.4146341463415</v>
      </c>
      <c r="IL23" s="11">
        <f t="shared" si="10"/>
        <v>1463.4146341463415</v>
      </c>
      <c r="IM23" s="11">
        <f t="shared" si="10"/>
        <v>1463.4146341463415</v>
      </c>
      <c r="IN23" s="11">
        <f t="shared" si="10"/>
        <v>1463.4146341463415</v>
      </c>
      <c r="IO23" s="11">
        <f t="shared" si="10"/>
        <v>1463.4146341463415</v>
      </c>
      <c r="IP23" s="11">
        <f t="shared" si="10"/>
        <v>1463.4146341463415</v>
      </c>
      <c r="IQ23" s="11">
        <f t="shared" ref="IQ23:LB23" si="11">+$H23/$L23</f>
        <v>1463.4146341463415</v>
      </c>
      <c r="IR23" s="11">
        <f t="shared" si="11"/>
        <v>1463.4146341463415</v>
      </c>
      <c r="IS23" s="11">
        <f t="shared" si="11"/>
        <v>1463.4146341463415</v>
      </c>
      <c r="IT23" s="11">
        <f t="shared" si="11"/>
        <v>1463.4146341463415</v>
      </c>
      <c r="IU23" s="11">
        <f t="shared" si="11"/>
        <v>1463.4146341463415</v>
      </c>
      <c r="IV23" s="11">
        <f t="shared" si="11"/>
        <v>1463.4146341463415</v>
      </c>
      <c r="IW23" s="11">
        <f t="shared" si="11"/>
        <v>1463.4146341463415</v>
      </c>
      <c r="IX23" s="11">
        <f t="shared" si="11"/>
        <v>1463.4146341463415</v>
      </c>
      <c r="IY23" s="11">
        <f t="shared" si="11"/>
        <v>1463.4146341463415</v>
      </c>
      <c r="IZ23" s="11">
        <f t="shared" si="11"/>
        <v>1463.4146341463415</v>
      </c>
      <c r="JA23" s="11">
        <f t="shared" si="11"/>
        <v>1463.4146341463415</v>
      </c>
      <c r="JB23" s="11">
        <f t="shared" si="11"/>
        <v>1463.4146341463415</v>
      </c>
      <c r="JC23" s="11">
        <f t="shared" si="11"/>
        <v>1463.4146341463415</v>
      </c>
      <c r="JD23" s="11">
        <f t="shared" si="11"/>
        <v>1463.4146341463415</v>
      </c>
      <c r="JE23" s="11">
        <f t="shared" si="11"/>
        <v>1463.4146341463415</v>
      </c>
      <c r="JF23" s="11">
        <f t="shared" si="11"/>
        <v>1463.4146341463415</v>
      </c>
      <c r="JG23" s="11">
        <f t="shared" si="11"/>
        <v>1463.4146341463415</v>
      </c>
      <c r="JH23" s="11">
        <f t="shared" si="11"/>
        <v>1463.4146341463415</v>
      </c>
      <c r="JI23" s="11">
        <f t="shared" si="11"/>
        <v>1463.4146341463415</v>
      </c>
      <c r="JJ23" s="11">
        <f t="shared" si="11"/>
        <v>1463.4146341463415</v>
      </c>
      <c r="JK23" s="11">
        <f t="shared" si="11"/>
        <v>1463.4146341463415</v>
      </c>
      <c r="JL23" s="11">
        <f t="shared" si="11"/>
        <v>1463.4146341463415</v>
      </c>
      <c r="JM23" s="11">
        <f t="shared" si="11"/>
        <v>1463.4146341463415</v>
      </c>
      <c r="JN23" s="11">
        <f t="shared" si="11"/>
        <v>1463.4146341463415</v>
      </c>
      <c r="JO23" s="11">
        <f t="shared" si="11"/>
        <v>1463.4146341463415</v>
      </c>
      <c r="JP23" s="11">
        <f t="shared" si="11"/>
        <v>1463.4146341463415</v>
      </c>
      <c r="JQ23" s="11">
        <f t="shared" si="11"/>
        <v>1463.4146341463415</v>
      </c>
      <c r="JR23" s="11">
        <f t="shared" si="11"/>
        <v>1463.4146341463415</v>
      </c>
      <c r="JS23" s="11">
        <f t="shared" si="11"/>
        <v>1463.4146341463415</v>
      </c>
      <c r="JT23" s="11">
        <f t="shared" si="11"/>
        <v>1463.4146341463415</v>
      </c>
      <c r="JU23" s="11">
        <f t="shared" si="11"/>
        <v>1463.4146341463415</v>
      </c>
      <c r="JV23" s="11">
        <f t="shared" si="11"/>
        <v>1463.4146341463415</v>
      </c>
      <c r="JW23" s="11">
        <f t="shared" si="11"/>
        <v>1463.4146341463415</v>
      </c>
      <c r="JX23" s="11">
        <f t="shared" si="11"/>
        <v>1463.4146341463415</v>
      </c>
      <c r="JY23" s="11">
        <f t="shared" si="11"/>
        <v>1463.4146341463415</v>
      </c>
      <c r="JZ23" s="11">
        <f t="shared" si="11"/>
        <v>1463.4146341463415</v>
      </c>
      <c r="KA23" s="11">
        <f t="shared" si="11"/>
        <v>1463.4146341463415</v>
      </c>
      <c r="KB23" s="11">
        <f t="shared" si="11"/>
        <v>1463.4146341463415</v>
      </c>
      <c r="KC23" s="11">
        <f t="shared" si="11"/>
        <v>1463.4146341463415</v>
      </c>
      <c r="KD23" s="11">
        <f t="shared" si="11"/>
        <v>1463.4146341463415</v>
      </c>
      <c r="KE23" s="11">
        <f t="shared" si="11"/>
        <v>1463.4146341463415</v>
      </c>
      <c r="KF23" s="11">
        <f t="shared" si="11"/>
        <v>1463.4146341463415</v>
      </c>
      <c r="KG23" s="11">
        <f t="shared" si="11"/>
        <v>1463.4146341463415</v>
      </c>
      <c r="KH23" s="11">
        <f t="shared" si="11"/>
        <v>1463.4146341463415</v>
      </c>
      <c r="KI23" s="11">
        <f t="shared" si="11"/>
        <v>1463.4146341463415</v>
      </c>
      <c r="KJ23" s="11">
        <f t="shared" si="11"/>
        <v>1463.4146341463415</v>
      </c>
      <c r="KK23" s="11">
        <f t="shared" si="11"/>
        <v>1463.4146341463415</v>
      </c>
      <c r="KL23" s="11">
        <f t="shared" si="11"/>
        <v>1463.4146341463415</v>
      </c>
      <c r="KM23" s="11">
        <f t="shared" si="11"/>
        <v>1463.4146341463415</v>
      </c>
      <c r="KN23" s="11">
        <f t="shared" si="11"/>
        <v>1463.4146341463415</v>
      </c>
      <c r="KO23" s="11">
        <f t="shared" si="11"/>
        <v>1463.4146341463415</v>
      </c>
      <c r="KP23" s="11">
        <f t="shared" si="11"/>
        <v>1463.4146341463415</v>
      </c>
      <c r="KQ23" s="11">
        <f t="shared" si="11"/>
        <v>1463.4146341463415</v>
      </c>
      <c r="KR23" s="11">
        <f t="shared" si="11"/>
        <v>1463.4146341463415</v>
      </c>
      <c r="KS23" s="11">
        <f t="shared" si="11"/>
        <v>1463.4146341463415</v>
      </c>
      <c r="KT23" s="11">
        <f t="shared" si="11"/>
        <v>1463.4146341463415</v>
      </c>
      <c r="KU23" s="11">
        <f t="shared" si="11"/>
        <v>1463.4146341463415</v>
      </c>
      <c r="KV23" s="11">
        <f t="shared" si="11"/>
        <v>1463.4146341463415</v>
      </c>
      <c r="KW23" s="11">
        <f t="shared" si="11"/>
        <v>1463.4146341463415</v>
      </c>
      <c r="KX23" s="11">
        <f t="shared" si="11"/>
        <v>1463.4146341463415</v>
      </c>
      <c r="KY23" s="11">
        <f t="shared" si="11"/>
        <v>1463.4146341463415</v>
      </c>
      <c r="KZ23" s="11">
        <f t="shared" si="11"/>
        <v>1463.4146341463415</v>
      </c>
      <c r="LA23" s="11">
        <f t="shared" si="11"/>
        <v>1463.4146341463415</v>
      </c>
      <c r="LB23" s="11">
        <f t="shared" si="11"/>
        <v>1463.4146341463415</v>
      </c>
      <c r="LC23" s="11">
        <f t="shared" ref="LC23:LI23" si="12">+$H23/$L23</f>
        <v>1463.4146341463415</v>
      </c>
      <c r="LD23" s="11">
        <f t="shared" si="12"/>
        <v>1463.4146341463415</v>
      </c>
      <c r="LE23" s="11">
        <f t="shared" si="12"/>
        <v>1463.4146341463415</v>
      </c>
      <c r="LF23" s="11">
        <f t="shared" si="12"/>
        <v>1463.4146341463415</v>
      </c>
      <c r="LG23" s="11">
        <f t="shared" si="12"/>
        <v>1463.4146341463415</v>
      </c>
      <c r="LH23" s="11">
        <f t="shared" si="12"/>
        <v>1463.4146341463415</v>
      </c>
      <c r="LI23" s="11">
        <f t="shared" si="12"/>
        <v>1463.4146341463415</v>
      </c>
      <c r="LJ23" s="24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</row>
    <row r="24" spans="2:686">
      <c r="B24" s="17">
        <v>13</v>
      </c>
      <c r="C24" s="29" t="s">
        <v>49</v>
      </c>
      <c r="D24" s="30" t="s">
        <v>50</v>
      </c>
      <c r="E24" s="31" t="s">
        <v>48</v>
      </c>
      <c r="F24" s="29">
        <v>1</v>
      </c>
      <c r="G24" s="36">
        <v>500000</v>
      </c>
      <c r="H24" s="34">
        <f t="shared" si="0"/>
        <v>500000</v>
      </c>
      <c r="I24" s="34"/>
      <c r="J24" s="17" t="s">
        <v>51</v>
      </c>
      <c r="K24" s="17">
        <v>30</v>
      </c>
      <c r="L24" s="23">
        <v>8</v>
      </c>
      <c r="M24" s="23">
        <f t="shared" si="3"/>
        <v>39</v>
      </c>
      <c r="AH24" s="24"/>
      <c r="DM24" s="67"/>
      <c r="LJ24" s="39">
        <f t="shared" ref="LJ24:LQ29" si="13">+$H24/$L24</f>
        <v>62500</v>
      </c>
      <c r="LK24" s="11">
        <f t="shared" si="13"/>
        <v>62500</v>
      </c>
      <c r="LL24" s="11">
        <f t="shared" si="13"/>
        <v>62500</v>
      </c>
      <c r="LM24" s="11">
        <f t="shared" si="13"/>
        <v>62500</v>
      </c>
      <c r="LN24" s="11">
        <f t="shared" si="13"/>
        <v>62500</v>
      </c>
      <c r="LO24" s="11">
        <f t="shared" si="13"/>
        <v>62500</v>
      </c>
      <c r="LP24" s="11">
        <f t="shared" si="13"/>
        <v>62500</v>
      </c>
      <c r="LQ24" s="11">
        <f t="shared" si="13"/>
        <v>62500</v>
      </c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</row>
    <row r="25" spans="2:686">
      <c r="B25" s="17">
        <v>14</v>
      </c>
      <c r="C25" s="29" t="s">
        <v>52</v>
      </c>
      <c r="D25" s="30" t="s">
        <v>53</v>
      </c>
      <c r="E25" s="31" t="s">
        <v>48</v>
      </c>
      <c r="F25" s="29">
        <v>1</v>
      </c>
      <c r="G25" s="36">
        <v>500000</v>
      </c>
      <c r="H25" s="34">
        <f t="shared" si="0"/>
        <v>500000</v>
      </c>
      <c r="I25" s="34"/>
      <c r="J25" s="17" t="s">
        <v>54</v>
      </c>
      <c r="K25" s="17">
        <v>30</v>
      </c>
      <c r="L25" s="23">
        <v>8</v>
      </c>
      <c r="M25" s="23">
        <f t="shared" si="3"/>
        <v>39</v>
      </c>
      <c r="AH25" s="24"/>
      <c r="DM25" s="67"/>
      <c r="LJ25" s="39">
        <f t="shared" si="13"/>
        <v>62500</v>
      </c>
      <c r="LK25" s="11">
        <f t="shared" si="13"/>
        <v>62500</v>
      </c>
      <c r="LL25" s="11">
        <f t="shared" si="13"/>
        <v>62500</v>
      </c>
      <c r="LM25" s="11">
        <f t="shared" si="13"/>
        <v>62500</v>
      </c>
      <c r="LN25" s="11">
        <f t="shared" si="13"/>
        <v>62500</v>
      </c>
      <c r="LO25" s="11">
        <f t="shared" si="13"/>
        <v>62500</v>
      </c>
      <c r="LP25" s="11">
        <f t="shared" si="13"/>
        <v>62500</v>
      </c>
      <c r="LQ25" s="11">
        <f t="shared" si="13"/>
        <v>62500</v>
      </c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</row>
    <row r="26" spans="2:686">
      <c r="B26" s="17">
        <v>15</v>
      </c>
      <c r="C26" s="29" t="s">
        <v>55</v>
      </c>
      <c r="D26" s="30" t="s">
        <v>56</v>
      </c>
      <c r="E26" s="31" t="s">
        <v>48</v>
      </c>
      <c r="F26" s="29">
        <v>1</v>
      </c>
      <c r="G26" s="36">
        <v>500000</v>
      </c>
      <c r="H26" s="34">
        <f t="shared" si="0"/>
        <v>500000</v>
      </c>
      <c r="I26" s="34"/>
      <c r="J26" s="17">
        <v>7.12</v>
      </c>
      <c r="K26" s="17">
        <v>30</v>
      </c>
      <c r="L26" s="23">
        <v>8</v>
      </c>
      <c r="M26" s="23">
        <f t="shared" si="3"/>
        <v>39</v>
      </c>
      <c r="AH26" s="24"/>
      <c r="DM26" s="67"/>
      <c r="LJ26" s="39">
        <f t="shared" si="13"/>
        <v>62500</v>
      </c>
      <c r="LK26" s="11">
        <f t="shared" si="13"/>
        <v>62500</v>
      </c>
      <c r="LL26" s="11">
        <f t="shared" si="13"/>
        <v>62500</v>
      </c>
      <c r="LM26" s="11">
        <f t="shared" si="13"/>
        <v>62500</v>
      </c>
      <c r="LN26" s="11">
        <f t="shared" si="13"/>
        <v>62500</v>
      </c>
      <c r="LO26" s="11">
        <f t="shared" si="13"/>
        <v>62500</v>
      </c>
      <c r="LP26" s="11">
        <f t="shared" si="13"/>
        <v>62500</v>
      </c>
      <c r="LQ26" s="11">
        <f t="shared" si="13"/>
        <v>62500</v>
      </c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</row>
    <row r="27" spans="2:686">
      <c r="B27" s="17">
        <v>16</v>
      </c>
      <c r="C27" s="29" t="s">
        <v>57</v>
      </c>
      <c r="D27" s="30" t="s">
        <v>58</v>
      </c>
      <c r="E27" s="31" t="s">
        <v>18</v>
      </c>
      <c r="F27" s="29">
        <v>1</v>
      </c>
      <c r="G27" s="36">
        <v>9000000</v>
      </c>
      <c r="H27" s="37">
        <f t="shared" si="0"/>
        <v>9000000</v>
      </c>
      <c r="I27" s="37"/>
      <c r="J27" s="17">
        <v>12</v>
      </c>
      <c r="K27" s="17">
        <v>8</v>
      </c>
      <c r="L27" s="23">
        <v>8</v>
      </c>
      <c r="M27" s="23">
        <f t="shared" si="3"/>
        <v>10.4</v>
      </c>
      <c r="AH27" s="24"/>
      <c r="DM27" s="67"/>
      <c r="LJ27" s="39">
        <f t="shared" si="13"/>
        <v>1125000</v>
      </c>
      <c r="LK27" s="11">
        <f t="shared" si="13"/>
        <v>1125000</v>
      </c>
      <c r="LL27" s="11">
        <f t="shared" si="13"/>
        <v>1125000</v>
      </c>
      <c r="LM27" s="11">
        <f t="shared" si="13"/>
        <v>1125000</v>
      </c>
      <c r="LN27" s="11">
        <f t="shared" si="13"/>
        <v>1125000</v>
      </c>
      <c r="LO27" s="11">
        <f t="shared" si="13"/>
        <v>1125000</v>
      </c>
      <c r="LP27" s="11">
        <f t="shared" si="13"/>
        <v>1125000</v>
      </c>
      <c r="LQ27" s="11">
        <f t="shared" si="13"/>
        <v>1125000</v>
      </c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</row>
    <row r="28" spans="2:686">
      <c r="B28" s="17">
        <v>17</v>
      </c>
      <c r="C28" s="29" t="s">
        <v>59</v>
      </c>
      <c r="D28" s="30" t="s">
        <v>60</v>
      </c>
      <c r="E28" s="41" t="s">
        <v>48</v>
      </c>
      <c r="F28" s="41">
        <v>1</v>
      </c>
      <c r="G28" s="36">
        <v>620000</v>
      </c>
      <c r="H28" s="37">
        <f>+G28*F28</f>
        <v>620000</v>
      </c>
      <c r="I28" s="37"/>
      <c r="J28" s="17">
        <v>12</v>
      </c>
      <c r="K28" s="17">
        <v>20</v>
      </c>
      <c r="L28" s="23">
        <v>8</v>
      </c>
      <c r="M28" s="23">
        <f t="shared" si="3"/>
        <v>26</v>
      </c>
      <c r="AH28" s="24"/>
      <c r="DM28" s="67"/>
      <c r="LJ28" s="39">
        <f t="shared" si="13"/>
        <v>77500</v>
      </c>
      <c r="LK28" s="11">
        <f t="shared" si="13"/>
        <v>77500</v>
      </c>
      <c r="LL28" s="11">
        <f t="shared" si="13"/>
        <v>77500</v>
      </c>
      <c r="LM28" s="11">
        <f t="shared" si="13"/>
        <v>77500</v>
      </c>
      <c r="LN28" s="11">
        <f t="shared" si="13"/>
        <v>77500</v>
      </c>
      <c r="LO28" s="11">
        <f t="shared" si="13"/>
        <v>77500</v>
      </c>
      <c r="LP28" s="11">
        <f t="shared" si="13"/>
        <v>77500</v>
      </c>
      <c r="LQ28" s="11">
        <f t="shared" si="13"/>
        <v>77500</v>
      </c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</row>
    <row r="29" spans="2:686">
      <c r="B29" s="17">
        <v>18</v>
      </c>
      <c r="C29" s="29" t="s">
        <v>61</v>
      </c>
      <c r="D29" s="30" t="s">
        <v>62</v>
      </c>
      <c r="E29" s="41" t="s">
        <v>48</v>
      </c>
      <c r="F29" s="41">
        <v>1</v>
      </c>
      <c r="G29" s="36">
        <v>620000</v>
      </c>
      <c r="H29" s="37">
        <f>+G29*F29</f>
        <v>620000</v>
      </c>
      <c r="I29" s="37"/>
      <c r="J29" s="17">
        <v>12</v>
      </c>
      <c r="K29" s="17">
        <v>20</v>
      </c>
      <c r="L29" s="23">
        <v>8</v>
      </c>
      <c r="M29" s="23">
        <f t="shared" si="3"/>
        <v>26</v>
      </c>
      <c r="AH29" s="24"/>
      <c r="DM29" s="67"/>
      <c r="LJ29" s="39">
        <f t="shared" si="13"/>
        <v>77500</v>
      </c>
      <c r="LK29" s="11">
        <f t="shared" si="13"/>
        <v>77500</v>
      </c>
      <c r="LL29" s="11">
        <f t="shared" si="13"/>
        <v>77500</v>
      </c>
      <c r="LM29" s="11">
        <f t="shared" si="13"/>
        <v>77500</v>
      </c>
      <c r="LN29" s="11">
        <f t="shared" si="13"/>
        <v>77500</v>
      </c>
      <c r="LO29" s="11">
        <f t="shared" si="13"/>
        <v>77500</v>
      </c>
      <c r="LP29" s="11">
        <f t="shared" si="13"/>
        <v>77500</v>
      </c>
      <c r="LQ29" s="11">
        <f t="shared" si="13"/>
        <v>77500</v>
      </c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</row>
    <row r="30" spans="2:686">
      <c r="B30" s="17"/>
      <c r="C30" s="12" t="s">
        <v>63</v>
      </c>
      <c r="D30" s="40" t="s">
        <v>64</v>
      </c>
      <c r="E30" s="31"/>
      <c r="F30" s="29"/>
      <c r="G30" s="36"/>
      <c r="H30" s="37"/>
      <c r="I30" s="37"/>
      <c r="J30" s="17"/>
      <c r="K30" s="17"/>
      <c r="L30" s="23"/>
      <c r="M30" s="23"/>
      <c r="N30" s="38"/>
      <c r="AH30" s="24"/>
      <c r="DM30" s="67"/>
      <c r="LJ30" s="24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</row>
    <row r="31" spans="2:686">
      <c r="B31" s="17">
        <v>19</v>
      </c>
      <c r="C31" s="29" t="s">
        <v>65</v>
      </c>
      <c r="D31" s="30" t="s">
        <v>66</v>
      </c>
      <c r="E31" s="31" t="s">
        <v>48</v>
      </c>
      <c r="F31" s="29">
        <v>1</v>
      </c>
      <c r="G31" s="36">
        <v>8000000</v>
      </c>
      <c r="H31" s="37">
        <f t="shared" ref="H31" si="14">+G31*F31</f>
        <v>8000000</v>
      </c>
      <c r="I31" s="37"/>
      <c r="J31" s="17" t="s">
        <v>67</v>
      </c>
      <c r="K31" s="17">
        <v>15</v>
      </c>
      <c r="L31" s="23">
        <v>19</v>
      </c>
      <c r="M31" s="23">
        <f t="shared" si="3"/>
        <v>19.5</v>
      </c>
      <c r="AH31" s="24"/>
      <c r="DM31" s="39">
        <f t="shared" ref="DM31:EE31" si="15">+$H31/$L31</f>
        <v>421052.63157894736</v>
      </c>
      <c r="DN31" s="11">
        <f t="shared" si="15"/>
        <v>421052.63157894736</v>
      </c>
      <c r="DO31" s="11">
        <f t="shared" si="15"/>
        <v>421052.63157894736</v>
      </c>
      <c r="DP31" s="11">
        <f t="shared" si="15"/>
        <v>421052.63157894736</v>
      </c>
      <c r="DQ31" s="11">
        <f t="shared" si="15"/>
        <v>421052.63157894736</v>
      </c>
      <c r="DR31" s="11">
        <f t="shared" si="15"/>
        <v>421052.63157894736</v>
      </c>
      <c r="DS31" s="11">
        <f t="shared" si="15"/>
        <v>421052.63157894736</v>
      </c>
      <c r="DT31" s="11">
        <f t="shared" si="15"/>
        <v>421052.63157894736</v>
      </c>
      <c r="DU31" s="11">
        <f t="shared" si="15"/>
        <v>421052.63157894736</v>
      </c>
      <c r="DV31" s="11">
        <f t="shared" si="15"/>
        <v>421052.63157894736</v>
      </c>
      <c r="DW31" s="11">
        <f t="shared" si="15"/>
        <v>421052.63157894736</v>
      </c>
      <c r="DX31" s="11">
        <f t="shared" si="15"/>
        <v>421052.63157894736</v>
      </c>
      <c r="DY31" s="11">
        <f t="shared" si="15"/>
        <v>421052.63157894736</v>
      </c>
      <c r="DZ31" s="11">
        <f t="shared" si="15"/>
        <v>421052.63157894736</v>
      </c>
      <c r="EA31" s="11">
        <f t="shared" si="15"/>
        <v>421052.63157894736</v>
      </c>
      <c r="EB31" s="11">
        <f t="shared" si="15"/>
        <v>421052.63157894736</v>
      </c>
      <c r="EC31" s="11">
        <f t="shared" si="15"/>
        <v>421052.63157894736</v>
      </c>
      <c r="ED31" s="11">
        <f t="shared" si="15"/>
        <v>421052.63157894736</v>
      </c>
      <c r="EE31" s="11">
        <f t="shared" si="15"/>
        <v>421052.63157894736</v>
      </c>
      <c r="LJ31" s="24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</row>
    <row r="32" spans="2:686">
      <c r="B32" s="17"/>
      <c r="C32" s="12" t="s">
        <v>68</v>
      </c>
      <c r="D32" s="40" t="s">
        <v>69</v>
      </c>
      <c r="E32" s="19"/>
      <c r="F32" s="20"/>
      <c r="G32" s="21"/>
      <c r="H32" s="22"/>
      <c r="I32" s="22"/>
      <c r="J32" s="17"/>
      <c r="K32" s="17"/>
      <c r="L32" s="23"/>
      <c r="M32" s="23"/>
      <c r="N32" s="42"/>
      <c r="AH32" s="24"/>
      <c r="DM32" s="67"/>
      <c r="LJ32" s="24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</row>
    <row r="33" spans="2:686">
      <c r="B33" s="17"/>
      <c r="C33" s="12" t="s">
        <v>70</v>
      </c>
      <c r="D33" s="40" t="s">
        <v>71</v>
      </c>
      <c r="E33" s="19"/>
      <c r="F33" s="20"/>
      <c r="G33" s="21"/>
      <c r="H33" s="22"/>
      <c r="I33" s="22"/>
      <c r="J33" s="17"/>
      <c r="K33" s="17"/>
      <c r="L33" s="23"/>
      <c r="M33" s="23"/>
      <c r="AH33" s="24"/>
      <c r="DM33" s="67"/>
      <c r="LJ33" s="24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</row>
    <row r="34" spans="2:686">
      <c r="B34" s="17">
        <v>20</v>
      </c>
      <c r="C34" s="29" t="s">
        <v>72</v>
      </c>
      <c r="D34" s="30" t="s">
        <v>73</v>
      </c>
      <c r="E34" s="43" t="s">
        <v>74</v>
      </c>
      <c r="F34" s="29">
        <v>172.17599999999999</v>
      </c>
      <c r="G34" s="36">
        <v>50638</v>
      </c>
      <c r="H34" s="37">
        <f t="shared" ref="H34:H39" si="16">+G34*F34</f>
        <v>8718648.2879999988</v>
      </c>
      <c r="I34" s="37"/>
      <c r="J34" s="17">
        <v>12</v>
      </c>
      <c r="K34" s="17">
        <v>5</v>
      </c>
      <c r="L34" s="23">
        <v>6</v>
      </c>
      <c r="M34" s="23">
        <f t="shared" si="3"/>
        <v>6.5</v>
      </c>
      <c r="AH34" s="24"/>
      <c r="DM34" s="67"/>
      <c r="LJ34" s="39">
        <f t="shared" ref="LJ34:MA38" si="17">+$H34/$L34</f>
        <v>1453108.0479999997</v>
      </c>
      <c r="LK34" s="11">
        <f t="shared" si="17"/>
        <v>1453108.0479999997</v>
      </c>
      <c r="LL34" s="11">
        <f t="shared" si="17"/>
        <v>1453108.0479999997</v>
      </c>
      <c r="LM34" s="11">
        <f t="shared" si="17"/>
        <v>1453108.0479999997</v>
      </c>
      <c r="LN34" s="11">
        <f t="shared" si="17"/>
        <v>1453108.0479999997</v>
      </c>
      <c r="LO34" s="11">
        <f t="shared" si="17"/>
        <v>1453108.0479999997</v>
      </c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</row>
    <row r="35" spans="2:686">
      <c r="B35" s="17">
        <v>21</v>
      </c>
      <c r="C35" s="29" t="s">
        <v>75</v>
      </c>
      <c r="D35" s="30" t="s">
        <v>76</v>
      </c>
      <c r="E35" s="31" t="s">
        <v>18</v>
      </c>
      <c r="F35" s="29">
        <v>1</v>
      </c>
      <c r="G35" s="36">
        <v>4006515</v>
      </c>
      <c r="H35" s="37">
        <f t="shared" si="16"/>
        <v>4006515</v>
      </c>
      <c r="I35" s="37"/>
      <c r="J35" s="17">
        <v>20</v>
      </c>
      <c r="K35" s="17">
        <v>2</v>
      </c>
      <c r="L35" s="23">
        <v>3</v>
      </c>
      <c r="M35" s="23">
        <f t="shared" si="3"/>
        <v>2.6</v>
      </c>
      <c r="AH35" s="24"/>
      <c r="DM35" s="67"/>
      <c r="LJ35" s="24"/>
      <c r="LP35" s="11">
        <f t="shared" si="17"/>
        <v>1335505</v>
      </c>
      <c r="LQ35" s="11">
        <f t="shared" si="17"/>
        <v>1335505</v>
      </c>
      <c r="LR35" s="11">
        <f t="shared" si="17"/>
        <v>1335505</v>
      </c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</row>
    <row r="36" spans="2:686">
      <c r="B36" s="17">
        <v>22</v>
      </c>
      <c r="C36" s="29" t="s">
        <v>77</v>
      </c>
      <c r="D36" s="30" t="s">
        <v>78</v>
      </c>
      <c r="E36" s="31" t="s">
        <v>18</v>
      </c>
      <c r="F36" s="29">
        <v>1</v>
      </c>
      <c r="G36" s="36">
        <v>2320000</v>
      </c>
      <c r="H36" s="37">
        <f t="shared" si="16"/>
        <v>2320000</v>
      </c>
      <c r="I36" s="37"/>
      <c r="J36" s="17">
        <v>21</v>
      </c>
      <c r="K36" s="17">
        <v>6</v>
      </c>
      <c r="L36" s="23">
        <v>8</v>
      </c>
      <c r="M36" s="23">
        <f t="shared" si="3"/>
        <v>7.8000000000000007</v>
      </c>
      <c r="AH36" s="24"/>
      <c r="DM36" s="67"/>
      <c r="LJ36" s="24"/>
      <c r="LS36" s="11">
        <f t="shared" si="17"/>
        <v>290000</v>
      </c>
      <c r="LT36" s="11">
        <f t="shared" si="17"/>
        <v>290000</v>
      </c>
      <c r="LU36" s="11">
        <f t="shared" si="17"/>
        <v>290000</v>
      </c>
      <c r="LV36" s="11">
        <f t="shared" si="17"/>
        <v>290000</v>
      </c>
      <c r="LW36" s="11">
        <f t="shared" si="17"/>
        <v>290000</v>
      </c>
      <c r="LX36" s="11">
        <f t="shared" si="17"/>
        <v>290000</v>
      </c>
      <c r="LY36" s="11">
        <f t="shared" si="17"/>
        <v>290000</v>
      </c>
      <c r="LZ36" s="11">
        <f t="shared" ref="LZ36" si="18">+$H36/$L36</f>
        <v>290000</v>
      </c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</row>
    <row r="37" spans="2:686">
      <c r="B37" s="17"/>
      <c r="C37" s="12" t="s">
        <v>79</v>
      </c>
      <c r="D37" s="40" t="s">
        <v>80</v>
      </c>
      <c r="E37" s="19"/>
      <c r="F37" s="20"/>
      <c r="G37" s="21"/>
      <c r="H37" s="37">
        <f t="shared" si="16"/>
        <v>0</v>
      </c>
      <c r="I37" s="37"/>
      <c r="J37" s="17"/>
      <c r="K37" s="17"/>
      <c r="L37" s="23"/>
      <c r="M37" s="23"/>
      <c r="AH37" s="24"/>
      <c r="DM37" s="67"/>
      <c r="LJ37" s="24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</row>
    <row r="38" spans="2:686">
      <c r="B38" s="17">
        <v>23</v>
      </c>
      <c r="C38" s="29" t="s">
        <v>81</v>
      </c>
      <c r="D38" s="30" t="s">
        <v>82</v>
      </c>
      <c r="E38" s="31" t="s">
        <v>18</v>
      </c>
      <c r="F38" s="29">
        <v>1</v>
      </c>
      <c r="G38" s="36">
        <v>1000000</v>
      </c>
      <c r="H38" s="37">
        <f t="shared" si="16"/>
        <v>1000000</v>
      </c>
      <c r="I38" s="37"/>
      <c r="J38" s="17">
        <v>22</v>
      </c>
      <c r="K38" s="17">
        <v>15</v>
      </c>
      <c r="L38" s="23">
        <v>7</v>
      </c>
      <c r="M38" s="23">
        <f t="shared" si="3"/>
        <v>19.5</v>
      </c>
      <c r="AH38" s="24"/>
      <c r="DM38" s="67"/>
      <c r="LJ38" s="24"/>
      <c r="MA38" s="11">
        <f t="shared" si="17"/>
        <v>142857.14285714287</v>
      </c>
      <c r="MB38" s="11">
        <f t="shared" ref="MA38:MG39" si="19">+$H38/$L38</f>
        <v>142857.14285714287</v>
      </c>
      <c r="MC38" s="11">
        <f t="shared" si="19"/>
        <v>142857.14285714287</v>
      </c>
      <c r="MD38" s="11">
        <f t="shared" si="19"/>
        <v>142857.14285714287</v>
      </c>
      <c r="ME38" s="11">
        <f t="shared" si="19"/>
        <v>142857.14285714287</v>
      </c>
      <c r="MF38" s="11">
        <f t="shared" si="19"/>
        <v>142857.14285714287</v>
      </c>
      <c r="MG38" s="11">
        <f t="shared" si="19"/>
        <v>142857.14285714287</v>
      </c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</row>
    <row r="39" spans="2:686">
      <c r="B39" s="17">
        <v>24</v>
      </c>
      <c r="C39" s="29" t="s">
        <v>83</v>
      </c>
      <c r="D39" s="30" t="s">
        <v>84</v>
      </c>
      <c r="E39" s="31" t="s">
        <v>18</v>
      </c>
      <c r="F39" s="29">
        <v>1</v>
      </c>
      <c r="G39" s="36">
        <v>1000000</v>
      </c>
      <c r="H39" s="37">
        <f t="shared" si="16"/>
        <v>1000000</v>
      </c>
      <c r="I39" s="37"/>
      <c r="J39" s="17">
        <v>22</v>
      </c>
      <c r="K39" s="17">
        <v>15</v>
      </c>
      <c r="L39" s="23">
        <v>7</v>
      </c>
      <c r="M39" s="23">
        <f t="shared" si="3"/>
        <v>19.5</v>
      </c>
      <c r="AH39" s="24"/>
      <c r="DM39" s="67"/>
      <c r="LJ39" s="24"/>
      <c r="MA39" s="11">
        <f t="shared" si="19"/>
        <v>142857.14285714287</v>
      </c>
      <c r="MB39" s="11">
        <f t="shared" si="19"/>
        <v>142857.14285714287</v>
      </c>
      <c r="MC39" s="11">
        <f t="shared" si="19"/>
        <v>142857.14285714287</v>
      </c>
      <c r="MD39" s="11">
        <f t="shared" si="19"/>
        <v>142857.14285714287</v>
      </c>
      <c r="ME39" s="11">
        <f t="shared" si="19"/>
        <v>142857.14285714287</v>
      </c>
      <c r="MF39" s="11">
        <f t="shared" si="19"/>
        <v>142857.14285714287</v>
      </c>
      <c r="MG39" s="11">
        <f t="shared" si="19"/>
        <v>142857.14285714287</v>
      </c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</row>
    <row r="40" spans="2:686">
      <c r="B40" s="17"/>
      <c r="C40" s="12" t="s">
        <v>85</v>
      </c>
      <c r="D40" s="40" t="s">
        <v>86</v>
      </c>
      <c r="E40" s="19"/>
      <c r="F40" s="20"/>
      <c r="G40" s="21"/>
      <c r="H40" s="22"/>
      <c r="I40" s="22"/>
      <c r="J40" s="17"/>
      <c r="K40" s="17"/>
      <c r="L40" s="23"/>
      <c r="M40" s="23"/>
      <c r="AH40" s="24"/>
      <c r="DM40" s="67"/>
      <c r="LJ40" s="24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</row>
    <row r="41" spans="2:686">
      <c r="B41" s="17">
        <v>25</v>
      </c>
      <c r="C41" s="29" t="s">
        <v>87</v>
      </c>
      <c r="D41" s="30" t="s">
        <v>88</v>
      </c>
      <c r="E41" s="43" t="s">
        <v>89</v>
      </c>
      <c r="F41" s="29">
        <v>45.88</v>
      </c>
      <c r="G41" s="36">
        <v>85733</v>
      </c>
      <c r="H41" s="37">
        <f>+G41*F41</f>
        <v>3933430.04</v>
      </c>
      <c r="I41" s="37"/>
      <c r="J41" s="17">
        <v>22</v>
      </c>
      <c r="K41" s="17">
        <v>5</v>
      </c>
      <c r="L41" s="23">
        <v>6</v>
      </c>
      <c r="M41" s="23">
        <f t="shared" si="3"/>
        <v>6.5</v>
      </c>
      <c r="AH41" s="24"/>
      <c r="DM41" s="67"/>
      <c r="LJ41" s="24"/>
      <c r="MA41" s="11">
        <f t="shared" ref="MA41:MF41" si="20">+$H41/$L41</f>
        <v>655571.67333333334</v>
      </c>
      <c r="MB41" s="11">
        <f t="shared" si="20"/>
        <v>655571.67333333334</v>
      </c>
      <c r="MC41" s="11">
        <f t="shared" si="20"/>
        <v>655571.67333333334</v>
      </c>
      <c r="MD41" s="11">
        <f t="shared" si="20"/>
        <v>655571.67333333334</v>
      </c>
      <c r="ME41" s="11">
        <f t="shared" si="20"/>
        <v>655571.67333333334</v>
      </c>
      <c r="MF41" s="11">
        <f t="shared" si="20"/>
        <v>655571.67333333334</v>
      </c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</row>
    <row r="42" spans="2:686">
      <c r="B42" s="17">
        <v>26</v>
      </c>
      <c r="C42" s="29" t="s">
        <v>90</v>
      </c>
      <c r="D42" s="30" t="s">
        <v>91</v>
      </c>
      <c r="E42" s="43" t="s">
        <v>74</v>
      </c>
      <c r="F42" s="29">
        <v>152.93</v>
      </c>
      <c r="G42" s="36">
        <v>1440</v>
      </c>
      <c r="H42" s="37">
        <f>+G42*F42</f>
        <v>220219.2</v>
      </c>
      <c r="I42" s="37"/>
      <c r="J42" s="17">
        <v>25</v>
      </c>
      <c r="K42" s="17">
        <v>1</v>
      </c>
      <c r="L42" s="23">
        <v>1</v>
      </c>
      <c r="M42" s="23">
        <f t="shared" si="3"/>
        <v>1.3</v>
      </c>
      <c r="AH42" s="24"/>
      <c r="DM42" s="67"/>
      <c r="LJ42" s="24"/>
      <c r="MG42" s="11">
        <f t="shared" ref="MG42" si="21">+$H42/$L42</f>
        <v>220219.2</v>
      </c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</row>
    <row r="43" spans="2:686">
      <c r="B43" s="17"/>
      <c r="C43" s="12" t="s">
        <v>92</v>
      </c>
      <c r="D43" s="40" t="s">
        <v>93</v>
      </c>
      <c r="E43" s="43"/>
      <c r="F43" s="29"/>
      <c r="G43" s="36"/>
      <c r="H43" s="37"/>
      <c r="I43" s="37"/>
      <c r="J43" s="17"/>
      <c r="K43" s="17"/>
      <c r="L43" s="23"/>
      <c r="M43" s="23"/>
      <c r="AH43" s="24"/>
      <c r="DM43" s="67"/>
      <c r="LJ43" s="24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</row>
    <row r="44" spans="2:686">
      <c r="B44" s="17">
        <v>27</v>
      </c>
      <c r="C44" s="29" t="s">
        <v>94</v>
      </c>
      <c r="D44" s="30" t="s">
        <v>95</v>
      </c>
      <c r="E44" s="43" t="s">
        <v>89</v>
      </c>
      <c r="F44" s="44">
        <v>76</v>
      </c>
      <c r="G44" s="36">
        <v>26000</v>
      </c>
      <c r="H44" s="37">
        <f t="shared" ref="H44:H58" si="22">+G44*F44</f>
        <v>1976000</v>
      </c>
      <c r="I44" s="37"/>
      <c r="J44" s="17">
        <v>26</v>
      </c>
      <c r="K44" s="17">
        <v>2</v>
      </c>
      <c r="L44" s="23">
        <v>10</v>
      </c>
      <c r="M44" s="23">
        <f t="shared" si="3"/>
        <v>2.6</v>
      </c>
      <c r="AH44" s="24"/>
      <c r="DM44" s="67"/>
      <c r="LJ44" s="24"/>
      <c r="MH44" s="11">
        <f t="shared" ref="MH44:MQ44" si="23">+$H44/$L44</f>
        <v>197600</v>
      </c>
      <c r="MI44" s="11">
        <f t="shared" si="23"/>
        <v>197600</v>
      </c>
      <c r="MJ44" s="11">
        <f t="shared" si="23"/>
        <v>197600</v>
      </c>
      <c r="MK44" s="11">
        <f t="shared" si="23"/>
        <v>197600</v>
      </c>
      <c r="ML44" s="11">
        <f t="shared" si="23"/>
        <v>197600</v>
      </c>
      <c r="MM44" s="11">
        <f t="shared" si="23"/>
        <v>197600</v>
      </c>
      <c r="MN44" s="11">
        <f t="shared" si="23"/>
        <v>197600</v>
      </c>
      <c r="MO44" s="11">
        <f t="shared" si="23"/>
        <v>197600</v>
      </c>
      <c r="MP44" s="11">
        <f t="shared" si="23"/>
        <v>197600</v>
      </c>
      <c r="MQ44" s="11">
        <f t="shared" si="23"/>
        <v>197600</v>
      </c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</row>
    <row r="45" spans="2:686">
      <c r="B45" s="17">
        <v>28</v>
      </c>
      <c r="C45" s="29" t="s">
        <v>96</v>
      </c>
      <c r="D45" s="30" t="s">
        <v>97</v>
      </c>
      <c r="E45" s="43" t="s">
        <v>89</v>
      </c>
      <c r="F45" s="44">
        <v>38</v>
      </c>
      <c r="G45" s="36">
        <v>45000</v>
      </c>
      <c r="H45" s="37">
        <f t="shared" si="22"/>
        <v>1710000</v>
      </c>
      <c r="I45" s="37"/>
      <c r="J45" s="17">
        <v>27</v>
      </c>
      <c r="K45" s="17">
        <v>1</v>
      </c>
      <c r="L45" s="23">
        <v>5</v>
      </c>
      <c r="M45" s="23">
        <f t="shared" si="3"/>
        <v>1.3</v>
      </c>
      <c r="AH45" s="24"/>
      <c r="DM45" s="67"/>
      <c r="LJ45" s="24"/>
      <c r="MR45" s="11">
        <f t="shared" ref="MR45:MV45" si="24">+$H45/$L45</f>
        <v>342000</v>
      </c>
      <c r="MS45" s="11">
        <f t="shared" si="24"/>
        <v>342000</v>
      </c>
      <c r="MT45" s="11">
        <f t="shared" si="24"/>
        <v>342000</v>
      </c>
      <c r="MU45" s="11">
        <f t="shared" si="24"/>
        <v>342000</v>
      </c>
      <c r="MV45" s="11">
        <f t="shared" si="24"/>
        <v>342000</v>
      </c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</row>
    <row r="46" spans="2:686">
      <c r="B46" s="17">
        <v>29</v>
      </c>
      <c r="C46" s="29" t="s">
        <v>98</v>
      </c>
      <c r="D46" s="30" t="s">
        <v>99</v>
      </c>
      <c r="E46" s="43" t="s">
        <v>48</v>
      </c>
      <c r="F46" s="44">
        <v>19</v>
      </c>
      <c r="G46" s="36">
        <v>53550</v>
      </c>
      <c r="H46" s="37">
        <f t="shared" si="22"/>
        <v>1017450</v>
      </c>
      <c r="I46" s="37"/>
      <c r="J46" s="17">
        <v>28</v>
      </c>
      <c r="K46" s="17">
        <v>2</v>
      </c>
      <c r="L46" s="23">
        <v>10</v>
      </c>
      <c r="M46" s="23">
        <f t="shared" si="3"/>
        <v>2.6</v>
      </c>
      <c r="AH46" s="24"/>
      <c r="DM46" s="67"/>
      <c r="LJ46" s="24"/>
      <c r="MW46" s="11">
        <f t="shared" ref="MW46:NF46" si="25">+$H46/$L46</f>
        <v>101745</v>
      </c>
      <c r="MX46" s="11">
        <f t="shared" si="25"/>
        <v>101745</v>
      </c>
      <c r="MY46" s="11">
        <f t="shared" si="25"/>
        <v>101745</v>
      </c>
      <c r="MZ46" s="11">
        <f t="shared" si="25"/>
        <v>101745</v>
      </c>
      <c r="NA46" s="11">
        <f t="shared" si="25"/>
        <v>101745</v>
      </c>
      <c r="NB46" s="11">
        <f t="shared" si="25"/>
        <v>101745</v>
      </c>
      <c r="NC46" s="11">
        <f t="shared" si="25"/>
        <v>101745</v>
      </c>
      <c r="ND46" s="11">
        <f t="shared" si="25"/>
        <v>101745</v>
      </c>
      <c r="NE46" s="11">
        <f t="shared" si="25"/>
        <v>101745</v>
      </c>
      <c r="NF46" s="11">
        <f t="shared" si="25"/>
        <v>101745</v>
      </c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</row>
    <row r="47" spans="2:686">
      <c r="B47" s="17">
        <v>30</v>
      </c>
      <c r="C47" s="29" t="s">
        <v>100</v>
      </c>
      <c r="D47" s="30" t="s">
        <v>101</v>
      </c>
      <c r="E47" s="43" t="s">
        <v>102</v>
      </c>
      <c r="F47" s="44">
        <v>6486.6</v>
      </c>
      <c r="G47" s="36">
        <v>50</v>
      </c>
      <c r="H47" s="37">
        <f t="shared" si="22"/>
        <v>324330</v>
      </c>
      <c r="I47" s="37"/>
      <c r="J47" s="17">
        <v>26</v>
      </c>
      <c r="K47" s="17">
        <v>3</v>
      </c>
      <c r="L47" s="23">
        <v>15</v>
      </c>
      <c r="M47" s="23">
        <f t="shared" si="3"/>
        <v>3.9000000000000004</v>
      </c>
      <c r="AH47" s="24"/>
      <c r="DM47" s="67"/>
      <c r="LJ47" s="24"/>
      <c r="MH47" s="11">
        <f t="shared" ref="MH47:MV47" si="26">+$H47/$L47</f>
        <v>21622</v>
      </c>
      <c r="MI47" s="11">
        <f t="shared" si="26"/>
        <v>21622</v>
      </c>
      <c r="MJ47" s="11">
        <f t="shared" si="26"/>
        <v>21622</v>
      </c>
      <c r="MK47" s="11">
        <f t="shared" si="26"/>
        <v>21622</v>
      </c>
      <c r="ML47" s="11">
        <f t="shared" si="26"/>
        <v>21622</v>
      </c>
      <c r="MM47" s="11">
        <f t="shared" si="26"/>
        <v>21622</v>
      </c>
      <c r="MN47" s="11">
        <f t="shared" si="26"/>
        <v>21622</v>
      </c>
      <c r="MO47" s="11">
        <f t="shared" si="26"/>
        <v>21622</v>
      </c>
      <c r="MP47" s="11">
        <f t="shared" si="26"/>
        <v>21622</v>
      </c>
      <c r="MQ47" s="11">
        <f t="shared" si="26"/>
        <v>21622</v>
      </c>
      <c r="MR47" s="11">
        <f t="shared" si="26"/>
        <v>21622</v>
      </c>
      <c r="MS47" s="11">
        <f t="shared" si="26"/>
        <v>21622</v>
      </c>
      <c r="MT47" s="11">
        <f t="shared" si="26"/>
        <v>21622</v>
      </c>
      <c r="MU47" s="11">
        <f t="shared" si="26"/>
        <v>21622</v>
      </c>
      <c r="MV47" s="11">
        <f t="shared" si="26"/>
        <v>21622</v>
      </c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</row>
    <row r="48" spans="2:686">
      <c r="B48" s="17">
        <v>31</v>
      </c>
      <c r="C48" s="29" t="s">
        <v>103</v>
      </c>
      <c r="D48" s="30" t="s">
        <v>104</v>
      </c>
      <c r="E48" s="43" t="s">
        <v>102</v>
      </c>
      <c r="F48" s="44">
        <v>6486.6</v>
      </c>
      <c r="G48" s="36">
        <v>5500</v>
      </c>
      <c r="H48" s="37">
        <f t="shared" si="22"/>
        <v>35676300</v>
      </c>
      <c r="I48" s="37"/>
      <c r="J48" s="17">
        <v>30</v>
      </c>
      <c r="K48" s="17">
        <v>5</v>
      </c>
      <c r="L48" s="23">
        <v>30</v>
      </c>
      <c r="M48" s="23">
        <f t="shared" si="3"/>
        <v>6.5</v>
      </c>
      <c r="AH48" s="24"/>
      <c r="DM48" s="67"/>
      <c r="LJ48" s="24"/>
      <c r="MW48" s="11">
        <f t="shared" ref="MW48:OB54" si="27">+$H48/$L48</f>
        <v>1189210</v>
      </c>
      <c r="MX48" s="11">
        <f t="shared" si="27"/>
        <v>1189210</v>
      </c>
      <c r="MY48" s="11">
        <f t="shared" si="27"/>
        <v>1189210</v>
      </c>
      <c r="MZ48" s="11">
        <f t="shared" si="27"/>
        <v>1189210</v>
      </c>
      <c r="NA48" s="11">
        <f t="shared" si="27"/>
        <v>1189210</v>
      </c>
      <c r="NB48" s="11">
        <f t="shared" si="27"/>
        <v>1189210</v>
      </c>
      <c r="NC48" s="11">
        <f t="shared" si="27"/>
        <v>1189210</v>
      </c>
      <c r="ND48" s="11">
        <f t="shared" si="27"/>
        <v>1189210</v>
      </c>
      <c r="NE48" s="11">
        <f t="shared" si="27"/>
        <v>1189210</v>
      </c>
      <c r="NF48" s="11">
        <f t="shared" si="27"/>
        <v>1189210</v>
      </c>
      <c r="NG48" s="11">
        <f t="shared" si="27"/>
        <v>1189210</v>
      </c>
      <c r="NH48" s="11">
        <f t="shared" si="27"/>
        <v>1189210</v>
      </c>
      <c r="NI48" s="11">
        <f t="shared" si="27"/>
        <v>1189210</v>
      </c>
      <c r="NJ48" s="11">
        <f t="shared" si="27"/>
        <v>1189210</v>
      </c>
      <c r="NK48" s="11">
        <f t="shared" si="27"/>
        <v>1189210</v>
      </c>
      <c r="NL48" s="11">
        <f t="shared" si="27"/>
        <v>1189210</v>
      </c>
      <c r="NM48" s="11">
        <f t="shared" si="27"/>
        <v>1189210</v>
      </c>
      <c r="NN48" s="11">
        <f t="shared" si="27"/>
        <v>1189210</v>
      </c>
      <c r="NO48" s="11">
        <f t="shared" si="27"/>
        <v>1189210</v>
      </c>
      <c r="NP48" s="11">
        <f t="shared" si="27"/>
        <v>1189210</v>
      </c>
      <c r="NQ48" s="11">
        <f t="shared" si="27"/>
        <v>1189210</v>
      </c>
      <c r="NR48" s="11">
        <f t="shared" si="27"/>
        <v>1189210</v>
      </c>
      <c r="NS48" s="11">
        <f t="shared" si="27"/>
        <v>1189210</v>
      </c>
      <c r="NT48" s="11">
        <f t="shared" si="27"/>
        <v>1189210</v>
      </c>
      <c r="NU48" s="11">
        <f t="shared" si="27"/>
        <v>1189210</v>
      </c>
      <c r="NV48" s="11">
        <f t="shared" si="27"/>
        <v>1189210</v>
      </c>
      <c r="NW48" s="11">
        <f t="shared" si="27"/>
        <v>1189210</v>
      </c>
      <c r="NX48" s="11">
        <f t="shared" si="27"/>
        <v>1189210</v>
      </c>
      <c r="NY48" s="11">
        <f t="shared" si="27"/>
        <v>1189210</v>
      </c>
      <c r="NZ48" s="11">
        <f t="shared" si="27"/>
        <v>1189210</v>
      </c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</row>
    <row r="49" spans="2:686">
      <c r="B49" s="17">
        <v>32</v>
      </c>
      <c r="C49" s="29" t="s">
        <v>105</v>
      </c>
      <c r="D49" s="30" t="s">
        <v>106</v>
      </c>
      <c r="E49" s="43" t="s">
        <v>89</v>
      </c>
      <c r="F49" s="44">
        <v>53.731999999999999</v>
      </c>
      <c r="G49" s="36">
        <f>350000+30000</f>
        <v>380000</v>
      </c>
      <c r="H49" s="37">
        <f t="shared" si="22"/>
        <v>20418160</v>
      </c>
      <c r="I49" s="37"/>
      <c r="J49" s="17" t="s">
        <v>107</v>
      </c>
      <c r="K49" s="17">
        <v>3</v>
      </c>
      <c r="L49" s="23">
        <v>15</v>
      </c>
      <c r="M49" s="23">
        <f t="shared" si="3"/>
        <v>3.9000000000000004</v>
      </c>
      <c r="AH49" s="24"/>
      <c r="DM49" s="67"/>
      <c r="LJ49" s="24"/>
      <c r="MZ49" s="6"/>
      <c r="NA49" s="6"/>
      <c r="NB49" s="6"/>
      <c r="NC49" s="6"/>
      <c r="ND49" s="11">
        <f t="shared" si="27"/>
        <v>1361210.6666666667</v>
      </c>
      <c r="NE49" s="11">
        <f t="shared" si="27"/>
        <v>1361210.6666666667</v>
      </c>
      <c r="NF49" s="11">
        <f t="shared" si="27"/>
        <v>1361210.6666666667</v>
      </c>
      <c r="NG49" s="11">
        <f t="shared" si="27"/>
        <v>1361210.6666666667</v>
      </c>
      <c r="NH49" s="11">
        <f t="shared" si="27"/>
        <v>1361210.6666666667</v>
      </c>
      <c r="NI49" s="11">
        <f t="shared" si="27"/>
        <v>1361210.6666666667</v>
      </c>
      <c r="NJ49" s="11">
        <f t="shared" si="27"/>
        <v>1361210.6666666667</v>
      </c>
      <c r="NK49" s="11">
        <f t="shared" si="27"/>
        <v>1361210.6666666667</v>
      </c>
      <c r="NL49" s="11">
        <f t="shared" si="27"/>
        <v>1361210.6666666667</v>
      </c>
      <c r="NM49" s="11">
        <f t="shared" si="27"/>
        <v>1361210.6666666667</v>
      </c>
      <c r="NN49" s="11">
        <f t="shared" si="27"/>
        <v>1361210.6666666667</v>
      </c>
      <c r="NO49" s="11">
        <f t="shared" si="27"/>
        <v>1361210.6666666667</v>
      </c>
      <c r="NP49" s="11">
        <f t="shared" si="27"/>
        <v>1361210.6666666667</v>
      </c>
      <c r="NQ49" s="11">
        <f t="shared" si="27"/>
        <v>1361210.6666666667</v>
      </c>
      <c r="NR49" s="11">
        <f t="shared" si="27"/>
        <v>1361210.6666666667</v>
      </c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</row>
    <row r="50" spans="2:686">
      <c r="B50" s="17"/>
      <c r="C50" s="12" t="s">
        <v>108</v>
      </c>
      <c r="D50" s="40" t="s">
        <v>109</v>
      </c>
      <c r="E50" s="43"/>
      <c r="F50" s="29"/>
      <c r="G50" s="36"/>
      <c r="H50" s="37"/>
      <c r="I50" s="37"/>
      <c r="J50" s="17"/>
      <c r="K50" s="17"/>
      <c r="L50" s="23"/>
      <c r="M50" s="23"/>
      <c r="AH50" s="24"/>
      <c r="DM50" s="67"/>
      <c r="LJ50" s="24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</row>
    <row r="51" spans="2:686">
      <c r="B51" s="17">
        <v>33</v>
      </c>
      <c r="C51" s="29" t="s">
        <v>110</v>
      </c>
      <c r="D51" s="30" t="s">
        <v>111</v>
      </c>
      <c r="E51" s="43" t="s">
        <v>74</v>
      </c>
      <c r="F51" s="29">
        <v>152.93</v>
      </c>
      <c r="G51" s="36">
        <v>1440</v>
      </c>
      <c r="H51" s="37">
        <f t="shared" si="22"/>
        <v>220219.2</v>
      </c>
      <c r="I51" s="37"/>
      <c r="J51" s="17">
        <v>32</v>
      </c>
      <c r="K51" s="17">
        <v>2</v>
      </c>
      <c r="L51" s="23">
        <v>3</v>
      </c>
      <c r="M51" s="23">
        <f t="shared" si="3"/>
        <v>2.6</v>
      </c>
      <c r="AH51" s="24"/>
      <c r="DM51" s="67"/>
      <c r="LJ51" s="24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11">
        <f t="shared" si="27"/>
        <v>73406.400000000009</v>
      </c>
      <c r="NT51" s="11">
        <f t="shared" si="27"/>
        <v>73406.400000000009</v>
      </c>
      <c r="NU51" s="11">
        <f t="shared" si="27"/>
        <v>73406.400000000009</v>
      </c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</row>
    <row r="52" spans="2:686">
      <c r="B52" s="17">
        <v>34</v>
      </c>
      <c r="C52" s="29" t="s">
        <v>112</v>
      </c>
      <c r="D52" s="30" t="s">
        <v>113</v>
      </c>
      <c r="E52" s="43" t="s">
        <v>89</v>
      </c>
      <c r="F52" s="29">
        <v>150</v>
      </c>
      <c r="G52" s="36">
        <v>45000</v>
      </c>
      <c r="H52" s="37">
        <f t="shared" si="22"/>
        <v>6750000</v>
      </c>
      <c r="I52" s="37"/>
      <c r="J52" s="17">
        <v>33</v>
      </c>
      <c r="K52" s="17">
        <v>5</v>
      </c>
      <c r="L52" s="23">
        <v>6</v>
      </c>
      <c r="M52" s="23">
        <f t="shared" si="3"/>
        <v>6.5</v>
      </c>
      <c r="AH52" s="24"/>
      <c r="DM52" s="67"/>
      <c r="LJ52" s="24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11">
        <f t="shared" si="27"/>
        <v>1125000</v>
      </c>
      <c r="NW52" s="11">
        <f t="shared" si="27"/>
        <v>1125000</v>
      </c>
      <c r="NX52" s="11">
        <f t="shared" si="27"/>
        <v>1125000</v>
      </c>
      <c r="NY52" s="11">
        <f t="shared" si="27"/>
        <v>1125000</v>
      </c>
      <c r="NZ52" s="11">
        <f t="shared" si="27"/>
        <v>1125000</v>
      </c>
      <c r="OA52" s="11">
        <f t="shared" ref="NV52:OA53" si="28">+$H52/$L52</f>
        <v>1125000</v>
      </c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</row>
    <row r="53" spans="2:686">
      <c r="B53" s="17">
        <v>35</v>
      </c>
      <c r="C53" s="29" t="s">
        <v>114</v>
      </c>
      <c r="D53" s="30" t="s">
        <v>101</v>
      </c>
      <c r="E53" s="43" t="s">
        <v>102</v>
      </c>
      <c r="F53" s="29">
        <v>22849</v>
      </c>
      <c r="G53" s="36">
        <v>50</v>
      </c>
      <c r="H53" s="37">
        <f t="shared" si="22"/>
        <v>1142450</v>
      </c>
      <c r="I53" s="37"/>
      <c r="J53" s="17">
        <v>33</v>
      </c>
      <c r="K53" s="17">
        <v>5</v>
      </c>
      <c r="L53" s="23">
        <v>6</v>
      </c>
      <c r="M53" s="23">
        <f t="shared" si="3"/>
        <v>6.5</v>
      </c>
      <c r="AH53" s="24"/>
      <c r="DM53" s="67"/>
      <c r="LJ53" s="24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11">
        <f t="shared" si="28"/>
        <v>190408.33333333334</v>
      </c>
      <c r="NW53" s="11">
        <f t="shared" si="28"/>
        <v>190408.33333333334</v>
      </c>
      <c r="NX53" s="11">
        <f t="shared" si="28"/>
        <v>190408.33333333334</v>
      </c>
      <c r="NY53" s="11">
        <f t="shared" si="28"/>
        <v>190408.33333333334</v>
      </c>
      <c r="NZ53" s="11">
        <f t="shared" si="28"/>
        <v>190408.33333333334</v>
      </c>
      <c r="OA53" s="11">
        <f t="shared" si="28"/>
        <v>190408.33333333334</v>
      </c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</row>
    <row r="54" spans="2:686">
      <c r="B54" s="17">
        <v>36</v>
      </c>
      <c r="C54" s="29" t="s">
        <v>115</v>
      </c>
      <c r="D54" s="30" t="s">
        <v>116</v>
      </c>
      <c r="E54" s="43" t="s">
        <v>102</v>
      </c>
      <c r="F54" s="29">
        <v>11048</v>
      </c>
      <c r="G54" s="36">
        <v>5500</v>
      </c>
      <c r="H54" s="37">
        <f t="shared" si="22"/>
        <v>60764000</v>
      </c>
      <c r="I54" s="37"/>
      <c r="J54" s="17">
        <v>35</v>
      </c>
      <c r="K54" s="17">
        <v>3</v>
      </c>
      <c r="L54" s="23">
        <v>4</v>
      </c>
      <c r="M54" s="23">
        <f t="shared" si="3"/>
        <v>3.9000000000000004</v>
      </c>
      <c r="AH54" s="24"/>
      <c r="DM54" s="67"/>
      <c r="LJ54" s="24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11">
        <f t="shared" si="27"/>
        <v>15191000</v>
      </c>
      <c r="OC54" s="11">
        <f t="shared" ref="OB54:OF57" si="29">+$H54/$L54</f>
        <v>15191000</v>
      </c>
      <c r="OD54" s="11">
        <f t="shared" si="29"/>
        <v>15191000</v>
      </c>
      <c r="OE54" s="11">
        <f t="shared" si="29"/>
        <v>15191000</v>
      </c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</row>
    <row r="55" spans="2:686">
      <c r="B55" s="17">
        <v>37</v>
      </c>
      <c r="C55" s="29" t="s">
        <v>117</v>
      </c>
      <c r="D55" s="30" t="s">
        <v>118</v>
      </c>
      <c r="E55" s="43" t="s">
        <v>102</v>
      </c>
      <c r="F55" s="29">
        <v>2425</v>
      </c>
      <c r="G55" s="36">
        <v>5500</v>
      </c>
      <c r="H55" s="37">
        <f t="shared" si="22"/>
        <v>13337500</v>
      </c>
      <c r="I55" s="37"/>
      <c r="J55" s="17" t="s">
        <v>119</v>
      </c>
      <c r="K55" s="17">
        <v>4</v>
      </c>
      <c r="L55" s="23">
        <v>5</v>
      </c>
      <c r="M55" s="23">
        <f t="shared" si="3"/>
        <v>5.2</v>
      </c>
      <c r="AH55" s="24"/>
      <c r="DM55" s="67"/>
      <c r="LJ55" s="24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11">
        <f t="shared" si="29"/>
        <v>2667500</v>
      </c>
      <c r="OC55" s="11">
        <f t="shared" si="29"/>
        <v>2667500</v>
      </c>
      <c r="OD55" s="11">
        <f t="shared" si="29"/>
        <v>2667500</v>
      </c>
      <c r="OE55" s="11">
        <f t="shared" si="29"/>
        <v>2667500</v>
      </c>
      <c r="OF55" s="11">
        <f t="shared" si="29"/>
        <v>2667500</v>
      </c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</row>
    <row r="56" spans="2:686">
      <c r="B56" s="17">
        <v>38</v>
      </c>
      <c r="C56" s="29" t="s">
        <v>120</v>
      </c>
      <c r="D56" s="30" t="s">
        <v>121</v>
      </c>
      <c r="E56" s="43" t="s">
        <v>102</v>
      </c>
      <c r="F56" s="29">
        <v>9154</v>
      </c>
      <c r="G56" s="36">
        <v>5500</v>
      </c>
      <c r="H56" s="37">
        <f t="shared" si="22"/>
        <v>50347000</v>
      </c>
      <c r="I56" s="37"/>
      <c r="J56" s="17" t="s">
        <v>122</v>
      </c>
      <c r="K56" s="17">
        <v>3</v>
      </c>
      <c r="L56" s="23">
        <v>4</v>
      </c>
      <c r="M56" s="23">
        <f t="shared" si="3"/>
        <v>3.9000000000000004</v>
      </c>
      <c r="AH56" s="24"/>
      <c r="DM56" s="67"/>
      <c r="LJ56" s="24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11">
        <f t="shared" si="29"/>
        <v>12586750</v>
      </c>
      <c r="OC56" s="11">
        <f t="shared" si="29"/>
        <v>12586750</v>
      </c>
      <c r="OD56" s="11">
        <f t="shared" si="29"/>
        <v>12586750</v>
      </c>
      <c r="OE56" s="11">
        <f t="shared" si="29"/>
        <v>12586750</v>
      </c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</row>
    <row r="57" spans="2:686">
      <c r="B57" s="17">
        <v>39</v>
      </c>
      <c r="C57" s="29" t="s">
        <v>123</v>
      </c>
      <c r="D57" s="30" t="s">
        <v>124</v>
      </c>
      <c r="E57" s="43" t="s">
        <v>102</v>
      </c>
      <c r="F57" s="29">
        <v>222</v>
      </c>
      <c r="G57" s="36">
        <v>5500</v>
      </c>
      <c r="H57" s="37">
        <f t="shared" si="22"/>
        <v>1221000</v>
      </c>
      <c r="I57" s="37"/>
      <c r="J57" s="17" t="s">
        <v>125</v>
      </c>
      <c r="K57" s="17">
        <v>3</v>
      </c>
      <c r="L57" s="23">
        <v>4</v>
      </c>
      <c r="M57" s="23">
        <f t="shared" si="3"/>
        <v>3.9000000000000004</v>
      </c>
      <c r="AH57" s="24"/>
      <c r="DM57" s="67"/>
      <c r="LJ57" s="24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11">
        <f t="shared" si="29"/>
        <v>305250</v>
      </c>
      <c r="OC57" s="11">
        <f t="shared" si="29"/>
        <v>305250</v>
      </c>
      <c r="OD57" s="11">
        <f t="shared" si="29"/>
        <v>305250</v>
      </c>
      <c r="OE57" s="11">
        <f t="shared" si="29"/>
        <v>305250</v>
      </c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</row>
    <row r="58" spans="2:686">
      <c r="B58" s="17">
        <v>40</v>
      </c>
      <c r="C58" s="29" t="s">
        <v>126</v>
      </c>
      <c r="D58" s="30" t="s">
        <v>106</v>
      </c>
      <c r="E58" s="43" t="s">
        <v>89</v>
      </c>
      <c r="F58" s="29">
        <v>175.6</v>
      </c>
      <c r="G58" s="36">
        <f>350000+92000+30000+42600</f>
        <v>514600</v>
      </c>
      <c r="H58" s="37">
        <f t="shared" si="22"/>
        <v>90363760</v>
      </c>
      <c r="I58" s="37"/>
      <c r="J58" s="17">
        <v>37</v>
      </c>
      <c r="K58" s="17">
        <v>1</v>
      </c>
      <c r="L58" s="23">
        <v>4</v>
      </c>
      <c r="M58" s="23">
        <f t="shared" si="3"/>
        <v>1.3</v>
      </c>
      <c r="AH58" s="24"/>
      <c r="DM58" s="67"/>
      <c r="LJ58" s="24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11">
        <f t="shared" ref="OG58:OJ58" si="30">+$H58/$L58</f>
        <v>22590940</v>
      </c>
      <c r="OH58" s="11">
        <f t="shared" si="30"/>
        <v>22590940</v>
      </c>
      <c r="OI58" s="11">
        <f t="shared" si="30"/>
        <v>22590940</v>
      </c>
      <c r="OJ58" s="11">
        <f t="shared" si="30"/>
        <v>22590940</v>
      </c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</row>
    <row r="59" spans="2:686">
      <c r="B59" s="17"/>
      <c r="C59" s="12" t="s">
        <v>127</v>
      </c>
      <c r="D59" s="40" t="s">
        <v>128</v>
      </c>
      <c r="E59" s="19"/>
      <c r="F59" s="20"/>
      <c r="G59" s="21"/>
      <c r="H59" s="22"/>
      <c r="I59" s="22"/>
      <c r="J59" s="17"/>
      <c r="K59" s="17"/>
      <c r="L59" s="23"/>
      <c r="M59" s="23"/>
      <c r="AH59" s="24"/>
      <c r="DM59" s="67"/>
      <c r="LJ59" s="24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</row>
    <row r="60" spans="2:686">
      <c r="B60" s="17"/>
      <c r="C60" s="12" t="s">
        <v>129</v>
      </c>
      <c r="D60" s="40" t="s">
        <v>130</v>
      </c>
      <c r="E60" s="43"/>
      <c r="F60" s="29"/>
      <c r="G60" s="36"/>
      <c r="H60" s="37"/>
      <c r="I60" s="37"/>
      <c r="J60" s="17"/>
      <c r="K60" s="17"/>
      <c r="L60" s="23"/>
      <c r="M60" s="23"/>
      <c r="AH60" s="24"/>
      <c r="DM60" s="67"/>
      <c r="LJ60" s="24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</row>
    <row r="61" spans="2:686">
      <c r="B61" s="17">
        <v>41</v>
      </c>
      <c r="C61" s="29" t="s">
        <v>131</v>
      </c>
      <c r="D61" s="30" t="s">
        <v>132</v>
      </c>
      <c r="E61" s="43" t="s">
        <v>74</v>
      </c>
      <c r="F61" s="44">
        <v>1152</v>
      </c>
      <c r="G61" s="36">
        <v>14600</v>
      </c>
      <c r="H61" s="37">
        <f t="shared" ref="H61:H69" si="31">+G61*F61</f>
        <v>16819200</v>
      </c>
      <c r="I61" s="37"/>
      <c r="J61" s="17">
        <v>40</v>
      </c>
      <c r="K61" s="17">
        <v>2</v>
      </c>
      <c r="L61" s="23">
        <v>30</v>
      </c>
      <c r="M61" s="23">
        <f t="shared" si="3"/>
        <v>2.6</v>
      </c>
      <c r="AH61" s="24"/>
      <c r="DM61" s="67"/>
      <c r="LJ61" s="24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11">
        <f t="shared" ref="OK61:PN64" si="32">+$H61/$L61</f>
        <v>560640</v>
      </c>
      <c r="OL61" s="11">
        <f t="shared" si="32"/>
        <v>560640</v>
      </c>
      <c r="OM61" s="11">
        <f t="shared" si="32"/>
        <v>560640</v>
      </c>
      <c r="ON61" s="11">
        <f t="shared" si="32"/>
        <v>560640</v>
      </c>
      <c r="OO61" s="11">
        <f t="shared" si="32"/>
        <v>560640</v>
      </c>
      <c r="OP61" s="11">
        <f t="shared" si="32"/>
        <v>560640</v>
      </c>
      <c r="OQ61" s="11">
        <f t="shared" si="32"/>
        <v>560640</v>
      </c>
      <c r="OR61" s="11">
        <f t="shared" si="32"/>
        <v>560640</v>
      </c>
      <c r="OS61" s="11">
        <f t="shared" si="32"/>
        <v>560640</v>
      </c>
      <c r="OT61" s="11">
        <f t="shared" si="32"/>
        <v>560640</v>
      </c>
      <c r="OU61" s="11">
        <f t="shared" si="32"/>
        <v>560640</v>
      </c>
      <c r="OV61" s="11">
        <f t="shared" si="32"/>
        <v>560640</v>
      </c>
      <c r="OW61" s="11">
        <f t="shared" si="32"/>
        <v>560640</v>
      </c>
      <c r="OX61" s="11">
        <f t="shared" si="32"/>
        <v>560640</v>
      </c>
      <c r="OY61" s="11">
        <f t="shared" si="32"/>
        <v>560640</v>
      </c>
      <c r="OZ61" s="11">
        <f t="shared" si="32"/>
        <v>560640</v>
      </c>
      <c r="PA61" s="11">
        <f t="shared" si="32"/>
        <v>560640</v>
      </c>
      <c r="PB61" s="11">
        <f t="shared" si="32"/>
        <v>560640</v>
      </c>
      <c r="PC61" s="11">
        <f t="shared" si="32"/>
        <v>560640</v>
      </c>
      <c r="PD61" s="11">
        <f t="shared" si="32"/>
        <v>560640</v>
      </c>
      <c r="PE61" s="11">
        <f t="shared" si="32"/>
        <v>560640</v>
      </c>
      <c r="PF61" s="11">
        <f t="shared" si="32"/>
        <v>560640</v>
      </c>
      <c r="PG61" s="11">
        <f t="shared" si="32"/>
        <v>560640</v>
      </c>
      <c r="PH61" s="11">
        <f t="shared" si="32"/>
        <v>560640</v>
      </c>
      <c r="PI61" s="11">
        <f t="shared" si="32"/>
        <v>560640</v>
      </c>
      <c r="PJ61" s="11">
        <f t="shared" si="32"/>
        <v>560640</v>
      </c>
      <c r="PK61" s="11">
        <f t="shared" si="32"/>
        <v>560640</v>
      </c>
      <c r="PL61" s="11">
        <f t="shared" si="32"/>
        <v>560640</v>
      </c>
      <c r="PM61" s="11">
        <f t="shared" si="32"/>
        <v>560640</v>
      </c>
      <c r="PN61" s="11">
        <f t="shared" si="32"/>
        <v>560640</v>
      </c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</row>
    <row r="62" spans="2:686">
      <c r="B62" s="17">
        <v>42</v>
      </c>
      <c r="C62" s="29" t="s">
        <v>133</v>
      </c>
      <c r="D62" s="30" t="s">
        <v>134</v>
      </c>
      <c r="E62" s="43" t="s">
        <v>102</v>
      </c>
      <c r="F62" s="44">
        <v>46656</v>
      </c>
      <c r="G62" s="36">
        <v>5500</v>
      </c>
      <c r="H62" s="37">
        <f t="shared" si="31"/>
        <v>256608000</v>
      </c>
      <c r="I62" s="37"/>
      <c r="J62" s="17" t="s">
        <v>135</v>
      </c>
      <c r="K62" s="17">
        <v>4</v>
      </c>
      <c r="L62" s="23">
        <v>30</v>
      </c>
      <c r="M62" s="23">
        <f t="shared" si="3"/>
        <v>5.2</v>
      </c>
      <c r="AH62" s="24"/>
      <c r="DM62" s="67"/>
      <c r="LJ62" s="24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11">
        <f t="shared" si="32"/>
        <v>8553600</v>
      </c>
      <c r="OO62" s="11">
        <f t="shared" si="32"/>
        <v>8553600</v>
      </c>
      <c r="OP62" s="11">
        <f t="shared" si="32"/>
        <v>8553600</v>
      </c>
      <c r="OQ62" s="11">
        <f t="shared" si="32"/>
        <v>8553600</v>
      </c>
      <c r="OR62" s="11">
        <f t="shared" si="32"/>
        <v>8553600</v>
      </c>
      <c r="OS62" s="11">
        <f t="shared" si="32"/>
        <v>8553600</v>
      </c>
      <c r="OT62" s="11">
        <f t="shared" si="32"/>
        <v>8553600</v>
      </c>
      <c r="OU62" s="11">
        <f t="shared" si="32"/>
        <v>8553600</v>
      </c>
      <c r="OV62" s="11">
        <f t="shared" si="32"/>
        <v>8553600</v>
      </c>
      <c r="OW62" s="11">
        <f t="shared" si="32"/>
        <v>8553600</v>
      </c>
      <c r="OX62" s="11">
        <f t="shared" si="32"/>
        <v>8553600</v>
      </c>
      <c r="OY62" s="11">
        <f t="shared" si="32"/>
        <v>8553600</v>
      </c>
      <c r="OZ62" s="11">
        <f t="shared" si="32"/>
        <v>8553600</v>
      </c>
      <c r="PA62" s="11">
        <f t="shared" si="32"/>
        <v>8553600</v>
      </c>
      <c r="PB62" s="11">
        <f t="shared" si="32"/>
        <v>8553600</v>
      </c>
      <c r="PC62" s="11">
        <f t="shared" si="32"/>
        <v>8553600</v>
      </c>
      <c r="PD62" s="11">
        <f t="shared" si="32"/>
        <v>8553600</v>
      </c>
      <c r="PE62" s="11">
        <f t="shared" si="32"/>
        <v>8553600</v>
      </c>
      <c r="PF62" s="11">
        <f t="shared" si="32"/>
        <v>8553600</v>
      </c>
      <c r="PG62" s="11">
        <f t="shared" si="32"/>
        <v>8553600</v>
      </c>
      <c r="PH62" s="11">
        <f t="shared" si="32"/>
        <v>8553600</v>
      </c>
      <c r="PI62" s="11">
        <f t="shared" si="32"/>
        <v>8553600</v>
      </c>
      <c r="PJ62" s="11">
        <f t="shared" si="32"/>
        <v>8553600</v>
      </c>
      <c r="PK62" s="11">
        <f t="shared" si="32"/>
        <v>8553600</v>
      </c>
      <c r="PL62" s="11">
        <f t="shared" si="32"/>
        <v>8553600</v>
      </c>
      <c r="PM62" s="11">
        <f t="shared" si="32"/>
        <v>8553600</v>
      </c>
      <c r="PN62" s="11">
        <f t="shared" si="32"/>
        <v>8553600</v>
      </c>
      <c r="PO62" s="11">
        <f t="shared" ref="PO62:PT64" si="33">+$H62/$L62</f>
        <v>8553600</v>
      </c>
      <c r="PP62" s="11">
        <f t="shared" si="33"/>
        <v>8553600</v>
      </c>
      <c r="PQ62" s="11">
        <f t="shared" si="33"/>
        <v>8553600</v>
      </c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</row>
    <row r="63" spans="2:686">
      <c r="B63" s="17">
        <v>43</v>
      </c>
      <c r="C63" s="29" t="s">
        <v>136</v>
      </c>
      <c r="D63" s="30" t="s">
        <v>137</v>
      </c>
      <c r="E63" s="43" t="s">
        <v>74</v>
      </c>
      <c r="F63" s="44">
        <v>1728</v>
      </c>
      <c r="G63" s="36">
        <v>19000</v>
      </c>
      <c r="H63" s="37">
        <f t="shared" si="31"/>
        <v>32832000</v>
      </c>
      <c r="I63" s="37"/>
      <c r="J63" s="17" t="s">
        <v>135</v>
      </c>
      <c r="K63" s="17">
        <v>1</v>
      </c>
      <c r="L63" s="23">
        <v>30</v>
      </c>
      <c r="M63" s="23">
        <f t="shared" si="3"/>
        <v>1.3</v>
      </c>
      <c r="AH63" s="24"/>
      <c r="DM63" s="67"/>
      <c r="LJ63" s="24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11">
        <f t="shared" si="32"/>
        <v>1094400</v>
      </c>
      <c r="OO63" s="11">
        <f t="shared" si="32"/>
        <v>1094400</v>
      </c>
      <c r="OP63" s="11">
        <f t="shared" si="32"/>
        <v>1094400</v>
      </c>
      <c r="OQ63" s="11">
        <f t="shared" si="32"/>
        <v>1094400</v>
      </c>
      <c r="OR63" s="11">
        <f t="shared" si="32"/>
        <v>1094400</v>
      </c>
      <c r="OS63" s="11">
        <f t="shared" si="32"/>
        <v>1094400</v>
      </c>
      <c r="OT63" s="11">
        <f t="shared" si="32"/>
        <v>1094400</v>
      </c>
      <c r="OU63" s="11">
        <f t="shared" si="32"/>
        <v>1094400</v>
      </c>
      <c r="OV63" s="11">
        <f t="shared" si="32"/>
        <v>1094400</v>
      </c>
      <c r="OW63" s="11">
        <f t="shared" si="32"/>
        <v>1094400</v>
      </c>
      <c r="OX63" s="11">
        <f t="shared" si="32"/>
        <v>1094400</v>
      </c>
      <c r="OY63" s="11">
        <f t="shared" si="32"/>
        <v>1094400</v>
      </c>
      <c r="OZ63" s="11">
        <f t="shared" si="32"/>
        <v>1094400</v>
      </c>
      <c r="PA63" s="11">
        <f t="shared" si="32"/>
        <v>1094400</v>
      </c>
      <c r="PB63" s="11">
        <f t="shared" si="32"/>
        <v>1094400</v>
      </c>
      <c r="PC63" s="11">
        <f t="shared" si="32"/>
        <v>1094400</v>
      </c>
      <c r="PD63" s="11">
        <f t="shared" si="32"/>
        <v>1094400</v>
      </c>
      <c r="PE63" s="11">
        <f t="shared" si="32"/>
        <v>1094400</v>
      </c>
      <c r="PF63" s="11">
        <f t="shared" si="32"/>
        <v>1094400</v>
      </c>
      <c r="PG63" s="11">
        <f t="shared" si="32"/>
        <v>1094400</v>
      </c>
      <c r="PH63" s="11">
        <f t="shared" si="32"/>
        <v>1094400</v>
      </c>
      <c r="PI63" s="11">
        <f t="shared" si="32"/>
        <v>1094400</v>
      </c>
      <c r="PJ63" s="11">
        <f t="shared" si="32"/>
        <v>1094400</v>
      </c>
      <c r="PK63" s="11">
        <f t="shared" si="32"/>
        <v>1094400</v>
      </c>
      <c r="PL63" s="11">
        <f t="shared" si="32"/>
        <v>1094400</v>
      </c>
      <c r="PM63" s="11">
        <f t="shared" si="32"/>
        <v>1094400</v>
      </c>
      <c r="PN63" s="11">
        <f t="shared" si="32"/>
        <v>1094400</v>
      </c>
      <c r="PO63" s="11">
        <f t="shared" si="33"/>
        <v>1094400</v>
      </c>
      <c r="PP63" s="11">
        <f t="shared" si="33"/>
        <v>1094400</v>
      </c>
      <c r="PQ63" s="11">
        <f t="shared" si="33"/>
        <v>1094400</v>
      </c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</row>
    <row r="64" spans="2:686">
      <c r="B64" s="17">
        <v>44</v>
      </c>
      <c r="C64" s="29" t="s">
        <v>138</v>
      </c>
      <c r="D64" s="30" t="s">
        <v>139</v>
      </c>
      <c r="E64" s="43" t="s">
        <v>89</v>
      </c>
      <c r="F64" s="44">
        <v>345.60000000000008</v>
      </c>
      <c r="G64" s="36">
        <f>380000+100000+30000</f>
        <v>510000</v>
      </c>
      <c r="H64" s="37">
        <f t="shared" si="31"/>
        <v>176256000.00000003</v>
      </c>
      <c r="I64" s="37"/>
      <c r="J64" s="17" t="s">
        <v>140</v>
      </c>
      <c r="K64" s="17">
        <v>1</v>
      </c>
      <c r="L64" s="23">
        <v>30</v>
      </c>
      <c r="M64" s="23">
        <f t="shared" si="3"/>
        <v>1.3</v>
      </c>
      <c r="AH64" s="24"/>
      <c r="DM64" s="67"/>
      <c r="LJ64" s="24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11">
        <f t="shared" si="32"/>
        <v>5875200.0000000009</v>
      </c>
      <c r="OR64" s="11">
        <f t="shared" si="32"/>
        <v>5875200.0000000009</v>
      </c>
      <c r="OS64" s="11">
        <f t="shared" si="32"/>
        <v>5875200.0000000009</v>
      </c>
      <c r="OT64" s="11">
        <f t="shared" si="32"/>
        <v>5875200.0000000009</v>
      </c>
      <c r="OU64" s="11">
        <f t="shared" si="32"/>
        <v>5875200.0000000009</v>
      </c>
      <c r="OV64" s="11">
        <f t="shared" si="32"/>
        <v>5875200.0000000009</v>
      </c>
      <c r="OW64" s="11">
        <f t="shared" si="32"/>
        <v>5875200.0000000009</v>
      </c>
      <c r="OX64" s="11">
        <f t="shared" si="32"/>
        <v>5875200.0000000009</v>
      </c>
      <c r="OY64" s="11">
        <f t="shared" si="32"/>
        <v>5875200.0000000009</v>
      </c>
      <c r="OZ64" s="11">
        <f t="shared" si="32"/>
        <v>5875200.0000000009</v>
      </c>
      <c r="PA64" s="11">
        <f t="shared" si="32"/>
        <v>5875200.0000000009</v>
      </c>
      <c r="PB64" s="11">
        <f t="shared" si="32"/>
        <v>5875200.0000000009</v>
      </c>
      <c r="PC64" s="11">
        <f t="shared" si="32"/>
        <v>5875200.0000000009</v>
      </c>
      <c r="PD64" s="11">
        <f t="shared" si="32"/>
        <v>5875200.0000000009</v>
      </c>
      <c r="PE64" s="11">
        <f t="shared" si="32"/>
        <v>5875200.0000000009</v>
      </c>
      <c r="PF64" s="11">
        <f t="shared" si="32"/>
        <v>5875200.0000000009</v>
      </c>
      <c r="PG64" s="11">
        <f t="shared" si="32"/>
        <v>5875200.0000000009</v>
      </c>
      <c r="PH64" s="11">
        <f t="shared" si="32"/>
        <v>5875200.0000000009</v>
      </c>
      <c r="PI64" s="11">
        <f t="shared" si="32"/>
        <v>5875200.0000000009</v>
      </c>
      <c r="PJ64" s="11">
        <f t="shared" si="32"/>
        <v>5875200.0000000009</v>
      </c>
      <c r="PK64" s="11">
        <f t="shared" si="32"/>
        <v>5875200.0000000009</v>
      </c>
      <c r="PL64" s="11">
        <f t="shared" si="32"/>
        <v>5875200.0000000009</v>
      </c>
      <c r="PM64" s="11">
        <f t="shared" si="32"/>
        <v>5875200.0000000009</v>
      </c>
      <c r="PN64" s="11">
        <f t="shared" si="32"/>
        <v>5875200.0000000009</v>
      </c>
      <c r="PO64" s="11">
        <f t="shared" si="33"/>
        <v>5875200.0000000009</v>
      </c>
      <c r="PP64" s="11">
        <f t="shared" si="33"/>
        <v>5875200.0000000009</v>
      </c>
      <c r="PQ64" s="11">
        <f t="shared" si="33"/>
        <v>5875200.0000000009</v>
      </c>
      <c r="PR64" s="11">
        <f t="shared" si="33"/>
        <v>5875200.0000000009</v>
      </c>
      <c r="PS64" s="11">
        <f t="shared" si="33"/>
        <v>5875200.0000000009</v>
      </c>
      <c r="PT64" s="11">
        <f t="shared" si="33"/>
        <v>5875200.0000000009</v>
      </c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</row>
    <row r="65" spans="2:686">
      <c r="B65" s="17">
        <v>45</v>
      </c>
      <c r="C65" s="29" t="s">
        <v>141</v>
      </c>
      <c r="D65" s="30" t="s">
        <v>142</v>
      </c>
      <c r="E65" s="17" t="s">
        <v>48</v>
      </c>
      <c r="F65" s="29">
        <v>6</v>
      </c>
      <c r="G65" s="37">
        <v>47060</v>
      </c>
      <c r="H65" s="37">
        <f t="shared" si="31"/>
        <v>282360</v>
      </c>
      <c r="I65" s="37"/>
      <c r="J65" s="17">
        <v>44</v>
      </c>
      <c r="K65" s="17">
        <v>0.5</v>
      </c>
      <c r="L65" s="23">
        <v>1</v>
      </c>
      <c r="M65" s="23">
        <f>+K65*1.3</f>
        <v>0.65</v>
      </c>
      <c r="AH65" s="24"/>
      <c r="DM65" s="67"/>
      <c r="LJ65" s="24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11">
        <f t="shared" ref="PU65" si="34">+$H65/$L65</f>
        <v>282360</v>
      </c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</row>
    <row r="66" spans="2:686">
      <c r="B66" s="17"/>
      <c r="C66" s="12" t="s">
        <v>143</v>
      </c>
      <c r="D66" s="40" t="s">
        <v>144</v>
      </c>
      <c r="E66" s="43"/>
      <c r="F66" s="29"/>
      <c r="G66" s="36"/>
      <c r="H66" s="37"/>
      <c r="I66" s="37"/>
      <c r="J66" s="17"/>
      <c r="K66" s="17"/>
      <c r="L66" s="23"/>
      <c r="M66" s="23"/>
      <c r="AH66" s="24"/>
      <c r="DM66" s="67"/>
      <c r="LJ66" s="24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</row>
    <row r="67" spans="2:686">
      <c r="B67" s="17">
        <v>46</v>
      </c>
      <c r="C67" s="29" t="s">
        <v>145</v>
      </c>
      <c r="D67" s="30" t="s">
        <v>146</v>
      </c>
      <c r="E67" s="43" t="s">
        <v>74</v>
      </c>
      <c r="F67" s="44">
        <v>118.79999999999998</v>
      </c>
      <c r="G67" s="36">
        <v>25000</v>
      </c>
      <c r="H67" s="37">
        <f t="shared" si="31"/>
        <v>2969999.9999999995</v>
      </c>
      <c r="I67" s="37"/>
      <c r="J67" s="17">
        <v>40</v>
      </c>
      <c r="K67" s="17">
        <v>0.5</v>
      </c>
      <c r="L67" s="23">
        <v>30</v>
      </c>
      <c r="M67" s="23">
        <f t="shared" si="3"/>
        <v>0.65</v>
      </c>
      <c r="AH67" s="24"/>
      <c r="DM67" s="67"/>
      <c r="LJ67" s="24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11">
        <f t="shared" ref="OK67:PN69" si="35">+$H67/$L67</f>
        <v>98999.999999999985</v>
      </c>
      <c r="OL67" s="11">
        <f t="shared" si="35"/>
        <v>98999.999999999985</v>
      </c>
      <c r="OM67" s="11">
        <f t="shared" si="35"/>
        <v>98999.999999999985</v>
      </c>
      <c r="ON67" s="11">
        <f t="shared" si="35"/>
        <v>98999.999999999985</v>
      </c>
      <c r="OO67" s="11">
        <f t="shared" si="35"/>
        <v>98999.999999999985</v>
      </c>
      <c r="OP67" s="11">
        <f t="shared" si="35"/>
        <v>98999.999999999985</v>
      </c>
      <c r="OQ67" s="11">
        <f t="shared" si="35"/>
        <v>98999.999999999985</v>
      </c>
      <c r="OR67" s="11">
        <f t="shared" si="35"/>
        <v>98999.999999999985</v>
      </c>
      <c r="OS67" s="11">
        <f t="shared" si="35"/>
        <v>98999.999999999985</v>
      </c>
      <c r="OT67" s="11">
        <f t="shared" si="35"/>
        <v>98999.999999999985</v>
      </c>
      <c r="OU67" s="11">
        <f t="shared" si="35"/>
        <v>98999.999999999985</v>
      </c>
      <c r="OV67" s="11">
        <f t="shared" si="35"/>
        <v>98999.999999999985</v>
      </c>
      <c r="OW67" s="11">
        <f t="shared" si="35"/>
        <v>98999.999999999985</v>
      </c>
      <c r="OX67" s="11">
        <f t="shared" si="35"/>
        <v>98999.999999999985</v>
      </c>
      <c r="OY67" s="11">
        <f t="shared" si="35"/>
        <v>98999.999999999985</v>
      </c>
      <c r="OZ67" s="11">
        <f t="shared" si="35"/>
        <v>98999.999999999985</v>
      </c>
      <c r="PA67" s="11">
        <f t="shared" si="35"/>
        <v>98999.999999999985</v>
      </c>
      <c r="PB67" s="11">
        <f t="shared" si="35"/>
        <v>98999.999999999985</v>
      </c>
      <c r="PC67" s="11">
        <f t="shared" si="35"/>
        <v>98999.999999999985</v>
      </c>
      <c r="PD67" s="11">
        <f t="shared" si="35"/>
        <v>98999.999999999985</v>
      </c>
      <c r="PE67" s="11">
        <f t="shared" si="35"/>
        <v>98999.999999999985</v>
      </c>
      <c r="PF67" s="11">
        <f t="shared" si="35"/>
        <v>98999.999999999985</v>
      </c>
      <c r="PG67" s="11">
        <f t="shared" si="35"/>
        <v>98999.999999999985</v>
      </c>
      <c r="PH67" s="11">
        <f t="shared" si="35"/>
        <v>98999.999999999985</v>
      </c>
      <c r="PI67" s="11">
        <f t="shared" si="35"/>
        <v>98999.999999999985</v>
      </c>
      <c r="PJ67" s="11">
        <f t="shared" si="35"/>
        <v>98999.999999999985</v>
      </c>
      <c r="PK67" s="11">
        <f t="shared" si="35"/>
        <v>98999.999999999985</v>
      </c>
      <c r="PL67" s="11">
        <f t="shared" si="35"/>
        <v>98999.999999999985</v>
      </c>
      <c r="PM67" s="11">
        <f t="shared" si="35"/>
        <v>98999.999999999985</v>
      </c>
      <c r="PN67" s="11">
        <f t="shared" si="35"/>
        <v>98999.999999999985</v>
      </c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</row>
    <row r="68" spans="2:686">
      <c r="B68" s="17">
        <v>47</v>
      </c>
      <c r="C68" s="29" t="s">
        <v>147</v>
      </c>
      <c r="D68" s="30" t="s">
        <v>148</v>
      </c>
      <c r="E68" s="43" t="s">
        <v>102</v>
      </c>
      <c r="F68" s="44">
        <v>27797</v>
      </c>
      <c r="G68" s="36">
        <v>5500</v>
      </c>
      <c r="H68" s="37">
        <f t="shared" si="31"/>
        <v>152883500</v>
      </c>
      <c r="I68" s="37"/>
      <c r="J68" s="17" t="s">
        <v>149</v>
      </c>
      <c r="K68" s="17">
        <v>1</v>
      </c>
      <c r="L68" s="23">
        <v>30</v>
      </c>
      <c r="M68" s="23">
        <f t="shared" si="3"/>
        <v>1.3</v>
      </c>
      <c r="AH68" s="24"/>
      <c r="DM68" s="67"/>
      <c r="LJ68" s="24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11">
        <f t="shared" si="35"/>
        <v>5096116.666666667</v>
      </c>
      <c r="OO68" s="11">
        <f t="shared" si="35"/>
        <v>5096116.666666667</v>
      </c>
      <c r="OP68" s="11">
        <f t="shared" si="35"/>
        <v>5096116.666666667</v>
      </c>
      <c r="OQ68" s="11">
        <f t="shared" si="35"/>
        <v>5096116.666666667</v>
      </c>
      <c r="OR68" s="11">
        <f t="shared" si="35"/>
        <v>5096116.666666667</v>
      </c>
      <c r="OS68" s="11">
        <f t="shared" si="35"/>
        <v>5096116.666666667</v>
      </c>
      <c r="OT68" s="11">
        <f t="shared" si="35"/>
        <v>5096116.666666667</v>
      </c>
      <c r="OU68" s="11">
        <f t="shared" si="35"/>
        <v>5096116.666666667</v>
      </c>
      <c r="OV68" s="11">
        <f t="shared" si="35"/>
        <v>5096116.666666667</v>
      </c>
      <c r="OW68" s="11">
        <f t="shared" si="35"/>
        <v>5096116.666666667</v>
      </c>
      <c r="OX68" s="11">
        <f t="shared" si="35"/>
        <v>5096116.666666667</v>
      </c>
      <c r="OY68" s="11">
        <f t="shared" si="35"/>
        <v>5096116.666666667</v>
      </c>
      <c r="OZ68" s="11">
        <f t="shared" si="35"/>
        <v>5096116.666666667</v>
      </c>
      <c r="PA68" s="11">
        <f t="shared" si="35"/>
        <v>5096116.666666667</v>
      </c>
      <c r="PB68" s="11">
        <f t="shared" si="35"/>
        <v>5096116.666666667</v>
      </c>
      <c r="PC68" s="11">
        <f t="shared" si="35"/>
        <v>5096116.666666667</v>
      </c>
      <c r="PD68" s="11">
        <f t="shared" si="35"/>
        <v>5096116.666666667</v>
      </c>
      <c r="PE68" s="11">
        <f t="shared" si="35"/>
        <v>5096116.666666667</v>
      </c>
      <c r="PF68" s="11">
        <f t="shared" si="35"/>
        <v>5096116.666666667</v>
      </c>
      <c r="PG68" s="11">
        <f t="shared" si="35"/>
        <v>5096116.666666667</v>
      </c>
      <c r="PH68" s="11">
        <f t="shared" si="35"/>
        <v>5096116.666666667</v>
      </c>
      <c r="PI68" s="11">
        <f t="shared" si="35"/>
        <v>5096116.666666667</v>
      </c>
      <c r="PJ68" s="11">
        <f t="shared" si="35"/>
        <v>5096116.666666667</v>
      </c>
      <c r="PK68" s="11">
        <f t="shared" si="35"/>
        <v>5096116.666666667</v>
      </c>
      <c r="PL68" s="11">
        <f t="shared" si="35"/>
        <v>5096116.666666667</v>
      </c>
      <c r="PM68" s="11">
        <f t="shared" si="35"/>
        <v>5096116.666666667</v>
      </c>
      <c r="PN68" s="11">
        <f t="shared" si="35"/>
        <v>5096116.666666667</v>
      </c>
      <c r="PO68" s="11">
        <f t="shared" ref="PO68:PT69" si="36">+$H68/$L68</f>
        <v>5096116.666666667</v>
      </c>
      <c r="PP68" s="11">
        <f t="shared" si="36"/>
        <v>5096116.666666667</v>
      </c>
      <c r="PQ68" s="11">
        <f t="shared" si="36"/>
        <v>5096116.666666667</v>
      </c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</row>
    <row r="69" spans="2:686">
      <c r="B69" s="17">
        <v>48</v>
      </c>
      <c r="C69" s="29" t="s">
        <v>150</v>
      </c>
      <c r="D69" s="30" t="s">
        <v>151</v>
      </c>
      <c r="E69" s="43" t="s">
        <v>89</v>
      </c>
      <c r="F69" s="44">
        <v>58.080000000000005</v>
      </c>
      <c r="G69" s="36">
        <f>207000+380000+30000+6310+3300</f>
        <v>626610</v>
      </c>
      <c r="H69" s="37">
        <f t="shared" si="31"/>
        <v>36393508.800000004</v>
      </c>
      <c r="I69" s="37"/>
      <c r="J69" s="17" t="s">
        <v>152</v>
      </c>
      <c r="K69" s="17">
        <v>0.5</v>
      </c>
      <c r="L69" s="23">
        <v>30</v>
      </c>
      <c r="M69" s="23">
        <f t="shared" si="3"/>
        <v>0.65</v>
      </c>
      <c r="AH69" s="24"/>
      <c r="DM69" s="67"/>
      <c r="LJ69" s="24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11">
        <f t="shared" si="35"/>
        <v>1213116.9600000002</v>
      </c>
      <c r="OR69" s="11">
        <f t="shared" si="35"/>
        <v>1213116.9600000002</v>
      </c>
      <c r="OS69" s="11">
        <f t="shared" si="35"/>
        <v>1213116.9600000002</v>
      </c>
      <c r="OT69" s="11">
        <f t="shared" si="35"/>
        <v>1213116.9600000002</v>
      </c>
      <c r="OU69" s="11">
        <f t="shared" si="35"/>
        <v>1213116.9600000002</v>
      </c>
      <c r="OV69" s="11">
        <f t="shared" si="35"/>
        <v>1213116.9600000002</v>
      </c>
      <c r="OW69" s="11">
        <f t="shared" si="35"/>
        <v>1213116.9600000002</v>
      </c>
      <c r="OX69" s="11">
        <f t="shared" si="35"/>
        <v>1213116.9600000002</v>
      </c>
      <c r="OY69" s="11">
        <f t="shared" si="35"/>
        <v>1213116.9600000002</v>
      </c>
      <c r="OZ69" s="11">
        <f t="shared" si="35"/>
        <v>1213116.9600000002</v>
      </c>
      <c r="PA69" s="11">
        <f t="shared" si="35"/>
        <v>1213116.9600000002</v>
      </c>
      <c r="PB69" s="11">
        <f t="shared" si="35"/>
        <v>1213116.9600000002</v>
      </c>
      <c r="PC69" s="11">
        <f t="shared" si="35"/>
        <v>1213116.9600000002</v>
      </c>
      <c r="PD69" s="11">
        <f t="shared" si="35"/>
        <v>1213116.9600000002</v>
      </c>
      <c r="PE69" s="11">
        <f t="shared" si="35"/>
        <v>1213116.9600000002</v>
      </c>
      <c r="PF69" s="11">
        <f t="shared" si="35"/>
        <v>1213116.9600000002</v>
      </c>
      <c r="PG69" s="11">
        <f t="shared" si="35"/>
        <v>1213116.9600000002</v>
      </c>
      <c r="PH69" s="11">
        <f t="shared" si="35"/>
        <v>1213116.9600000002</v>
      </c>
      <c r="PI69" s="11">
        <f t="shared" si="35"/>
        <v>1213116.9600000002</v>
      </c>
      <c r="PJ69" s="11">
        <f t="shared" si="35"/>
        <v>1213116.9600000002</v>
      </c>
      <c r="PK69" s="11">
        <f t="shared" si="35"/>
        <v>1213116.9600000002</v>
      </c>
      <c r="PL69" s="11">
        <f t="shared" si="35"/>
        <v>1213116.9600000002</v>
      </c>
      <c r="PM69" s="11">
        <f t="shared" si="35"/>
        <v>1213116.9600000002</v>
      </c>
      <c r="PN69" s="11">
        <f t="shared" si="35"/>
        <v>1213116.9600000002</v>
      </c>
      <c r="PO69" s="11">
        <f t="shared" si="36"/>
        <v>1213116.9600000002</v>
      </c>
      <c r="PP69" s="11">
        <f t="shared" si="36"/>
        <v>1213116.9600000002</v>
      </c>
      <c r="PQ69" s="11">
        <f t="shared" si="36"/>
        <v>1213116.9600000002</v>
      </c>
      <c r="PR69" s="11">
        <f t="shared" si="36"/>
        <v>1213116.9600000002</v>
      </c>
      <c r="PS69" s="11">
        <f t="shared" si="36"/>
        <v>1213116.9600000002</v>
      </c>
      <c r="PT69" s="11">
        <f t="shared" si="36"/>
        <v>1213116.9600000002</v>
      </c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</row>
    <row r="70" spans="2:686">
      <c r="B70" s="17"/>
      <c r="C70" s="12" t="s">
        <v>153</v>
      </c>
      <c r="D70" s="40" t="s">
        <v>154</v>
      </c>
      <c r="E70" s="43"/>
      <c r="F70" s="29"/>
      <c r="G70" s="36"/>
      <c r="H70" s="37"/>
      <c r="I70" s="37"/>
      <c r="J70" s="17"/>
      <c r="K70" s="17"/>
      <c r="L70" s="23"/>
      <c r="M70" s="23"/>
      <c r="AH70" s="24"/>
      <c r="DM70" s="67"/>
      <c r="LJ70" s="24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</row>
    <row r="71" spans="2:686">
      <c r="B71" s="17">
        <v>49</v>
      </c>
      <c r="C71" s="29" t="s">
        <v>155</v>
      </c>
      <c r="D71" s="30" t="s">
        <v>156</v>
      </c>
      <c r="E71" s="43" t="s">
        <v>74</v>
      </c>
      <c r="F71" s="44">
        <v>94.2</v>
      </c>
      <c r="G71" s="36">
        <v>25000</v>
      </c>
      <c r="H71" s="37">
        <f t="shared" ref="H71:H73" si="37">+G71*F71</f>
        <v>2355000</v>
      </c>
      <c r="I71" s="37"/>
      <c r="J71" s="17" t="s">
        <v>157</v>
      </c>
      <c r="K71" s="17">
        <v>2</v>
      </c>
      <c r="L71" s="23">
        <v>25</v>
      </c>
      <c r="M71" s="23">
        <f t="shared" ref="M71:M73" si="38">+K71*1.3</f>
        <v>2.6</v>
      </c>
      <c r="AH71" s="24"/>
      <c r="DM71" s="67"/>
      <c r="LJ71" s="24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11">
        <f t="shared" ref="PE71:PG71" si="39">+$H71/$L71</f>
        <v>94200</v>
      </c>
      <c r="PF71" s="11">
        <f t="shared" si="39"/>
        <v>94200</v>
      </c>
      <c r="PG71" s="11">
        <f t="shared" si="39"/>
        <v>94200</v>
      </c>
      <c r="PH71" s="11">
        <f t="shared" ref="PH71:QC73" si="40">+$H71/$L71</f>
        <v>94200</v>
      </c>
      <c r="PI71" s="11">
        <f t="shared" si="40"/>
        <v>94200</v>
      </c>
      <c r="PJ71" s="11">
        <f t="shared" si="40"/>
        <v>94200</v>
      </c>
      <c r="PK71" s="11">
        <f t="shared" si="40"/>
        <v>94200</v>
      </c>
      <c r="PL71" s="11">
        <f t="shared" si="40"/>
        <v>94200</v>
      </c>
      <c r="PM71" s="11">
        <f t="shared" si="40"/>
        <v>94200</v>
      </c>
      <c r="PN71" s="11">
        <f t="shared" si="40"/>
        <v>94200</v>
      </c>
      <c r="PO71" s="11">
        <f t="shared" si="40"/>
        <v>94200</v>
      </c>
      <c r="PP71" s="11">
        <f t="shared" si="40"/>
        <v>94200</v>
      </c>
      <c r="PQ71" s="11">
        <f t="shared" si="40"/>
        <v>94200</v>
      </c>
      <c r="PR71" s="11">
        <f t="shared" si="40"/>
        <v>94200</v>
      </c>
      <c r="PS71" s="11">
        <f t="shared" si="40"/>
        <v>94200</v>
      </c>
      <c r="PT71" s="11">
        <f t="shared" si="40"/>
        <v>94200</v>
      </c>
      <c r="PU71" s="11">
        <f t="shared" si="40"/>
        <v>94200</v>
      </c>
      <c r="PV71" s="11">
        <f t="shared" si="40"/>
        <v>94200</v>
      </c>
      <c r="PW71" s="11">
        <f t="shared" si="40"/>
        <v>94200</v>
      </c>
      <c r="PX71" s="11">
        <f t="shared" si="40"/>
        <v>94200</v>
      </c>
      <c r="PY71" s="11">
        <f t="shared" si="40"/>
        <v>94200</v>
      </c>
      <c r="PZ71" s="11">
        <f t="shared" si="40"/>
        <v>94200</v>
      </c>
      <c r="QA71" s="11">
        <f t="shared" si="40"/>
        <v>94200</v>
      </c>
      <c r="QB71" s="11">
        <f t="shared" si="40"/>
        <v>94200</v>
      </c>
      <c r="QC71" s="11">
        <f t="shared" si="40"/>
        <v>94200</v>
      </c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</row>
    <row r="72" spans="2:686">
      <c r="B72" s="17">
        <v>50</v>
      </c>
      <c r="C72" s="29" t="s">
        <v>158</v>
      </c>
      <c r="D72" s="30" t="s">
        <v>159</v>
      </c>
      <c r="E72" s="43" t="s">
        <v>102</v>
      </c>
      <c r="F72" s="44">
        <v>4320</v>
      </c>
      <c r="G72" s="36">
        <v>5500</v>
      </c>
      <c r="H72" s="37">
        <f t="shared" si="37"/>
        <v>23760000</v>
      </c>
      <c r="I72" s="37"/>
      <c r="J72" s="17" t="s">
        <v>160</v>
      </c>
      <c r="K72" s="17">
        <v>3</v>
      </c>
      <c r="L72" s="23">
        <v>25</v>
      </c>
      <c r="M72" s="23">
        <f t="shared" si="38"/>
        <v>3.9000000000000004</v>
      </c>
      <c r="AH72" s="24"/>
      <c r="DM72" s="67"/>
      <c r="LJ72" s="24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11">
        <f t="shared" si="40"/>
        <v>950400</v>
      </c>
      <c r="PI72" s="11">
        <f t="shared" si="40"/>
        <v>950400</v>
      </c>
      <c r="PJ72" s="11">
        <f t="shared" si="40"/>
        <v>950400</v>
      </c>
      <c r="PK72" s="11">
        <f t="shared" si="40"/>
        <v>950400</v>
      </c>
      <c r="PL72" s="11">
        <f t="shared" si="40"/>
        <v>950400</v>
      </c>
      <c r="PM72" s="11">
        <f t="shared" si="40"/>
        <v>950400</v>
      </c>
      <c r="PN72" s="11">
        <f t="shared" si="40"/>
        <v>950400</v>
      </c>
      <c r="PO72" s="11">
        <f t="shared" si="40"/>
        <v>950400</v>
      </c>
      <c r="PP72" s="11">
        <f t="shared" si="40"/>
        <v>950400</v>
      </c>
      <c r="PQ72" s="11">
        <f t="shared" si="40"/>
        <v>950400</v>
      </c>
      <c r="PR72" s="11">
        <f t="shared" si="40"/>
        <v>950400</v>
      </c>
      <c r="PS72" s="11">
        <f t="shared" si="40"/>
        <v>950400</v>
      </c>
      <c r="PT72" s="11">
        <f t="shared" si="40"/>
        <v>950400</v>
      </c>
      <c r="PU72" s="11">
        <f t="shared" si="40"/>
        <v>950400</v>
      </c>
      <c r="PV72" s="11">
        <f t="shared" si="40"/>
        <v>950400</v>
      </c>
      <c r="PW72" s="11">
        <f t="shared" si="40"/>
        <v>950400</v>
      </c>
      <c r="PX72" s="11">
        <f t="shared" si="40"/>
        <v>950400</v>
      </c>
      <c r="PY72" s="11">
        <f t="shared" si="40"/>
        <v>950400</v>
      </c>
      <c r="PZ72" s="11">
        <f t="shared" si="40"/>
        <v>950400</v>
      </c>
      <c r="QA72" s="11">
        <f t="shared" si="40"/>
        <v>950400</v>
      </c>
      <c r="QB72" s="11">
        <f t="shared" si="40"/>
        <v>950400</v>
      </c>
      <c r="QC72" s="11">
        <f t="shared" si="40"/>
        <v>950400</v>
      </c>
      <c r="QD72" s="11">
        <f t="shared" ref="QD72:QI73" si="41">+$H72/$L72</f>
        <v>950400</v>
      </c>
      <c r="QE72" s="11">
        <f t="shared" si="41"/>
        <v>950400</v>
      </c>
      <c r="QF72" s="11">
        <f t="shared" si="41"/>
        <v>950400</v>
      </c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</row>
    <row r="73" spans="2:686">
      <c r="B73" s="17">
        <v>51</v>
      </c>
      <c r="C73" s="29" t="s">
        <v>161</v>
      </c>
      <c r="D73" s="30" t="s">
        <v>162</v>
      </c>
      <c r="E73" s="43" t="s">
        <v>89</v>
      </c>
      <c r="F73" s="44">
        <v>23.999999999999996</v>
      </c>
      <c r="G73" s="36">
        <f>380000+650000+30000+6000</f>
        <v>1066000</v>
      </c>
      <c r="H73" s="37">
        <f t="shared" si="37"/>
        <v>25583999.999999996</v>
      </c>
      <c r="I73" s="37"/>
      <c r="J73" s="17" t="s">
        <v>163</v>
      </c>
      <c r="K73" s="17">
        <v>1</v>
      </c>
      <c r="L73" s="23">
        <v>25</v>
      </c>
      <c r="M73" s="23">
        <f t="shared" si="38"/>
        <v>1.3</v>
      </c>
      <c r="AH73" s="24"/>
      <c r="DM73" s="67"/>
      <c r="LJ73" s="24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11">
        <f t="shared" si="40"/>
        <v>1023359.9999999999</v>
      </c>
      <c r="PL73" s="11">
        <f t="shared" si="40"/>
        <v>1023359.9999999999</v>
      </c>
      <c r="PM73" s="11">
        <f t="shared" si="40"/>
        <v>1023359.9999999999</v>
      </c>
      <c r="PN73" s="11">
        <f t="shared" si="40"/>
        <v>1023359.9999999999</v>
      </c>
      <c r="PO73" s="11">
        <f t="shared" si="40"/>
        <v>1023359.9999999999</v>
      </c>
      <c r="PP73" s="11">
        <f t="shared" si="40"/>
        <v>1023359.9999999999</v>
      </c>
      <c r="PQ73" s="11">
        <f t="shared" si="40"/>
        <v>1023359.9999999999</v>
      </c>
      <c r="PR73" s="11">
        <f t="shared" si="40"/>
        <v>1023359.9999999999</v>
      </c>
      <c r="PS73" s="11">
        <f t="shared" si="40"/>
        <v>1023359.9999999999</v>
      </c>
      <c r="PT73" s="11">
        <f t="shared" si="40"/>
        <v>1023359.9999999999</v>
      </c>
      <c r="PU73" s="11">
        <f t="shared" si="40"/>
        <v>1023359.9999999999</v>
      </c>
      <c r="PV73" s="11">
        <f t="shared" si="40"/>
        <v>1023359.9999999999</v>
      </c>
      <c r="PW73" s="11">
        <f t="shared" si="40"/>
        <v>1023359.9999999999</v>
      </c>
      <c r="PX73" s="11">
        <f t="shared" si="40"/>
        <v>1023359.9999999999</v>
      </c>
      <c r="PY73" s="11">
        <f t="shared" si="40"/>
        <v>1023359.9999999999</v>
      </c>
      <c r="PZ73" s="11">
        <f t="shared" si="40"/>
        <v>1023359.9999999999</v>
      </c>
      <c r="QA73" s="11">
        <f t="shared" si="40"/>
        <v>1023359.9999999999</v>
      </c>
      <c r="QB73" s="11">
        <f t="shared" si="40"/>
        <v>1023359.9999999999</v>
      </c>
      <c r="QC73" s="11">
        <f t="shared" si="40"/>
        <v>1023359.9999999999</v>
      </c>
      <c r="QD73" s="11">
        <f t="shared" si="41"/>
        <v>1023359.9999999999</v>
      </c>
      <c r="QE73" s="11">
        <f t="shared" si="41"/>
        <v>1023359.9999999999</v>
      </c>
      <c r="QF73" s="11">
        <f t="shared" si="41"/>
        <v>1023359.9999999999</v>
      </c>
      <c r="QG73" s="11">
        <f t="shared" si="41"/>
        <v>1023359.9999999999</v>
      </c>
      <c r="QH73" s="11">
        <f t="shared" si="41"/>
        <v>1023359.9999999999</v>
      </c>
      <c r="QI73" s="11">
        <f t="shared" si="41"/>
        <v>1023359.9999999999</v>
      </c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</row>
    <row r="74" spans="2:686">
      <c r="B74" s="17"/>
      <c r="C74" s="12" t="s">
        <v>164</v>
      </c>
      <c r="D74" s="40" t="s">
        <v>165</v>
      </c>
      <c r="E74" s="43"/>
      <c r="F74" s="29"/>
      <c r="G74" s="36"/>
      <c r="H74" s="37"/>
      <c r="I74" s="37"/>
      <c r="J74" s="17"/>
      <c r="K74" s="17"/>
      <c r="L74" s="23"/>
      <c r="M74" s="23"/>
      <c r="AH74" s="24"/>
      <c r="DM74" s="67"/>
      <c r="LJ74" s="24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</row>
    <row r="75" spans="2:686">
      <c r="B75" s="17"/>
      <c r="C75" s="12" t="s">
        <v>166</v>
      </c>
      <c r="D75" s="40" t="s">
        <v>167</v>
      </c>
      <c r="E75" s="43"/>
      <c r="F75" s="29"/>
      <c r="G75" s="36"/>
      <c r="H75" s="37"/>
      <c r="I75" s="37"/>
      <c r="J75" s="17"/>
      <c r="K75" s="17"/>
      <c r="L75" s="23"/>
      <c r="M75" s="23"/>
      <c r="AH75" s="24"/>
      <c r="DM75" s="67"/>
      <c r="LJ75" s="24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</row>
    <row r="76" spans="2:686">
      <c r="B76" s="17">
        <v>52</v>
      </c>
      <c r="C76" s="29" t="s">
        <v>168</v>
      </c>
      <c r="D76" s="30" t="s">
        <v>169</v>
      </c>
      <c r="E76" s="43" t="s">
        <v>74</v>
      </c>
      <c r="F76" s="44">
        <v>1776.1399999999996</v>
      </c>
      <c r="G76" s="36">
        <v>53407</v>
      </c>
      <c r="H76" s="37">
        <f t="shared" ref="H76:H90" si="42">+G76*F76</f>
        <v>94858308.979999974</v>
      </c>
      <c r="I76" s="37"/>
      <c r="J76" s="17">
        <v>44</v>
      </c>
      <c r="K76" s="17">
        <v>6</v>
      </c>
      <c r="L76" s="23">
        <v>60</v>
      </c>
      <c r="M76" s="23">
        <f t="shared" ref="M76:M138" si="43">+K76*1.3</f>
        <v>7.8000000000000007</v>
      </c>
      <c r="AH76" s="24"/>
      <c r="DM76" s="67"/>
      <c r="LJ76" s="24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11">
        <f t="shared" ref="PU76:SB76" si="44">+$H76/$L76</f>
        <v>1580971.8163333328</v>
      </c>
      <c r="PV76" s="11">
        <f t="shared" si="44"/>
        <v>1580971.8163333328</v>
      </c>
      <c r="PW76" s="11">
        <f t="shared" si="44"/>
        <v>1580971.8163333328</v>
      </c>
      <c r="PX76" s="11">
        <f t="shared" si="44"/>
        <v>1580971.8163333328</v>
      </c>
      <c r="PY76" s="11">
        <f t="shared" si="44"/>
        <v>1580971.8163333328</v>
      </c>
      <c r="PZ76" s="11">
        <f t="shared" si="44"/>
        <v>1580971.8163333328</v>
      </c>
      <c r="QA76" s="11">
        <f t="shared" si="44"/>
        <v>1580971.8163333328</v>
      </c>
      <c r="QB76" s="11">
        <f t="shared" si="44"/>
        <v>1580971.8163333328</v>
      </c>
      <c r="QC76" s="11">
        <f t="shared" si="44"/>
        <v>1580971.8163333328</v>
      </c>
      <c r="QD76" s="11">
        <f t="shared" si="44"/>
        <v>1580971.8163333328</v>
      </c>
      <c r="QE76" s="11">
        <f t="shared" si="44"/>
        <v>1580971.8163333328</v>
      </c>
      <c r="QF76" s="11">
        <f t="shared" si="44"/>
        <v>1580971.8163333328</v>
      </c>
      <c r="QG76" s="11">
        <f t="shared" si="44"/>
        <v>1580971.8163333328</v>
      </c>
      <c r="QH76" s="11">
        <f t="shared" si="44"/>
        <v>1580971.8163333328</v>
      </c>
      <c r="QI76" s="11">
        <f t="shared" si="44"/>
        <v>1580971.8163333328</v>
      </c>
      <c r="QJ76" s="11">
        <f t="shared" si="44"/>
        <v>1580971.8163333328</v>
      </c>
      <c r="QK76" s="11">
        <f t="shared" si="44"/>
        <v>1580971.8163333328</v>
      </c>
      <c r="QL76" s="11">
        <f t="shared" si="44"/>
        <v>1580971.8163333328</v>
      </c>
      <c r="QM76" s="11">
        <f t="shared" si="44"/>
        <v>1580971.8163333328</v>
      </c>
      <c r="QN76" s="11">
        <f t="shared" si="44"/>
        <v>1580971.8163333328</v>
      </c>
      <c r="QO76" s="11">
        <f t="shared" si="44"/>
        <v>1580971.8163333328</v>
      </c>
      <c r="QP76" s="11">
        <f t="shared" si="44"/>
        <v>1580971.8163333328</v>
      </c>
      <c r="QQ76" s="11">
        <f t="shared" si="44"/>
        <v>1580971.8163333328</v>
      </c>
      <c r="QR76" s="11">
        <f t="shared" si="44"/>
        <v>1580971.8163333328</v>
      </c>
      <c r="QS76" s="11">
        <f t="shared" si="44"/>
        <v>1580971.8163333328</v>
      </c>
      <c r="QT76" s="11">
        <f t="shared" si="44"/>
        <v>1580971.8163333328</v>
      </c>
      <c r="QU76" s="11">
        <f t="shared" si="44"/>
        <v>1580971.8163333328</v>
      </c>
      <c r="QV76" s="11">
        <f t="shared" si="44"/>
        <v>1580971.8163333328</v>
      </c>
      <c r="QW76" s="11">
        <f t="shared" si="44"/>
        <v>1580971.8163333328</v>
      </c>
      <c r="QX76" s="11">
        <f t="shared" si="44"/>
        <v>1580971.8163333328</v>
      </c>
      <c r="QY76" s="11">
        <f t="shared" si="44"/>
        <v>1580971.8163333328</v>
      </c>
      <c r="QZ76" s="11">
        <f t="shared" si="44"/>
        <v>1580971.8163333328</v>
      </c>
      <c r="RA76" s="11">
        <f t="shared" si="44"/>
        <v>1580971.8163333328</v>
      </c>
      <c r="RB76" s="11">
        <f t="shared" si="44"/>
        <v>1580971.8163333328</v>
      </c>
      <c r="RC76" s="11">
        <f t="shared" si="44"/>
        <v>1580971.8163333328</v>
      </c>
      <c r="RD76" s="11">
        <f t="shared" si="44"/>
        <v>1580971.8163333328</v>
      </c>
      <c r="RE76" s="11">
        <f t="shared" si="44"/>
        <v>1580971.8163333328</v>
      </c>
      <c r="RF76" s="11">
        <f t="shared" si="44"/>
        <v>1580971.8163333328</v>
      </c>
      <c r="RG76" s="11">
        <f t="shared" si="44"/>
        <v>1580971.8163333328</v>
      </c>
      <c r="RH76" s="11">
        <f t="shared" si="44"/>
        <v>1580971.8163333328</v>
      </c>
      <c r="RI76" s="11">
        <f t="shared" si="44"/>
        <v>1580971.8163333328</v>
      </c>
      <c r="RJ76" s="11">
        <f t="shared" si="44"/>
        <v>1580971.8163333328</v>
      </c>
      <c r="RK76" s="11">
        <f t="shared" si="44"/>
        <v>1580971.8163333328</v>
      </c>
      <c r="RL76" s="11">
        <f t="shared" si="44"/>
        <v>1580971.8163333328</v>
      </c>
      <c r="RM76" s="11">
        <f t="shared" si="44"/>
        <v>1580971.8163333328</v>
      </c>
      <c r="RN76" s="11">
        <f t="shared" si="44"/>
        <v>1580971.8163333328</v>
      </c>
      <c r="RO76" s="11">
        <f t="shared" si="44"/>
        <v>1580971.8163333328</v>
      </c>
      <c r="RP76" s="11">
        <f t="shared" si="44"/>
        <v>1580971.8163333328</v>
      </c>
      <c r="RQ76" s="11">
        <f t="shared" si="44"/>
        <v>1580971.8163333328</v>
      </c>
      <c r="RR76" s="11">
        <f t="shared" si="44"/>
        <v>1580971.8163333328</v>
      </c>
      <c r="RS76" s="11">
        <f t="shared" si="44"/>
        <v>1580971.8163333328</v>
      </c>
      <c r="RT76" s="11">
        <f t="shared" si="44"/>
        <v>1580971.8163333328</v>
      </c>
      <c r="RU76" s="11">
        <f t="shared" si="44"/>
        <v>1580971.8163333328</v>
      </c>
      <c r="RV76" s="11">
        <f t="shared" si="44"/>
        <v>1580971.8163333328</v>
      </c>
      <c r="RW76" s="11">
        <f t="shared" si="44"/>
        <v>1580971.8163333328</v>
      </c>
      <c r="RX76" s="11">
        <f t="shared" si="44"/>
        <v>1580971.8163333328</v>
      </c>
      <c r="RY76" s="11">
        <f t="shared" si="44"/>
        <v>1580971.8163333328</v>
      </c>
      <c r="RZ76" s="11">
        <f t="shared" si="44"/>
        <v>1580971.8163333328</v>
      </c>
      <c r="SA76" s="11">
        <f t="shared" si="44"/>
        <v>1580971.8163333328</v>
      </c>
      <c r="SB76" s="11">
        <f t="shared" si="44"/>
        <v>1580971.8163333328</v>
      </c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</row>
    <row r="77" spans="2:686">
      <c r="B77" s="17"/>
      <c r="C77" s="12" t="s">
        <v>170</v>
      </c>
      <c r="D77" s="40" t="s">
        <v>171</v>
      </c>
      <c r="E77" s="43"/>
      <c r="F77" s="29"/>
      <c r="G77" s="36"/>
      <c r="H77" s="37"/>
      <c r="I77" s="37"/>
      <c r="J77" s="17"/>
      <c r="K77" s="17"/>
      <c r="L77" s="23"/>
      <c r="M77" s="23"/>
      <c r="AH77" s="24"/>
      <c r="DM77" s="67"/>
      <c r="LJ77" s="24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</row>
    <row r="78" spans="2:686">
      <c r="B78" s="17">
        <v>53</v>
      </c>
      <c r="C78" s="29" t="s">
        <v>172</v>
      </c>
      <c r="D78" s="30" t="s">
        <v>173</v>
      </c>
      <c r="E78" s="43" t="s">
        <v>74</v>
      </c>
      <c r="F78" s="44">
        <v>2252.0200000000004</v>
      </c>
      <c r="G78" s="36">
        <v>13559</v>
      </c>
      <c r="H78" s="37">
        <f t="shared" si="42"/>
        <v>30535139.180000007</v>
      </c>
      <c r="I78" s="37"/>
      <c r="J78" s="17" t="s">
        <v>174</v>
      </c>
      <c r="K78" s="17">
        <v>5</v>
      </c>
      <c r="L78" s="23">
        <v>60</v>
      </c>
      <c r="M78" s="23">
        <f t="shared" si="43"/>
        <v>6.5</v>
      </c>
      <c r="AH78" s="24"/>
      <c r="DM78" s="67"/>
      <c r="LJ78" s="24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11">
        <f t="shared" ref="QC78:SJ78" si="45">+$H78/$L78</f>
        <v>508918.98633333348</v>
      </c>
      <c r="QD78" s="11">
        <f t="shared" si="45"/>
        <v>508918.98633333348</v>
      </c>
      <c r="QE78" s="11">
        <f t="shared" si="45"/>
        <v>508918.98633333348</v>
      </c>
      <c r="QF78" s="11">
        <f t="shared" si="45"/>
        <v>508918.98633333348</v>
      </c>
      <c r="QG78" s="11">
        <f t="shared" si="45"/>
        <v>508918.98633333348</v>
      </c>
      <c r="QH78" s="11">
        <f t="shared" si="45"/>
        <v>508918.98633333348</v>
      </c>
      <c r="QI78" s="11">
        <f t="shared" si="45"/>
        <v>508918.98633333348</v>
      </c>
      <c r="QJ78" s="11">
        <f t="shared" si="45"/>
        <v>508918.98633333348</v>
      </c>
      <c r="QK78" s="11">
        <f t="shared" si="45"/>
        <v>508918.98633333348</v>
      </c>
      <c r="QL78" s="11">
        <f t="shared" si="45"/>
        <v>508918.98633333348</v>
      </c>
      <c r="QM78" s="11">
        <f t="shared" si="45"/>
        <v>508918.98633333348</v>
      </c>
      <c r="QN78" s="11">
        <f t="shared" si="45"/>
        <v>508918.98633333348</v>
      </c>
      <c r="QO78" s="11">
        <f t="shared" si="45"/>
        <v>508918.98633333348</v>
      </c>
      <c r="QP78" s="11">
        <f t="shared" si="45"/>
        <v>508918.98633333348</v>
      </c>
      <c r="QQ78" s="11">
        <f t="shared" si="45"/>
        <v>508918.98633333348</v>
      </c>
      <c r="QR78" s="11">
        <f t="shared" si="45"/>
        <v>508918.98633333348</v>
      </c>
      <c r="QS78" s="11">
        <f t="shared" si="45"/>
        <v>508918.98633333348</v>
      </c>
      <c r="QT78" s="11">
        <f t="shared" si="45"/>
        <v>508918.98633333348</v>
      </c>
      <c r="QU78" s="11">
        <f t="shared" si="45"/>
        <v>508918.98633333348</v>
      </c>
      <c r="QV78" s="11">
        <f t="shared" si="45"/>
        <v>508918.98633333348</v>
      </c>
      <c r="QW78" s="11">
        <f t="shared" si="45"/>
        <v>508918.98633333348</v>
      </c>
      <c r="QX78" s="11">
        <f t="shared" si="45"/>
        <v>508918.98633333348</v>
      </c>
      <c r="QY78" s="11">
        <f t="shared" si="45"/>
        <v>508918.98633333348</v>
      </c>
      <c r="QZ78" s="11">
        <f t="shared" si="45"/>
        <v>508918.98633333348</v>
      </c>
      <c r="RA78" s="11">
        <f t="shared" si="45"/>
        <v>508918.98633333348</v>
      </c>
      <c r="RB78" s="11">
        <f t="shared" si="45"/>
        <v>508918.98633333348</v>
      </c>
      <c r="RC78" s="11">
        <f t="shared" si="45"/>
        <v>508918.98633333348</v>
      </c>
      <c r="RD78" s="11">
        <f t="shared" si="45"/>
        <v>508918.98633333348</v>
      </c>
      <c r="RE78" s="11">
        <f t="shared" si="45"/>
        <v>508918.98633333348</v>
      </c>
      <c r="RF78" s="11">
        <f t="shared" si="45"/>
        <v>508918.98633333348</v>
      </c>
      <c r="RG78" s="11">
        <f t="shared" si="45"/>
        <v>508918.98633333348</v>
      </c>
      <c r="RH78" s="11">
        <f t="shared" si="45"/>
        <v>508918.98633333348</v>
      </c>
      <c r="RI78" s="11">
        <f t="shared" si="45"/>
        <v>508918.98633333348</v>
      </c>
      <c r="RJ78" s="11">
        <f t="shared" si="45"/>
        <v>508918.98633333348</v>
      </c>
      <c r="RK78" s="11">
        <f t="shared" si="45"/>
        <v>508918.98633333348</v>
      </c>
      <c r="RL78" s="11">
        <f t="shared" si="45"/>
        <v>508918.98633333348</v>
      </c>
      <c r="RM78" s="11">
        <f t="shared" si="45"/>
        <v>508918.98633333348</v>
      </c>
      <c r="RN78" s="11">
        <f t="shared" si="45"/>
        <v>508918.98633333348</v>
      </c>
      <c r="RO78" s="11">
        <f t="shared" si="45"/>
        <v>508918.98633333348</v>
      </c>
      <c r="RP78" s="11">
        <f t="shared" si="45"/>
        <v>508918.98633333348</v>
      </c>
      <c r="RQ78" s="11">
        <f t="shared" si="45"/>
        <v>508918.98633333348</v>
      </c>
      <c r="RR78" s="11">
        <f t="shared" si="45"/>
        <v>508918.98633333348</v>
      </c>
      <c r="RS78" s="11">
        <f t="shared" si="45"/>
        <v>508918.98633333348</v>
      </c>
      <c r="RT78" s="11">
        <f t="shared" si="45"/>
        <v>508918.98633333348</v>
      </c>
      <c r="RU78" s="11">
        <f t="shared" si="45"/>
        <v>508918.98633333348</v>
      </c>
      <c r="RV78" s="11">
        <f t="shared" si="45"/>
        <v>508918.98633333348</v>
      </c>
      <c r="RW78" s="11">
        <f t="shared" si="45"/>
        <v>508918.98633333348</v>
      </c>
      <c r="RX78" s="11">
        <f t="shared" si="45"/>
        <v>508918.98633333348</v>
      </c>
      <c r="RY78" s="11">
        <f t="shared" si="45"/>
        <v>508918.98633333348</v>
      </c>
      <c r="RZ78" s="11">
        <f t="shared" si="45"/>
        <v>508918.98633333348</v>
      </c>
      <c r="SA78" s="11">
        <f t="shared" si="45"/>
        <v>508918.98633333348</v>
      </c>
      <c r="SB78" s="11">
        <f t="shared" si="45"/>
        <v>508918.98633333348</v>
      </c>
      <c r="SC78" s="11">
        <f t="shared" si="45"/>
        <v>508918.98633333348</v>
      </c>
      <c r="SD78" s="11">
        <f t="shared" si="45"/>
        <v>508918.98633333348</v>
      </c>
      <c r="SE78" s="11">
        <f t="shared" si="45"/>
        <v>508918.98633333348</v>
      </c>
      <c r="SF78" s="11">
        <f t="shared" si="45"/>
        <v>508918.98633333348</v>
      </c>
      <c r="SG78" s="11">
        <f t="shared" si="45"/>
        <v>508918.98633333348</v>
      </c>
      <c r="SH78" s="11">
        <f t="shared" si="45"/>
        <v>508918.98633333348</v>
      </c>
      <c r="SI78" s="11">
        <f t="shared" si="45"/>
        <v>508918.98633333348</v>
      </c>
      <c r="SJ78" s="11">
        <f t="shared" si="45"/>
        <v>508918.98633333348</v>
      </c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</row>
    <row r="79" spans="2:686">
      <c r="B79" s="17">
        <v>54</v>
      </c>
      <c r="C79" s="29" t="s">
        <v>175</v>
      </c>
      <c r="D79" s="30" t="s">
        <v>176</v>
      </c>
      <c r="E79" s="43" t="s">
        <v>177</v>
      </c>
      <c r="F79" s="29">
        <v>97</v>
      </c>
      <c r="G79" s="36">
        <v>31046</v>
      </c>
      <c r="H79" s="37">
        <f t="shared" si="42"/>
        <v>3011462</v>
      </c>
      <c r="I79" s="37"/>
      <c r="J79" s="17">
        <v>53</v>
      </c>
      <c r="K79" s="17">
        <v>4</v>
      </c>
      <c r="L79" s="23">
        <v>7</v>
      </c>
      <c r="M79" s="23">
        <f t="shared" si="43"/>
        <v>5.2</v>
      </c>
      <c r="AH79" s="24"/>
      <c r="DM79" s="67"/>
      <c r="LJ79" s="24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11">
        <f t="shared" ref="SK79:SQ79" si="46">+$H79/$L79</f>
        <v>430208.85714285716</v>
      </c>
      <c r="SL79" s="11">
        <f t="shared" si="46"/>
        <v>430208.85714285716</v>
      </c>
      <c r="SM79" s="11">
        <f t="shared" si="46"/>
        <v>430208.85714285716</v>
      </c>
      <c r="SN79" s="11">
        <f t="shared" si="46"/>
        <v>430208.85714285716</v>
      </c>
      <c r="SO79" s="11">
        <f t="shared" si="46"/>
        <v>430208.85714285716</v>
      </c>
      <c r="SP79" s="11">
        <f t="shared" si="46"/>
        <v>430208.85714285716</v>
      </c>
      <c r="SQ79" s="11">
        <f t="shared" si="46"/>
        <v>430208.85714285716</v>
      </c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</row>
    <row r="80" spans="2:686">
      <c r="B80" s="17">
        <v>55</v>
      </c>
      <c r="C80" s="29" t="s">
        <v>178</v>
      </c>
      <c r="D80" s="30" t="s">
        <v>179</v>
      </c>
      <c r="E80" s="43" t="s">
        <v>177</v>
      </c>
      <c r="F80" s="29">
        <v>170.98</v>
      </c>
      <c r="G80" s="36">
        <v>10919</v>
      </c>
      <c r="H80" s="37">
        <f t="shared" si="42"/>
        <v>1866930.6199999999</v>
      </c>
      <c r="I80" s="37"/>
      <c r="J80" s="17">
        <v>54</v>
      </c>
      <c r="K80" s="17">
        <v>3</v>
      </c>
      <c r="L80" s="23">
        <v>7</v>
      </c>
      <c r="M80" s="23">
        <f t="shared" si="43"/>
        <v>3.9000000000000004</v>
      </c>
      <c r="AH80" s="24"/>
      <c r="DM80" s="67"/>
      <c r="LJ80" s="24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11">
        <f t="shared" ref="SR80:SX80" si="47">+$H80/$L80</f>
        <v>266704.37428571429</v>
      </c>
      <c r="SS80" s="11">
        <f t="shared" si="47"/>
        <v>266704.37428571429</v>
      </c>
      <c r="ST80" s="11">
        <f t="shared" si="47"/>
        <v>266704.37428571429</v>
      </c>
      <c r="SU80" s="11">
        <f t="shared" si="47"/>
        <v>266704.37428571429</v>
      </c>
      <c r="SV80" s="11">
        <f t="shared" si="47"/>
        <v>266704.37428571429</v>
      </c>
      <c r="SW80" s="11">
        <f t="shared" si="47"/>
        <v>266704.37428571429</v>
      </c>
      <c r="SX80" s="11">
        <f t="shared" si="47"/>
        <v>266704.37428571429</v>
      </c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</row>
    <row r="81" spans="2:686">
      <c r="B81" s="17">
        <v>56</v>
      </c>
      <c r="C81" s="29" t="s">
        <v>180</v>
      </c>
      <c r="D81" s="30" t="s">
        <v>181</v>
      </c>
      <c r="E81" s="43" t="s">
        <v>48</v>
      </c>
      <c r="F81" s="29">
        <v>288</v>
      </c>
      <c r="G81" s="36">
        <v>5728</v>
      </c>
      <c r="H81" s="37">
        <f t="shared" si="42"/>
        <v>1649664</v>
      </c>
      <c r="I81" s="37"/>
      <c r="J81" s="17">
        <v>53</v>
      </c>
      <c r="K81" s="17">
        <v>5</v>
      </c>
      <c r="L81" s="23">
        <v>7</v>
      </c>
      <c r="M81" s="23">
        <f t="shared" si="43"/>
        <v>6.5</v>
      </c>
      <c r="AH81" s="24"/>
      <c r="DM81" s="67"/>
      <c r="LJ81" s="24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11">
        <f t="shared" ref="SK81:SQ81" si="48">+$H81/$L81</f>
        <v>235666.28571428571</v>
      </c>
      <c r="SL81" s="11">
        <f t="shared" si="48"/>
        <v>235666.28571428571</v>
      </c>
      <c r="SM81" s="11">
        <f t="shared" si="48"/>
        <v>235666.28571428571</v>
      </c>
      <c r="SN81" s="11">
        <f t="shared" si="48"/>
        <v>235666.28571428571</v>
      </c>
      <c r="SO81" s="11">
        <f t="shared" si="48"/>
        <v>235666.28571428571</v>
      </c>
      <c r="SP81" s="11">
        <f t="shared" si="48"/>
        <v>235666.28571428571</v>
      </c>
      <c r="SQ81" s="11">
        <f t="shared" si="48"/>
        <v>235666.28571428571</v>
      </c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</row>
    <row r="82" spans="2:686">
      <c r="B82" s="17">
        <v>57</v>
      </c>
      <c r="C82" s="29" t="s">
        <v>182</v>
      </c>
      <c r="D82" s="30" t="s">
        <v>183</v>
      </c>
      <c r="E82" s="43" t="s">
        <v>177</v>
      </c>
      <c r="F82" s="44">
        <v>1000</v>
      </c>
      <c r="G82" s="36">
        <v>6119</v>
      </c>
      <c r="H82" s="37">
        <f t="shared" si="42"/>
        <v>6119000</v>
      </c>
      <c r="I82" s="37"/>
      <c r="J82" s="17" t="s">
        <v>184</v>
      </c>
      <c r="K82" s="17">
        <v>2</v>
      </c>
      <c r="L82" s="23">
        <v>44</v>
      </c>
      <c r="M82" s="23">
        <f t="shared" si="43"/>
        <v>2.6</v>
      </c>
      <c r="AH82" s="24"/>
      <c r="DM82" s="67"/>
      <c r="LJ82" s="24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11">
        <f t="shared" ref="QK82:SB82" si="49">+$H82/$L82</f>
        <v>139068.18181818182</v>
      </c>
      <c r="QL82" s="11">
        <f t="shared" si="49"/>
        <v>139068.18181818182</v>
      </c>
      <c r="QM82" s="11">
        <f t="shared" si="49"/>
        <v>139068.18181818182</v>
      </c>
      <c r="QN82" s="11">
        <f t="shared" si="49"/>
        <v>139068.18181818182</v>
      </c>
      <c r="QO82" s="11">
        <f t="shared" si="49"/>
        <v>139068.18181818182</v>
      </c>
      <c r="QP82" s="11">
        <f t="shared" si="49"/>
        <v>139068.18181818182</v>
      </c>
      <c r="QQ82" s="11">
        <f t="shared" si="49"/>
        <v>139068.18181818182</v>
      </c>
      <c r="QR82" s="11">
        <f t="shared" si="49"/>
        <v>139068.18181818182</v>
      </c>
      <c r="QS82" s="11">
        <f t="shared" si="49"/>
        <v>139068.18181818182</v>
      </c>
      <c r="QT82" s="11">
        <f t="shared" si="49"/>
        <v>139068.18181818182</v>
      </c>
      <c r="QU82" s="11">
        <f t="shared" si="49"/>
        <v>139068.18181818182</v>
      </c>
      <c r="QV82" s="11">
        <f t="shared" si="49"/>
        <v>139068.18181818182</v>
      </c>
      <c r="QW82" s="11">
        <f t="shared" si="49"/>
        <v>139068.18181818182</v>
      </c>
      <c r="QX82" s="11">
        <f t="shared" si="49"/>
        <v>139068.18181818182</v>
      </c>
      <c r="QY82" s="11">
        <f t="shared" si="49"/>
        <v>139068.18181818182</v>
      </c>
      <c r="QZ82" s="11">
        <f t="shared" si="49"/>
        <v>139068.18181818182</v>
      </c>
      <c r="RA82" s="11">
        <f t="shared" si="49"/>
        <v>139068.18181818182</v>
      </c>
      <c r="RB82" s="11">
        <f t="shared" si="49"/>
        <v>139068.18181818182</v>
      </c>
      <c r="RC82" s="11">
        <f t="shared" si="49"/>
        <v>139068.18181818182</v>
      </c>
      <c r="RD82" s="11">
        <f t="shared" si="49"/>
        <v>139068.18181818182</v>
      </c>
      <c r="RE82" s="11">
        <f t="shared" si="49"/>
        <v>139068.18181818182</v>
      </c>
      <c r="RF82" s="11">
        <f t="shared" si="49"/>
        <v>139068.18181818182</v>
      </c>
      <c r="RG82" s="11">
        <f t="shared" si="49"/>
        <v>139068.18181818182</v>
      </c>
      <c r="RH82" s="11">
        <f t="shared" si="49"/>
        <v>139068.18181818182</v>
      </c>
      <c r="RI82" s="11">
        <f t="shared" si="49"/>
        <v>139068.18181818182</v>
      </c>
      <c r="RJ82" s="11">
        <f t="shared" si="49"/>
        <v>139068.18181818182</v>
      </c>
      <c r="RK82" s="11">
        <f t="shared" si="49"/>
        <v>139068.18181818182</v>
      </c>
      <c r="RL82" s="11">
        <f t="shared" si="49"/>
        <v>139068.18181818182</v>
      </c>
      <c r="RM82" s="11">
        <f t="shared" si="49"/>
        <v>139068.18181818182</v>
      </c>
      <c r="RN82" s="11">
        <f t="shared" si="49"/>
        <v>139068.18181818182</v>
      </c>
      <c r="RO82" s="11">
        <f t="shared" si="49"/>
        <v>139068.18181818182</v>
      </c>
      <c r="RP82" s="11">
        <f t="shared" si="49"/>
        <v>139068.18181818182</v>
      </c>
      <c r="RQ82" s="11">
        <f t="shared" si="49"/>
        <v>139068.18181818182</v>
      </c>
      <c r="RR82" s="11">
        <f t="shared" si="49"/>
        <v>139068.18181818182</v>
      </c>
      <c r="RS82" s="11">
        <f t="shared" si="49"/>
        <v>139068.18181818182</v>
      </c>
      <c r="RT82" s="11">
        <f t="shared" si="49"/>
        <v>139068.18181818182</v>
      </c>
      <c r="RU82" s="11">
        <f t="shared" si="49"/>
        <v>139068.18181818182</v>
      </c>
      <c r="RV82" s="11">
        <f t="shared" si="49"/>
        <v>139068.18181818182</v>
      </c>
      <c r="RW82" s="11">
        <f t="shared" si="49"/>
        <v>139068.18181818182</v>
      </c>
      <c r="RX82" s="11">
        <f t="shared" si="49"/>
        <v>139068.18181818182</v>
      </c>
      <c r="RY82" s="11">
        <f t="shared" si="49"/>
        <v>139068.18181818182</v>
      </c>
      <c r="RZ82" s="11">
        <f t="shared" si="49"/>
        <v>139068.18181818182</v>
      </c>
      <c r="SA82" s="11">
        <f t="shared" si="49"/>
        <v>139068.18181818182</v>
      </c>
      <c r="SB82" s="11">
        <f t="shared" si="49"/>
        <v>139068.18181818182</v>
      </c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</row>
    <row r="83" spans="2:686">
      <c r="B83" s="17">
        <v>58</v>
      </c>
      <c r="C83" s="29" t="s">
        <v>185</v>
      </c>
      <c r="D83" s="30" t="s">
        <v>186</v>
      </c>
      <c r="E83" s="43" t="s">
        <v>18</v>
      </c>
      <c r="F83" s="29">
        <v>1</v>
      </c>
      <c r="G83" s="36">
        <v>1000000</v>
      </c>
      <c r="H83" s="37">
        <f t="shared" si="42"/>
        <v>1000000</v>
      </c>
      <c r="I83" s="37"/>
      <c r="J83" s="17">
        <v>57</v>
      </c>
      <c r="K83" s="17">
        <v>7</v>
      </c>
      <c r="L83" s="23">
        <v>11</v>
      </c>
      <c r="M83" s="23">
        <f t="shared" si="43"/>
        <v>9.1</v>
      </c>
      <c r="AH83" s="24"/>
      <c r="DM83" s="67"/>
      <c r="LJ83" s="24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11">
        <f t="shared" ref="SC83:SM83" si="50">+$H83/$L83</f>
        <v>90909.090909090912</v>
      </c>
      <c r="SD83" s="11">
        <f t="shared" si="50"/>
        <v>90909.090909090912</v>
      </c>
      <c r="SE83" s="11">
        <f t="shared" si="50"/>
        <v>90909.090909090912</v>
      </c>
      <c r="SF83" s="11">
        <f t="shared" si="50"/>
        <v>90909.090909090912</v>
      </c>
      <c r="SG83" s="11">
        <f t="shared" si="50"/>
        <v>90909.090909090912</v>
      </c>
      <c r="SH83" s="11">
        <f t="shared" si="50"/>
        <v>90909.090909090912</v>
      </c>
      <c r="SI83" s="11">
        <f t="shared" si="50"/>
        <v>90909.090909090912</v>
      </c>
      <c r="SJ83" s="11">
        <f t="shared" si="50"/>
        <v>90909.090909090912</v>
      </c>
      <c r="SK83" s="11">
        <f t="shared" si="50"/>
        <v>90909.090909090912</v>
      </c>
      <c r="SL83" s="11">
        <f t="shared" si="50"/>
        <v>90909.090909090912</v>
      </c>
      <c r="SM83" s="11">
        <f t="shared" si="50"/>
        <v>90909.090909090912</v>
      </c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</row>
    <row r="84" spans="2:686">
      <c r="B84" s="17">
        <v>59</v>
      </c>
      <c r="C84" s="29" t="s">
        <v>187</v>
      </c>
      <c r="D84" s="30" t="s">
        <v>188</v>
      </c>
      <c r="E84" s="43" t="s">
        <v>18</v>
      </c>
      <c r="F84" s="29">
        <v>1</v>
      </c>
      <c r="G84" s="36">
        <v>1000000</v>
      </c>
      <c r="H84" s="37">
        <f t="shared" si="42"/>
        <v>1000000</v>
      </c>
      <c r="I84" s="37"/>
      <c r="J84" s="17">
        <v>58</v>
      </c>
      <c r="K84" s="17">
        <v>7</v>
      </c>
      <c r="L84" s="23">
        <v>11</v>
      </c>
      <c r="M84" s="23">
        <f t="shared" si="43"/>
        <v>9.1</v>
      </c>
      <c r="AH84" s="24"/>
      <c r="DM84" s="67"/>
      <c r="LJ84" s="24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11">
        <f t="shared" ref="SN84:TC87" si="51">+$H84/$L84</f>
        <v>90909.090909090912</v>
      </c>
      <c r="SO84" s="11">
        <f t="shared" si="51"/>
        <v>90909.090909090912</v>
      </c>
      <c r="SP84" s="11">
        <f t="shared" si="51"/>
        <v>90909.090909090912</v>
      </c>
      <c r="SQ84" s="11">
        <f t="shared" si="51"/>
        <v>90909.090909090912</v>
      </c>
      <c r="SR84" s="11">
        <f t="shared" si="51"/>
        <v>90909.090909090912</v>
      </c>
      <c r="SS84" s="11">
        <f t="shared" si="51"/>
        <v>90909.090909090912</v>
      </c>
      <c r="ST84" s="11">
        <f t="shared" si="51"/>
        <v>90909.090909090912</v>
      </c>
      <c r="SU84" s="11">
        <f t="shared" si="51"/>
        <v>90909.090909090912</v>
      </c>
      <c r="SV84" s="11">
        <f t="shared" si="51"/>
        <v>90909.090909090912</v>
      </c>
      <c r="SW84" s="11">
        <f t="shared" si="51"/>
        <v>90909.090909090912</v>
      </c>
      <c r="SX84" s="11">
        <f t="shared" si="51"/>
        <v>90909.090909090912</v>
      </c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</row>
    <row r="85" spans="2:686">
      <c r="B85" s="17"/>
      <c r="C85" s="12" t="s">
        <v>189</v>
      </c>
      <c r="D85" s="40" t="s">
        <v>190</v>
      </c>
      <c r="E85" s="43"/>
      <c r="F85" s="29"/>
      <c r="G85" s="36"/>
      <c r="H85" s="37"/>
      <c r="I85" s="37"/>
      <c r="J85" s="17"/>
      <c r="K85" s="17"/>
      <c r="L85" s="23"/>
      <c r="M85" s="23"/>
      <c r="AH85" s="24"/>
      <c r="DM85" s="67"/>
      <c r="LJ85" s="24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</row>
    <row r="86" spans="2:686">
      <c r="B86" s="17">
        <v>60</v>
      </c>
      <c r="C86" s="29" t="s">
        <v>191</v>
      </c>
      <c r="D86" s="30" t="s">
        <v>192</v>
      </c>
      <c r="E86" s="43" t="s">
        <v>74</v>
      </c>
      <c r="F86" s="29">
        <v>87.69</v>
      </c>
      <c r="G86" s="36">
        <v>60300</v>
      </c>
      <c r="H86" s="37">
        <f t="shared" si="42"/>
        <v>5287707</v>
      </c>
      <c r="I86" s="37"/>
      <c r="J86" s="17">
        <v>59</v>
      </c>
      <c r="K86" s="17">
        <v>3</v>
      </c>
      <c r="L86" s="23">
        <v>4</v>
      </c>
      <c r="M86" s="23">
        <f t="shared" si="43"/>
        <v>3.9000000000000004</v>
      </c>
      <c r="AH86" s="24"/>
      <c r="DM86" s="67"/>
      <c r="LJ86" s="24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11">
        <f t="shared" si="51"/>
        <v>1321926.75</v>
      </c>
      <c r="SZ86" s="11">
        <f t="shared" si="51"/>
        <v>1321926.75</v>
      </c>
      <c r="TA86" s="11">
        <f t="shared" si="51"/>
        <v>1321926.75</v>
      </c>
      <c r="TB86" s="11">
        <f t="shared" si="51"/>
        <v>1321926.75</v>
      </c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</row>
    <row r="87" spans="2:686">
      <c r="B87" s="17">
        <v>61</v>
      </c>
      <c r="C87" s="29" t="s">
        <v>193</v>
      </c>
      <c r="D87" s="30" t="s">
        <v>194</v>
      </c>
      <c r="E87" s="43" t="s">
        <v>74</v>
      </c>
      <c r="F87" s="29">
        <v>60</v>
      </c>
      <c r="G87" s="36">
        <v>62000</v>
      </c>
      <c r="H87" s="37">
        <f t="shared" si="42"/>
        <v>3720000</v>
      </c>
      <c r="I87" s="37"/>
      <c r="J87" s="17">
        <v>60</v>
      </c>
      <c r="K87" s="17">
        <v>1</v>
      </c>
      <c r="L87" s="23">
        <v>4</v>
      </c>
      <c r="M87" s="23">
        <f t="shared" si="43"/>
        <v>1.3</v>
      </c>
      <c r="AH87" s="24"/>
      <c r="DM87" s="67"/>
      <c r="LJ87" s="24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11">
        <f t="shared" si="51"/>
        <v>930000</v>
      </c>
      <c r="TD87" s="11">
        <f t="shared" ref="TD87:TF87" si="52">+$H87/$L87</f>
        <v>930000</v>
      </c>
      <c r="TE87" s="11">
        <f t="shared" si="52"/>
        <v>930000</v>
      </c>
      <c r="TF87" s="11">
        <f t="shared" si="52"/>
        <v>930000</v>
      </c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</row>
    <row r="88" spans="2:686">
      <c r="B88" s="17">
        <v>62</v>
      </c>
      <c r="C88" s="29" t="s">
        <v>195</v>
      </c>
      <c r="D88" s="30" t="s">
        <v>196</v>
      </c>
      <c r="E88" s="43" t="s">
        <v>74</v>
      </c>
      <c r="F88" s="29">
        <v>35.869999999999997</v>
      </c>
      <c r="G88" s="36">
        <v>60300</v>
      </c>
      <c r="H88" s="37">
        <f>+G88*F88</f>
        <v>2162961</v>
      </c>
      <c r="I88" s="37"/>
      <c r="J88" s="17">
        <v>61</v>
      </c>
      <c r="K88" s="17">
        <v>3</v>
      </c>
      <c r="L88" s="23">
        <v>4</v>
      </c>
      <c r="M88" s="23">
        <f>+K88*1.3</f>
        <v>3.9000000000000004</v>
      </c>
      <c r="AH88" s="24"/>
      <c r="DM88" s="67"/>
      <c r="LJ88" s="24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11">
        <f t="shared" ref="TG88:TR90" si="53">+$H88/$L88</f>
        <v>540740.25</v>
      </c>
      <c r="TH88" s="11">
        <f t="shared" si="53"/>
        <v>540740.25</v>
      </c>
      <c r="TI88" s="11">
        <f t="shared" si="53"/>
        <v>540740.25</v>
      </c>
      <c r="TJ88" s="11">
        <f t="shared" si="53"/>
        <v>540740.25</v>
      </c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</row>
    <row r="89" spans="2:686">
      <c r="B89" s="17">
        <v>63</v>
      </c>
      <c r="C89" s="29" t="s">
        <v>197</v>
      </c>
      <c r="D89" s="30" t="s">
        <v>198</v>
      </c>
      <c r="E89" s="43" t="s">
        <v>74</v>
      </c>
      <c r="F89" s="29">
        <v>66.16</v>
      </c>
      <c r="G89" s="36">
        <v>90000</v>
      </c>
      <c r="H89" s="37">
        <f t="shared" si="42"/>
        <v>5954400</v>
      </c>
      <c r="I89" s="37"/>
      <c r="J89" s="17">
        <v>62</v>
      </c>
      <c r="K89" s="17">
        <v>3</v>
      </c>
      <c r="L89" s="23">
        <v>4</v>
      </c>
      <c r="M89" s="23">
        <f t="shared" si="43"/>
        <v>3.9000000000000004</v>
      </c>
      <c r="AH89" s="24"/>
      <c r="DM89" s="67"/>
      <c r="LJ89" s="24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11">
        <f t="shared" si="53"/>
        <v>1488600</v>
      </c>
      <c r="TL89" s="11">
        <f t="shared" si="53"/>
        <v>1488600</v>
      </c>
      <c r="TM89" s="11">
        <f t="shared" si="53"/>
        <v>1488600</v>
      </c>
      <c r="TN89" s="11">
        <f t="shared" si="53"/>
        <v>1488600</v>
      </c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</row>
    <row r="90" spans="2:686">
      <c r="B90" s="17">
        <v>64</v>
      </c>
      <c r="C90" s="29" t="s">
        <v>199</v>
      </c>
      <c r="D90" s="30" t="s">
        <v>200</v>
      </c>
      <c r="E90" s="43" t="s">
        <v>74</v>
      </c>
      <c r="F90" s="29">
        <v>51</v>
      </c>
      <c r="G90" s="36">
        <v>100000</v>
      </c>
      <c r="H90" s="37">
        <f t="shared" si="42"/>
        <v>5100000</v>
      </c>
      <c r="I90" s="37"/>
      <c r="J90" s="17">
        <v>63</v>
      </c>
      <c r="K90" s="17">
        <v>1</v>
      </c>
      <c r="L90" s="23">
        <v>4</v>
      </c>
      <c r="M90" s="23">
        <f t="shared" si="43"/>
        <v>1.3</v>
      </c>
      <c r="AH90" s="24"/>
      <c r="DM90" s="67"/>
      <c r="LJ90" s="24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11">
        <f t="shared" si="53"/>
        <v>1275000</v>
      </c>
      <c r="TP90" s="11">
        <f t="shared" si="53"/>
        <v>1275000</v>
      </c>
      <c r="TQ90" s="11">
        <f t="shared" si="53"/>
        <v>1275000</v>
      </c>
      <c r="TR90" s="11">
        <f t="shared" si="53"/>
        <v>1275000</v>
      </c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  <c r="WV90" s="6"/>
      <c r="WW90" s="6"/>
      <c r="WX90" s="6"/>
      <c r="WY90" s="6"/>
      <c r="WZ90" s="6"/>
      <c r="XA90" s="6"/>
      <c r="XB90" s="6"/>
      <c r="XC90" s="6"/>
      <c r="XD90" s="6"/>
      <c r="XE90" s="6"/>
      <c r="XF90" s="6"/>
      <c r="XG90" s="6"/>
      <c r="XH90" s="6"/>
      <c r="XI90" s="6"/>
      <c r="XJ90" s="6"/>
      <c r="XK90" s="6"/>
      <c r="XL90" s="6"/>
      <c r="XM90" s="6"/>
      <c r="XN90" s="6"/>
      <c r="XO90" s="6"/>
      <c r="XP90" s="6"/>
      <c r="XQ90" s="6"/>
      <c r="XR90" s="6"/>
      <c r="XS90" s="6"/>
      <c r="XT90" s="6"/>
      <c r="XU90" s="6"/>
      <c r="XV90" s="6"/>
      <c r="XW90" s="6"/>
      <c r="XX90" s="6"/>
      <c r="XY90" s="6"/>
      <c r="XZ90" s="6"/>
      <c r="YA90" s="6"/>
      <c r="YB90" s="6"/>
      <c r="YC90" s="6"/>
      <c r="YD90" s="6"/>
      <c r="YE90" s="6"/>
      <c r="YF90" s="6"/>
      <c r="YG90" s="6"/>
      <c r="YH90" s="6"/>
      <c r="YI90" s="6"/>
      <c r="YJ90" s="6"/>
      <c r="YK90" s="6"/>
      <c r="YL90" s="6"/>
      <c r="YM90" s="6"/>
      <c r="YN90" s="6"/>
      <c r="YO90" s="6"/>
      <c r="YP90" s="6"/>
      <c r="YQ90" s="6"/>
      <c r="YR90" s="6"/>
      <c r="YS90" s="6"/>
      <c r="YT90" s="6"/>
      <c r="YU90" s="6"/>
      <c r="YV90" s="6"/>
      <c r="YW90" s="6"/>
      <c r="YX90" s="6"/>
      <c r="YY90" s="6"/>
      <c r="YZ90" s="6"/>
      <c r="ZA90" s="6"/>
      <c r="ZB90" s="6"/>
      <c r="ZC90" s="6"/>
      <c r="ZD90" s="6"/>
      <c r="ZE90" s="6"/>
      <c r="ZF90" s="6"/>
      <c r="ZG90" s="6"/>
      <c r="ZH90" s="6"/>
      <c r="ZI90" s="6"/>
      <c r="ZJ90" s="6"/>
    </row>
    <row r="91" spans="2:686">
      <c r="B91" s="17"/>
      <c r="C91" s="12" t="s">
        <v>201</v>
      </c>
      <c r="D91" s="40" t="s">
        <v>202</v>
      </c>
      <c r="E91" s="43"/>
      <c r="F91" s="29"/>
      <c r="G91" s="36"/>
      <c r="H91" s="37"/>
      <c r="I91" s="37"/>
      <c r="J91" s="17"/>
      <c r="K91" s="17"/>
      <c r="L91" s="23"/>
      <c r="M91" s="23"/>
      <c r="AH91" s="24"/>
      <c r="DM91" s="67"/>
      <c r="LJ91" s="24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</row>
    <row r="92" spans="2:686">
      <c r="B92" s="17">
        <v>65</v>
      </c>
      <c r="C92" s="29" t="s">
        <v>203</v>
      </c>
      <c r="D92" s="30" t="s">
        <v>204</v>
      </c>
      <c r="E92" s="43" t="s">
        <v>48</v>
      </c>
      <c r="F92" s="29">
        <v>10</v>
      </c>
      <c r="G92" s="36">
        <v>935000</v>
      </c>
      <c r="H92" s="37">
        <f t="shared" ref="H92:H116" si="54">+G92*F92</f>
        <v>9350000</v>
      </c>
      <c r="I92" s="37"/>
      <c r="J92" s="17">
        <v>51</v>
      </c>
      <c r="K92" s="17">
        <v>10</v>
      </c>
      <c r="L92" s="23">
        <v>18</v>
      </c>
      <c r="M92" s="23">
        <f t="shared" si="43"/>
        <v>13</v>
      </c>
      <c r="AH92" s="24"/>
      <c r="DM92" s="67"/>
      <c r="LJ92" s="24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11">
        <f t="shared" ref="QJ92:RA92" si="55">+$H92/$L92</f>
        <v>519444.44444444444</v>
      </c>
      <c r="QK92" s="11">
        <f t="shared" si="55"/>
        <v>519444.44444444444</v>
      </c>
      <c r="QL92" s="11">
        <f t="shared" si="55"/>
        <v>519444.44444444444</v>
      </c>
      <c r="QM92" s="11">
        <f t="shared" si="55"/>
        <v>519444.44444444444</v>
      </c>
      <c r="QN92" s="11">
        <f t="shared" si="55"/>
        <v>519444.44444444444</v>
      </c>
      <c r="QO92" s="11">
        <f t="shared" si="55"/>
        <v>519444.44444444444</v>
      </c>
      <c r="QP92" s="11">
        <f t="shared" si="55"/>
        <v>519444.44444444444</v>
      </c>
      <c r="QQ92" s="11">
        <f t="shared" si="55"/>
        <v>519444.44444444444</v>
      </c>
      <c r="QR92" s="11">
        <f t="shared" si="55"/>
        <v>519444.44444444444</v>
      </c>
      <c r="QS92" s="11">
        <f t="shared" si="55"/>
        <v>519444.44444444444</v>
      </c>
      <c r="QT92" s="11">
        <f t="shared" si="55"/>
        <v>519444.44444444444</v>
      </c>
      <c r="QU92" s="11">
        <f t="shared" si="55"/>
        <v>519444.44444444444</v>
      </c>
      <c r="QV92" s="11">
        <f t="shared" si="55"/>
        <v>519444.44444444444</v>
      </c>
      <c r="QW92" s="11">
        <f t="shared" si="55"/>
        <v>519444.44444444444</v>
      </c>
      <c r="QX92" s="11">
        <f t="shared" si="55"/>
        <v>519444.44444444444</v>
      </c>
      <c r="QY92" s="11">
        <f t="shared" si="55"/>
        <v>519444.44444444444</v>
      </c>
      <c r="QZ92" s="11">
        <f t="shared" si="55"/>
        <v>519444.44444444444</v>
      </c>
      <c r="RA92" s="11">
        <f t="shared" si="55"/>
        <v>519444.44444444444</v>
      </c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  <c r="WV92" s="6"/>
      <c r="WW92" s="6"/>
      <c r="WX92" s="6"/>
      <c r="WY92" s="6"/>
      <c r="WZ92" s="6"/>
      <c r="XA92" s="6"/>
      <c r="XB92" s="6"/>
      <c r="XC92" s="6"/>
      <c r="XD92" s="6"/>
      <c r="XE92" s="6"/>
      <c r="XF92" s="6"/>
      <c r="XG92" s="6"/>
      <c r="XH92" s="6"/>
      <c r="XI92" s="6"/>
      <c r="XJ92" s="6"/>
      <c r="XK92" s="6"/>
      <c r="XL92" s="6"/>
      <c r="XM92" s="6"/>
      <c r="XN92" s="6"/>
      <c r="XO92" s="6"/>
      <c r="XP92" s="6"/>
      <c r="XQ92" s="6"/>
      <c r="XR92" s="6"/>
      <c r="XS92" s="6"/>
      <c r="XT92" s="6"/>
      <c r="XU92" s="6"/>
      <c r="XV92" s="6"/>
      <c r="XW92" s="6"/>
      <c r="XX92" s="6"/>
      <c r="XY92" s="6"/>
      <c r="XZ92" s="6"/>
      <c r="YA92" s="6"/>
      <c r="YB92" s="6"/>
      <c r="YC92" s="6"/>
      <c r="YD92" s="6"/>
      <c r="YE92" s="6"/>
      <c r="YF92" s="6"/>
      <c r="YG92" s="6"/>
      <c r="YH92" s="6"/>
      <c r="YI92" s="6"/>
      <c r="YJ92" s="6"/>
      <c r="YK92" s="6"/>
      <c r="YL92" s="6"/>
      <c r="YM92" s="6"/>
      <c r="YN92" s="6"/>
      <c r="YO92" s="6"/>
      <c r="YP92" s="6"/>
      <c r="YQ92" s="6"/>
      <c r="YR92" s="6"/>
      <c r="YS92" s="6"/>
      <c r="YT92" s="6"/>
      <c r="YU92" s="6"/>
      <c r="YV92" s="6"/>
      <c r="YW92" s="6"/>
      <c r="YX92" s="6"/>
      <c r="YY92" s="6"/>
      <c r="YZ92" s="6"/>
      <c r="ZA92" s="6"/>
      <c r="ZB92" s="6"/>
      <c r="ZC92" s="6"/>
      <c r="ZD92" s="6"/>
      <c r="ZE92" s="6"/>
      <c r="ZF92" s="6"/>
      <c r="ZG92" s="6"/>
      <c r="ZH92" s="6"/>
      <c r="ZI92" s="6"/>
      <c r="ZJ92" s="6"/>
    </row>
    <row r="93" spans="2:686">
      <c r="B93" s="17">
        <v>66</v>
      </c>
      <c r="C93" s="29" t="s">
        <v>205</v>
      </c>
      <c r="D93" s="30" t="s">
        <v>206</v>
      </c>
      <c r="E93" s="43" t="s">
        <v>74</v>
      </c>
      <c r="F93" s="44">
        <v>844</v>
      </c>
      <c r="G93" s="36">
        <v>17200</v>
      </c>
      <c r="H93" s="37">
        <f t="shared" si="54"/>
        <v>14516800</v>
      </c>
      <c r="I93" s="37"/>
      <c r="J93" s="17">
        <v>53</v>
      </c>
      <c r="K93" s="17">
        <v>2</v>
      </c>
      <c r="L93" s="23">
        <v>30</v>
      </c>
      <c r="M93" s="23">
        <f t="shared" si="43"/>
        <v>2.6</v>
      </c>
      <c r="AH93" s="24"/>
      <c r="DM93" s="67"/>
      <c r="LJ93" s="24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11">
        <f t="shared" ref="SK93:TN93" si="56">+$H93/$L93</f>
        <v>483893.33333333331</v>
      </c>
      <c r="SL93" s="11">
        <f t="shared" si="56"/>
        <v>483893.33333333331</v>
      </c>
      <c r="SM93" s="11">
        <f t="shared" si="56"/>
        <v>483893.33333333331</v>
      </c>
      <c r="SN93" s="11">
        <f t="shared" si="56"/>
        <v>483893.33333333331</v>
      </c>
      <c r="SO93" s="11">
        <f t="shared" si="56"/>
        <v>483893.33333333331</v>
      </c>
      <c r="SP93" s="11">
        <f t="shared" si="56"/>
        <v>483893.33333333331</v>
      </c>
      <c r="SQ93" s="11">
        <f t="shared" si="56"/>
        <v>483893.33333333331</v>
      </c>
      <c r="SR93" s="11">
        <f t="shared" si="56"/>
        <v>483893.33333333331</v>
      </c>
      <c r="SS93" s="11">
        <f t="shared" si="56"/>
        <v>483893.33333333331</v>
      </c>
      <c r="ST93" s="11">
        <f t="shared" si="56"/>
        <v>483893.33333333331</v>
      </c>
      <c r="SU93" s="11">
        <f t="shared" si="56"/>
        <v>483893.33333333331</v>
      </c>
      <c r="SV93" s="11">
        <f t="shared" si="56"/>
        <v>483893.33333333331</v>
      </c>
      <c r="SW93" s="11">
        <f t="shared" si="56"/>
        <v>483893.33333333331</v>
      </c>
      <c r="SX93" s="11">
        <f t="shared" si="56"/>
        <v>483893.33333333331</v>
      </c>
      <c r="SY93" s="11">
        <f t="shared" si="56"/>
        <v>483893.33333333331</v>
      </c>
      <c r="SZ93" s="11">
        <f t="shared" si="56"/>
        <v>483893.33333333331</v>
      </c>
      <c r="TA93" s="11">
        <f t="shared" si="56"/>
        <v>483893.33333333331</v>
      </c>
      <c r="TB93" s="11">
        <f t="shared" si="56"/>
        <v>483893.33333333331</v>
      </c>
      <c r="TC93" s="11">
        <f t="shared" si="56"/>
        <v>483893.33333333331</v>
      </c>
      <c r="TD93" s="11">
        <f t="shared" si="56"/>
        <v>483893.33333333331</v>
      </c>
      <c r="TE93" s="11">
        <f t="shared" si="56"/>
        <v>483893.33333333331</v>
      </c>
      <c r="TF93" s="11">
        <f t="shared" si="56"/>
        <v>483893.33333333331</v>
      </c>
      <c r="TG93" s="11">
        <f t="shared" si="56"/>
        <v>483893.33333333331</v>
      </c>
      <c r="TH93" s="11">
        <f t="shared" si="56"/>
        <v>483893.33333333331</v>
      </c>
      <c r="TI93" s="11">
        <f t="shared" si="56"/>
        <v>483893.33333333331</v>
      </c>
      <c r="TJ93" s="11">
        <f t="shared" si="56"/>
        <v>483893.33333333331</v>
      </c>
      <c r="TK93" s="11">
        <f t="shared" si="56"/>
        <v>483893.33333333331</v>
      </c>
      <c r="TL93" s="11">
        <f t="shared" si="56"/>
        <v>483893.33333333331</v>
      </c>
      <c r="TM93" s="11">
        <f t="shared" si="56"/>
        <v>483893.33333333331</v>
      </c>
      <c r="TN93" s="11">
        <f t="shared" si="56"/>
        <v>483893.33333333331</v>
      </c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</row>
    <row r="94" spans="2:686">
      <c r="B94" s="17"/>
      <c r="C94" s="12" t="s">
        <v>207</v>
      </c>
      <c r="D94" s="40" t="s">
        <v>208</v>
      </c>
      <c r="E94" s="43"/>
      <c r="F94" s="29"/>
      <c r="G94" s="36"/>
      <c r="H94" s="45"/>
      <c r="I94" s="45"/>
      <c r="J94" s="17"/>
      <c r="K94" s="17"/>
      <c r="L94" s="23"/>
      <c r="M94" s="23"/>
      <c r="AH94" s="24"/>
      <c r="DM94" s="67"/>
      <c r="LJ94" s="24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</row>
    <row r="95" spans="2:686">
      <c r="B95" s="17">
        <v>67</v>
      </c>
      <c r="C95" s="29" t="s">
        <v>209</v>
      </c>
      <c r="D95" s="30" t="s">
        <v>210</v>
      </c>
      <c r="E95" s="43" t="s">
        <v>18</v>
      </c>
      <c r="F95" s="29">
        <v>1</v>
      </c>
      <c r="G95" s="36">
        <v>3563055</v>
      </c>
      <c r="H95" s="37">
        <f t="shared" si="54"/>
        <v>3563055</v>
      </c>
      <c r="I95" s="37"/>
      <c r="J95" s="17">
        <v>40</v>
      </c>
      <c r="K95" s="17">
        <v>7</v>
      </c>
      <c r="L95" s="23">
        <v>9</v>
      </c>
      <c r="M95" s="23">
        <f t="shared" si="43"/>
        <v>9.1</v>
      </c>
      <c r="AH95" s="24"/>
      <c r="DM95" s="67"/>
      <c r="LJ95" s="24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  <c r="WV95" s="6"/>
      <c r="WW95" s="6"/>
      <c r="WX95" s="6"/>
      <c r="WY95" s="6"/>
      <c r="WZ95" s="6"/>
      <c r="XA95" s="6"/>
      <c r="XB95" s="6"/>
      <c r="XC95" s="6"/>
      <c r="XD95" s="6"/>
      <c r="XE95" s="6"/>
      <c r="XF95" s="6"/>
      <c r="XG95" s="6"/>
      <c r="XH95" s="6"/>
      <c r="XI95" s="6"/>
      <c r="XJ95" s="6"/>
      <c r="XK95" s="6"/>
      <c r="XL95" s="6"/>
      <c r="XM95" s="6"/>
      <c r="XN95" s="6"/>
      <c r="XO95" s="6"/>
      <c r="XP95" s="6"/>
      <c r="XQ95" s="6"/>
      <c r="XR95" s="6"/>
      <c r="XS95" s="6"/>
      <c r="XT95" s="6"/>
      <c r="XU95" s="6"/>
      <c r="XV95" s="6"/>
      <c r="XW95" s="6"/>
      <c r="XX95" s="6"/>
      <c r="XY95" s="6"/>
      <c r="XZ95" s="6"/>
      <c r="YA95" s="6"/>
      <c r="YB95" s="6"/>
      <c r="YC95" s="6"/>
      <c r="YD95" s="6"/>
      <c r="YE95" s="6"/>
      <c r="YF95" s="6"/>
      <c r="YG95" s="6"/>
      <c r="YH95" s="6"/>
      <c r="YI95" s="6"/>
      <c r="YJ95" s="6"/>
      <c r="YK95" s="6"/>
      <c r="YL95" s="6"/>
      <c r="YM95" s="6"/>
      <c r="YN95" s="6"/>
      <c r="YO95" s="6"/>
      <c r="YP95" s="6"/>
      <c r="YQ95" s="6"/>
      <c r="YR95" s="6"/>
      <c r="YS95" s="6"/>
      <c r="YT95" s="6"/>
      <c r="YU95" s="6"/>
      <c r="YV95" s="6"/>
      <c r="YW95" s="6"/>
      <c r="YX95" s="6"/>
      <c r="YY95" s="6"/>
      <c r="YZ95" s="6"/>
      <c r="ZA95" s="6"/>
      <c r="ZB95" s="6"/>
      <c r="ZC95" s="6"/>
      <c r="ZD95" s="6"/>
      <c r="ZE95" s="6"/>
      <c r="ZF95" s="6"/>
      <c r="ZG95" s="6"/>
      <c r="ZH95" s="6"/>
      <c r="ZI95" s="6"/>
      <c r="ZJ95" s="6"/>
    </row>
    <row r="96" spans="2:686">
      <c r="B96" s="17"/>
      <c r="C96" s="12" t="s">
        <v>211</v>
      </c>
      <c r="D96" s="40" t="s">
        <v>212</v>
      </c>
      <c r="E96" s="43"/>
      <c r="F96" s="29"/>
      <c r="G96" s="36"/>
      <c r="H96" s="37"/>
      <c r="I96" s="37"/>
      <c r="J96" s="17"/>
      <c r="K96" s="17"/>
      <c r="L96" s="23"/>
      <c r="M96" s="23"/>
      <c r="AH96" s="24"/>
      <c r="DM96" s="67"/>
      <c r="LJ96" s="24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  <c r="QU96" s="6"/>
      <c r="QV96" s="6"/>
      <c r="QW96" s="6"/>
      <c r="QX96" s="6"/>
      <c r="QY96" s="6"/>
      <c r="QZ96" s="6"/>
      <c r="RA96" s="6"/>
      <c r="RB96" s="6"/>
      <c r="RC96" s="6"/>
      <c r="RD96" s="6"/>
      <c r="RE96" s="6"/>
      <c r="RF96" s="6"/>
      <c r="RG96" s="6"/>
      <c r="RH96" s="6"/>
      <c r="RI96" s="6"/>
      <c r="RJ96" s="6"/>
      <c r="RK96" s="6"/>
      <c r="RL96" s="6"/>
      <c r="RM96" s="6"/>
      <c r="RN96" s="6"/>
      <c r="RO96" s="6"/>
      <c r="RP96" s="6"/>
      <c r="RQ96" s="6"/>
      <c r="RR96" s="6"/>
      <c r="RS96" s="6"/>
      <c r="RT96" s="6"/>
      <c r="RU96" s="6"/>
      <c r="RV96" s="6"/>
      <c r="RW96" s="6"/>
      <c r="RX96" s="6"/>
      <c r="RY96" s="6"/>
      <c r="RZ96" s="6"/>
      <c r="SA96" s="6"/>
      <c r="SB96" s="6"/>
      <c r="SC96" s="6"/>
      <c r="SD96" s="6"/>
      <c r="SE96" s="6"/>
      <c r="SF96" s="6"/>
      <c r="SG96" s="6"/>
      <c r="SH96" s="6"/>
      <c r="SI96" s="6"/>
      <c r="SJ96" s="6"/>
      <c r="SK96" s="6"/>
      <c r="SL96" s="6"/>
      <c r="SM96" s="6"/>
      <c r="SN96" s="6"/>
      <c r="SO96" s="6"/>
      <c r="SP96" s="6"/>
      <c r="SQ96" s="6"/>
      <c r="SR96" s="6"/>
      <c r="SS96" s="6"/>
      <c r="ST96" s="6"/>
      <c r="SU96" s="6"/>
      <c r="SV96" s="6"/>
      <c r="SW96" s="6"/>
      <c r="SX96" s="6"/>
      <c r="SY96" s="6"/>
      <c r="SZ96" s="6"/>
      <c r="TA96" s="6"/>
      <c r="TB96" s="6"/>
      <c r="TC96" s="6"/>
      <c r="TD96" s="6"/>
      <c r="TE96" s="6"/>
      <c r="TF96" s="6"/>
      <c r="TG96" s="6"/>
      <c r="TH96" s="6"/>
      <c r="TI96" s="6"/>
      <c r="TJ96" s="6"/>
      <c r="TK96" s="6"/>
      <c r="TL96" s="6"/>
      <c r="TM96" s="6"/>
      <c r="TN96" s="6"/>
      <c r="TO96" s="6"/>
      <c r="TP96" s="6"/>
      <c r="TQ96" s="6"/>
      <c r="TR96" s="6"/>
      <c r="TS96" s="6"/>
      <c r="TT96" s="6"/>
      <c r="TU96" s="6"/>
      <c r="TV96" s="6"/>
      <c r="TW96" s="6"/>
      <c r="TX96" s="6"/>
      <c r="TY96" s="6"/>
      <c r="TZ96" s="6"/>
      <c r="UA96" s="6"/>
      <c r="UB96" s="6"/>
      <c r="UC96" s="6"/>
      <c r="UD96" s="6"/>
      <c r="UE96" s="6"/>
      <c r="UF96" s="6"/>
      <c r="UG96" s="6"/>
      <c r="UH96" s="6"/>
      <c r="UI96" s="6"/>
      <c r="UJ96" s="6"/>
      <c r="UK96" s="6"/>
      <c r="UL96" s="6"/>
      <c r="UM96" s="6"/>
      <c r="UN96" s="6"/>
      <c r="UO96" s="6"/>
      <c r="UP96" s="6"/>
      <c r="UQ96" s="6"/>
      <c r="UR96" s="6"/>
      <c r="US96" s="6"/>
      <c r="UT96" s="6"/>
      <c r="UU96" s="6"/>
      <c r="UV96" s="6"/>
      <c r="UW96" s="6"/>
      <c r="UX96" s="6"/>
      <c r="UY96" s="6"/>
      <c r="UZ96" s="6"/>
      <c r="VA96" s="6"/>
      <c r="VB96" s="6"/>
      <c r="VC96" s="6"/>
      <c r="VD96" s="6"/>
      <c r="VE96" s="6"/>
      <c r="VF96" s="6"/>
      <c r="VG96" s="6"/>
      <c r="VH96" s="6"/>
      <c r="VI96" s="6"/>
      <c r="VJ96" s="6"/>
      <c r="VK96" s="6"/>
      <c r="VL96" s="6"/>
      <c r="VM96" s="6"/>
      <c r="VN96" s="6"/>
      <c r="VO96" s="6"/>
      <c r="VP96" s="6"/>
      <c r="VQ96" s="6"/>
      <c r="VR96" s="6"/>
      <c r="VS96" s="6"/>
      <c r="VT96" s="6"/>
      <c r="VU96" s="6"/>
      <c r="VV96" s="6"/>
      <c r="VW96" s="6"/>
      <c r="VX96" s="6"/>
      <c r="VY96" s="6"/>
      <c r="VZ96" s="6"/>
      <c r="WA96" s="6"/>
      <c r="WB96" s="6"/>
      <c r="WC96" s="6"/>
      <c r="WD96" s="6"/>
      <c r="WE96" s="6"/>
      <c r="WF96" s="6"/>
      <c r="WG96" s="6"/>
      <c r="WH96" s="6"/>
      <c r="WI96" s="6"/>
      <c r="WJ96" s="6"/>
      <c r="WK96" s="6"/>
      <c r="WL96" s="6"/>
      <c r="WM96" s="6"/>
      <c r="WN96" s="6"/>
      <c r="WO96" s="6"/>
      <c r="WP96" s="6"/>
      <c r="WQ96" s="6"/>
      <c r="WR96" s="6"/>
      <c r="WS96" s="6"/>
      <c r="WT96" s="6"/>
      <c r="WU96" s="6"/>
      <c r="WV96" s="6"/>
      <c r="WW96" s="6"/>
      <c r="WX96" s="6"/>
      <c r="WY96" s="6"/>
      <c r="WZ96" s="6"/>
      <c r="XA96" s="6"/>
      <c r="XB96" s="6"/>
      <c r="XC96" s="6"/>
      <c r="XD96" s="6"/>
      <c r="XE96" s="6"/>
      <c r="XF96" s="6"/>
      <c r="XG96" s="6"/>
      <c r="XH96" s="6"/>
      <c r="XI96" s="6"/>
      <c r="XJ96" s="6"/>
      <c r="XK96" s="6"/>
      <c r="XL96" s="6"/>
      <c r="XM96" s="6"/>
      <c r="XN96" s="6"/>
      <c r="XO96" s="6"/>
      <c r="XP96" s="6"/>
      <c r="XQ96" s="6"/>
      <c r="XR96" s="6"/>
      <c r="XS96" s="6"/>
      <c r="XT96" s="6"/>
      <c r="XU96" s="6"/>
      <c r="XV96" s="6"/>
      <c r="XW96" s="6"/>
      <c r="XX96" s="6"/>
      <c r="XY96" s="6"/>
      <c r="XZ96" s="6"/>
      <c r="YA96" s="6"/>
      <c r="YB96" s="6"/>
      <c r="YC96" s="6"/>
      <c r="YD96" s="6"/>
      <c r="YE96" s="6"/>
      <c r="YF96" s="6"/>
      <c r="YG96" s="6"/>
      <c r="YH96" s="6"/>
      <c r="YI96" s="6"/>
      <c r="YJ96" s="6"/>
      <c r="YK96" s="6"/>
      <c r="YL96" s="6"/>
      <c r="YM96" s="6"/>
      <c r="YN96" s="6"/>
      <c r="YO96" s="6"/>
      <c r="YP96" s="6"/>
      <c r="YQ96" s="6"/>
      <c r="YR96" s="6"/>
      <c r="YS96" s="6"/>
      <c r="YT96" s="6"/>
      <c r="YU96" s="6"/>
      <c r="YV96" s="6"/>
      <c r="YW96" s="6"/>
      <c r="YX96" s="6"/>
      <c r="YY96" s="6"/>
      <c r="YZ96" s="6"/>
      <c r="ZA96" s="6"/>
      <c r="ZB96" s="6"/>
      <c r="ZC96" s="6"/>
      <c r="ZD96" s="6"/>
      <c r="ZE96" s="6"/>
      <c r="ZF96" s="6"/>
      <c r="ZG96" s="6"/>
      <c r="ZH96" s="6"/>
      <c r="ZI96" s="6"/>
      <c r="ZJ96" s="6"/>
    </row>
    <row r="97" spans="2:686">
      <c r="B97" s="17">
        <v>68</v>
      </c>
      <c r="C97" s="29" t="s">
        <v>213</v>
      </c>
      <c r="D97" s="30" t="s">
        <v>214</v>
      </c>
      <c r="E97" s="43" t="s">
        <v>18</v>
      </c>
      <c r="F97" s="29">
        <v>1</v>
      </c>
      <c r="G97" s="36">
        <v>11706036</v>
      </c>
      <c r="H97" s="37">
        <f t="shared" si="54"/>
        <v>11706036</v>
      </c>
      <c r="I97" s="37"/>
      <c r="J97" s="17" t="s">
        <v>215</v>
      </c>
      <c r="K97" s="17">
        <v>100</v>
      </c>
      <c r="L97" s="23">
        <v>60</v>
      </c>
      <c r="M97" s="23">
        <f t="shared" si="43"/>
        <v>130</v>
      </c>
      <c r="AH97" s="24"/>
      <c r="DM97" s="67"/>
      <c r="LJ97" s="24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11">
        <f t="shared" ref="PU97:SB98" si="57">+$H97/$L97</f>
        <v>195100.6</v>
      </c>
      <c r="PV97" s="11">
        <f t="shared" si="57"/>
        <v>195100.6</v>
      </c>
      <c r="PW97" s="11">
        <f t="shared" si="57"/>
        <v>195100.6</v>
      </c>
      <c r="PX97" s="11">
        <f t="shared" si="57"/>
        <v>195100.6</v>
      </c>
      <c r="PY97" s="11">
        <f t="shared" si="57"/>
        <v>195100.6</v>
      </c>
      <c r="PZ97" s="11">
        <f t="shared" si="57"/>
        <v>195100.6</v>
      </c>
      <c r="QA97" s="11">
        <f t="shared" si="57"/>
        <v>195100.6</v>
      </c>
      <c r="QB97" s="11">
        <f t="shared" si="57"/>
        <v>195100.6</v>
      </c>
      <c r="QC97" s="11">
        <f t="shared" si="57"/>
        <v>195100.6</v>
      </c>
      <c r="QD97" s="11">
        <f t="shared" si="57"/>
        <v>195100.6</v>
      </c>
      <c r="QE97" s="11">
        <f t="shared" si="57"/>
        <v>195100.6</v>
      </c>
      <c r="QF97" s="11">
        <f t="shared" si="57"/>
        <v>195100.6</v>
      </c>
      <c r="QG97" s="11">
        <f t="shared" si="57"/>
        <v>195100.6</v>
      </c>
      <c r="QH97" s="11">
        <f t="shared" si="57"/>
        <v>195100.6</v>
      </c>
      <c r="QI97" s="11">
        <f t="shared" si="57"/>
        <v>195100.6</v>
      </c>
      <c r="QJ97" s="11">
        <f t="shared" si="57"/>
        <v>195100.6</v>
      </c>
      <c r="QK97" s="11">
        <f t="shared" si="57"/>
        <v>195100.6</v>
      </c>
      <c r="QL97" s="11">
        <f t="shared" si="57"/>
        <v>195100.6</v>
      </c>
      <c r="QM97" s="11">
        <f t="shared" si="57"/>
        <v>195100.6</v>
      </c>
      <c r="QN97" s="11">
        <f t="shared" si="57"/>
        <v>195100.6</v>
      </c>
      <c r="QO97" s="11">
        <f t="shared" si="57"/>
        <v>195100.6</v>
      </c>
      <c r="QP97" s="11">
        <f t="shared" si="57"/>
        <v>195100.6</v>
      </c>
      <c r="QQ97" s="11">
        <f t="shared" si="57"/>
        <v>195100.6</v>
      </c>
      <c r="QR97" s="11">
        <f t="shared" si="57"/>
        <v>195100.6</v>
      </c>
      <c r="QS97" s="11">
        <f t="shared" si="57"/>
        <v>195100.6</v>
      </c>
      <c r="QT97" s="11">
        <f t="shared" si="57"/>
        <v>195100.6</v>
      </c>
      <c r="QU97" s="11">
        <f t="shared" si="57"/>
        <v>195100.6</v>
      </c>
      <c r="QV97" s="11">
        <f t="shared" si="57"/>
        <v>195100.6</v>
      </c>
      <c r="QW97" s="11">
        <f t="shared" si="57"/>
        <v>195100.6</v>
      </c>
      <c r="QX97" s="11">
        <f t="shared" si="57"/>
        <v>195100.6</v>
      </c>
      <c r="QY97" s="11">
        <f t="shared" si="57"/>
        <v>195100.6</v>
      </c>
      <c r="QZ97" s="11">
        <f t="shared" si="57"/>
        <v>195100.6</v>
      </c>
      <c r="RA97" s="11">
        <f t="shared" si="57"/>
        <v>195100.6</v>
      </c>
      <c r="RB97" s="11">
        <f t="shared" si="57"/>
        <v>195100.6</v>
      </c>
      <c r="RC97" s="11">
        <f t="shared" si="57"/>
        <v>195100.6</v>
      </c>
      <c r="RD97" s="11">
        <f t="shared" si="57"/>
        <v>195100.6</v>
      </c>
      <c r="RE97" s="11">
        <f t="shared" si="57"/>
        <v>195100.6</v>
      </c>
      <c r="RF97" s="11">
        <f t="shared" si="57"/>
        <v>195100.6</v>
      </c>
      <c r="RG97" s="11">
        <f t="shared" si="57"/>
        <v>195100.6</v>
      </c>
      <c r="RH97" s="11">
        <f t="shared" si="57"/>
        <v>195100.6</v>
      </c>
      <c r="RI97" s="11">
        <f t="shared" si="57"/>
        <v>195100.6</v>
      </c>
      <c r="RJ97" s="11">
        <f t="shared" si="57"/>
        <v>195100.6</v>
      </c>
      <c r="RK97" s="11">
        <f t="shared" si="57"/>
        <v>195100.6</v>
      </c>
      <c r="RL97" s="11">
        <f t="shared" si="57"/>
        <v>195100.6</v>
      </c>
      <c r="RM97" s="11">
        <f t="shared" si="57"/>
        <v>195100.6</v>
      </c>
      <c r="RN97" s="11">
        <f t="shared" si="57"/>
        <v>195100.6</v>
      </c>
      <c r="RO97" s="11">
        <f t="shared" si="57"/>
        <v>195100.6</v>
      </c>
      <c r="RP97" s="11">
        <f t="shared" si="57"/>
        <v>195100.6</v>
      </c>
      <c r="RQ97" s="11">
        <f t="shared" si="57"/>
        <v>195100.6</v>
      </c>
      <c r="RR97" s="11">
        <f t="shared" si="57"/>
        <v>195100.6</v>
      </c>
      <c r="RS97" s="11">
        <f t="shared" si="57"/>
        <v>195100.6</v>
      </c>
      <c r="RT97" s="11">
        <f t="shared" si="57"/>
        <v>195100.6</v>
      </c>
      <c r="RU97" s="11">
        <f t="shared" si="57"/>
        <v>195100.6</v>
      </c>
      <c r="RV97" s="11">
        <f t="shared" si="57"/>
        <v>195100.6</v>
      </c>
      <c r="RW97" s="11">
        <f t="shared" si="57"/>
        <v>195100.6</v>
      </c>
      <c r="RX97" s="11">
        <f t="shared" si="57"/>
        <v>195100.6</v>
      </c>
      <c r="RY97" s="11">
        <f t="shared" si="57"/>
        <v>195100.6</v>
      </c>
      <c r="RZ97" s="11">
        <f t="shared" si="57"/>
        <v>195100.6</v>
      </c>
      <c r="SA97" s="11">
        <f t="shared" si="57"/>
        <v>195100.6</v>
      </c>
      <c r="SB97" s="11">
        <f t="shared" si="57"/>
        <v>195100.6</v>
      </c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</row>
    <row r="98" spans="2:686">
      <c r="B98" s="17">
        <v>69</v>
      </c>
      <c r="C98" s="29" t="s">
        <v>216</v>
      </c>
      <c r="D98" s="30" t="s">
        <v>217</v>
      </c>
      <c r="E98" s="43" t="s">
        <v>18</v>
      </c>
      <c r="F98" s="29">
        <v>1</v>
      </c>
      <c r="G98" s="36">
        <v>21739781</v>
      </c>
      <c r="H98" s="37">
        <f t="shared" si="54"/>
        <v>21739781</v>
      </c>
      <c r="I98" s="37"/>
      <c r="J98" s="17" t="s">
        <v>218</v>
      </c>
      <c r="K98" s="17">
        <v>7</v>
      </c>
      <c r="L98" s="23">
        <v>60</v>
      </c>
      <c r="M98" s="23">
        <f t="shared" si="43"/>
        <v>9.1</v>
      </c>
      <c r="AH98" s="24"/>
      <c r="DM98" s="67"/>
      <c r="LJ98" s="24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11">
        <f t="shared" si="57"/>
        <v>362329.68333333335</v>
      </c>
      <c r="QB98" s="11">
        <f t="shared" si="57"/>
        <v>362329.68333333335</v>
      </c>
      <c r="QC98" s="11">
        <f t="shared" si="57"/>
        <v>362329.68333333335</v>
      </c>
      <c r="QD98" s="11">
        <f t="shared" si="57"/>
        <v>362329.68333333335</v>
      </c>
      <c r="QE98" s="11">
        <f t="shared" si="57"/>
        <v>362329.68333333335</v>
      </c>
      <c r="QF98" s="11">
        <f t="shared" si="57"/>
        <v>362329.68333333335</v>
      </c>
      <c r="QG98" s="11">
        <f t="shared" si="57"/>
        <v>362329.68333333335</v>
      </c>
      <c r="QH98" s="11">
        <f t="shared" si="57"/>
        <v>362329.68333333335</v>
      </c>
      <c r="QI98" s="11">
        <f t="shared" si="57"/>
        <v>362329.68333333335</v>
      </c>
      <c r="QJ98" s="11">
        <f t="shared" si="57"/>
        <v>362329.68333333335</v>
      </c>
      <c r="QK98" s="11">
        <f t="shared" si="57"/>
        <v>362329.68333333335</v>
      </c>
      <c r="QL98" s="11">
        <f t="shared" si="57"/>
        <v>362329.68333333335</v>
      </c>
      <c r="QM98" s="11">
        <f t="shared" si="57"/>
        <v>362329.68333333335</v>
      </c>
      <c r="QN98" s="11">
        <f t="shared" si="57"/>
        <v>362329.68333333335</v>
      </c>
      <c r="QO98" s="11">
        <f t="shared" si="57"/>
        <v>362329.68333333335</v>
      </c>
      <c r="QP98" s="11">
        <f t="shared" si="57"/>
        <v>362329.68333333335</v>
      </c>
      <c r="QQ98" s="11">
        <f t="shared" si="57"/>
        <v>362329.68333333335</v>
      </c>
      <c r="QR98" s="11">
        <f t="shared" si="57"/>
        <v>362329.68333333335</v>
      </c>
      <c r="QS98" s="11">
        <f t="shared" si="57"/>
        <v>362329.68333333335</v>
      </c>
      <c r="QT98" s="11">
        <f t="shared" si="57"/>
        <v>362329.68333333335</v>
      </c>
      <c r="QU98" s="11">
        <f t="shared" si="57"/>
        <v>362329.68333333335</v>
      </c>
      <c r="QV98" s="11">
        <f t="shared" si="57"/>
        <v>362329.68333333335</v>
      </c>
      <c r="QW98" s="11">
        <f t="shared" si="57"/>
        <v>362329.68333333335</v>
      </c>
      <c r="QX98" s="11">
        <f t="shared" si="57"/>
        <v>362329.68333333335</v>
      </c>
      <c r="QY98" s="11">
        <f t="shared" si="57"/>
        <v>362329.68333333335</v>
      </c>
      <c r="QZ98" s="11">
        <f t="shared" si="57"/>
        <v>362329.68333333335</v>
      </c>
      <c r="RA98" s="11">
        <f t="shared" si="57"/>
        <v>362329.68333333335</v>
      </c>
      <c r="RB98" s="11">
        <f t="shared" si="57"/>
        <v>362329.68333333335</v>
      </c>
      <c r="RC98" s="11">
        <f t="shared" si="57"/>
        <v>362329.68333333335</v>
      </c>
      <c r="RD98" s="11">
        <f t="shared" si="57"/>
        <v>362329.68333333335</v>
      </c>
      <c r="RE98" s="11">
        <f t="shared" si="57"/>
        <v>362329.68333333335</v>
      </c>
      <c r="RF98" s="11">
        <f t="shared" si="57"/>
        <v>362329.68333333335</v>
      </c>
      <c r="RG98" s="11">
        <f t="shared" si="57"/>
        <v>362329.68333333335</v>
      </c>
      <c r="RH98" s="11">
        <f t="shared" si="57"/>
        <v>362329.68333333335</v>
      </c>
      <c r="RI98" s="11">
        <f t="shared" si="57"/>
        <v>362329.68333333335</v>
      </c>
      <c r="RJ98" s="11">
        <f t="shared" si="57"/>
        <v>362329.68333333335</v>
      </c>
      <c r="RK98" s="11">
        <f t="shared" si="57"/>
        <v>362329.68333333335</v>
      </c>
      <c r="RL98" s="11">
        <f t="shared" si="57"/>
        <v>362329.68333333335</v>
      </c>
      <c r="RM98" s="11">
        <f t="shared" si="57"/>
        <v>362329.68333333335</v>
      </c>
      <c r="RN98" s="11">
        <f t="shared" si="57"/>
        <v>362329.68333333335</v>
      </c>
      <c r="RO98" s="11">
        <f t="shared" si="57"/>
        <v>362329.68333333335</v>
      </c>
      <c r="RP98" s="11">
        <f t="shared" si="57"/>
        <v>362329.68333333335</v>
      </c>
      <c r="RQ98" s="11">
        <f t="shared" si="57"/>
        <v>362329.68333333335</v>
      </c>
      <c r="RR98" s="11">
        <f t="shared" si="57"/>
        <v>362329.68333333335</v>
      </c>
      <c r="RS98" s="11">
        <f t="shared" si="57"/>
        <v>362329.68333333335</v>
      </c>
      <c r="RT98" s="11">
        <f t="shared" si="57"/>
        <v>362329.68333333335</v>
      </c>
      <c r="RU98" s="11">
        <f t="shared" si="57"/>
        <v>362329.68333333335</v>
      </c>
      <c r="RV98" s="11">
        <f t="shared" si="57"/>
        <v>362329.68333333335</v>
      </c>
      <c r="RW98" s="11">
        <f t="shared" si="57"/>
        <v>362329.68333333335</v>
      </c>
      <c r="RX98" s="11">
        <f t="shared" si="57"/>
        <v>362329.68333333335</v>
      </c>
      <c r="RY98" s="11">
        <f t="shared" si="57"/>
        <v>362329.68333333335</v>
      </c>
      <c r="RZ98" s="11">
        <f t="shared" si="57"/>
        <v>362329.68333333335</v>
      </c>
      <c r="SA98" s="11">
        <f t="shared" si="57"/>
        <v>362329.68333333335</v>
      </c>
      <c r="SB98" s="11">
        <f t="shared" si="57"/>
        <v>362329.68333333335</v>
      </c>
      <c r="SC98" s="11">
        <f t="shared" ref="SC98:SN100" si="58">+$H98/$L98</f>
        <v>362329.68333333335</v>
      </c>
      <c r="SD98" s="11">
        <f>+$H98/$L98</f>
        <v>362329.68333333335</v>
      </c>
      <c r="SE98" s="11">
        <f t="shared" si="58"/>
        <v>362329.68333333335</v>
      </c>
      <c r="SF98" s="11">
        <f t="shared" si="58"/>
        <v>362329.68333333335</v>
      </c>
      <c r="SG98" s="11">
        <f t="shared" si="58"/>
        <v>362329.68333333335</v>
      </c>
      <c r="SH98" s="11">
        <f t="shared" si="58"/>
        <v>362329.68333333335</v>
      </c>
      <c r="SI98" s="6"/>
      <c r="SJ98" s="6"/>
      <c r="SK98" s="6"/>
      <c r="SL98" s="6"/>
      <c r="SM98" s="6"/>
      <c r="SN98" s="6"/>
      <c r="SO98" s="6"/>
      <c r="SP98" s="6"/>
      <c r="SQ98" s="6"/>
      <c r="SR98" s="6"/>
      <c r="SS98" s="6"/>
      <c r="ST98" s="6"/>
      <c r="SU98" s="6"/>
      <c r="SV98" s="6"/>
      <c r="SW98" s="6"/>
      <c r="SX98" s="6"/>
      <c r="SY98" s="6"/>
      <c r="SZ98" s="6"/>
      <c r="TA98" s="6"/>
      <c r="TB98" s="6"/>
      <c r="TC98" s="6"/>
      <c r="TD98" s="6"/>
      <c r="TE98" s="6"/>
      <c r="TF98" s="6"/>
      <c r="TG98" s="6"/>
      <c r="TH98" s="6"/>
      <c r="TI98" s="6"/>
      <c r="TJ98" s="6"/>
      <c r="TK98" s="6"/>
      <c r="TL98" s="6"/>
      <c r="TM98" s="6"/>
      <c r="TN98" s="6"/>
      <c r="TO98" s="6"/>
      <c r="TP98" s="6"/>
      <c r="TQ98" s="6"/>
      <c r="TR98" s="6"/>
      <c r="TS98" s="6"/>
      <c r="TT98" s="6"/>
      <c r="TU98" s="6"/>
      <c r="TV98" s="6"/>
      <c r="TW98" s="6"/>
      <c r="TX98" s="6"/>
      <c r="TY98" s="6"/>
      <c r="TZ98" s="6"/>
      <c r="UA98" s="6"/>
      <c r="UB98" s="6"/>
      <c r="UC98" s="6"/>
      <c r="UD98" s="6"/>
      <c r="UE98" s="6"/>
      <c r="UF98" s="6"/>
      <c r="UG98" s="6"/>
      <c r="UH98" s="6"/>
      <c r="UI98" s="6"/>
      <c r="UJ98" s="6"/>
      <c r="UK98" s="6"/>
      <c r="UL98" s="6"/>
      <c r="UM98" s="6"/>
      <c r="UN98" s="6"/>
      <c r="UO98" s="6"/>
      <c r="UP98" s="6"/>
      <c r="UQ98" s="6"/>
      <c r="UR98" s="6"/>
      <c r="US98" s="6"/>
      <c r="UT98" s="6"/>
      <c r="UU98" s="6"/>
      <c r="UV98" s="6"/>
      <c r="UW98" s="6"/>
      <c r="UX98" s="6"/>
      <c r="UY98" s="6"/>
      <c r="UZ98" s="6"/>
      <c r="VA98" s="6"/>
      <c r="VB98" s="6"/>
      <c r="VC98" s="6"/>
      <c r="VD98" s="6"/>
      <c r="VE98" s="6"/>
      <c r="VF98" s="6"/>
      <c r="VG98" s="6"/>
      <c r="VH98" s="6"/>
      <c r="VI98" s="6"/>
      <c r="VJ98" s="6"/>
      <c r="VK98" s="6"/>
      <c r="VL98" s="6"/>
      <c r="VM98" s="6"/>
      <c r="VN98" s="6"/>
      <c r="VO98" s="6"/>
      <c r="VP98" s="6"/>
      <c r="VQ98" s="6"/>
      <c r="VR98" s="6"/>
      <c r="VS98" s="6"/>
      <c r="VT98" s="6"/>
      <c r="VU98" s="6"/>
      <c r="VV98" s="6"/>
      <c r="VW98" s="6"/>
      <c r="VX98" s="6"/>
      <c r="VY98" s="6"/>
      <c r="VZ98" s="6"/>
      <c r="WA98" s="6"/>
      <c r="WB98" s="6"/>
      <c r="WC98" s="6"/>
      <c r="WD98" s="6"/>
      <c r="WE98" s="6"/>
      <c r="WF98" s="6"/>
      <c r="WG98" s="6"/>
      <c r="WH98" s="6"/>
      <c r="WI98" s="6"/>
      <c r="WJ98" s="6"/>
      <c r="WK98" s="6"/>
      <c r="WL98" s="6"/>
      <c r="WM98" s="6"/>
      <c r="WN98" s="6"/>
      <c r="WO98" s="6"/>
      <c r="WP98" s="6"/>
      <c r="WQ98" s="6"/>
      <c r="WR98" s="6"/>
      <c r="WS98" s="6"/>
      <c r="WT98" s="6"/>
      <c r="WU98" s="6"/>
      <c r="WV98" s="6"/>
      <c r="WW98" s="6"/>
      <c r="WX98" s="6"/>
      <c r="WY98" s="6"/>
      <c r="WZ98" s="6"/>
      <c r="XA98" s="6"/>
      <c r="XB98" s="6"/>
      <c r="XC98" s="6"/>
      <c r="XD98" s="6"/>
      <c r="XE98" s="6"/>
      <c r="XF98" s="6"/>
      <c r="XG98" s="6"/>
      <c r="XH98" s="6"/>
      <c r="XI98" s="6"/>
      <c r="XJ98" s="6"/>
      <c r="XK98" s="6"/>
      <c r="XL98" s="6"/>
      <c r="XM98" s="6"/>
      <c r="XN98" s="6"/>
      <c r="XO98" s="6"/>
      <c r="XP98" s="6"/>
      <c r="XQ98" s="6"/>
      <c r="XR98" s="6"/>
      <c r="XS98" s="6"/>
      <c r="XT98" s="6"/>
      <c r="XU98" s="6"/>
      <c r="XV98" s="6"/>
      <c r="XW98" s="6"/>
      <c r="XX98" s="6"/>
      <c r="XY98" s="6"/>
      <c r="XZ98" s="6"/>
      <c r="YA98" s="6"/>
      <c r="YB98" s="6"/>
      <c r="YC98" s="6"/>
      <c r="YD98" s="6"/>
      <c r="YE98" s="6"/>
      <c r="YF98" s="6"/>
      <c r="YG98" s="6"/>
      <c r="YH98" s="6"/>
      <c r="YI98" s="6"/>
      <c r="YJ98" s="6"/>
      <c r="YK98" s="6"/>
      <c r="YL98" s="6"/>
      <c r="YM98" s="6"/>
      <c r="YN98" s="6"/>
      <c r="YO98" s="6"/>
      <c r="YP98" s="6"/>
      <c r="YQ98" s="6"/>
      <c r="YR98" s="6"/>
      <c r="YS98" s="6"/>
      <c r="YT98" s="6"/>
      <c r="YU98" s="6"/>
      <c r="YV98" s="6"/>
      <c r="YW98" s="6"/>
      <c r="YX98" s="6"/>
      <c r="YY98" s="6"/>
      <c r="YZ98" s="6"/>
      <c r="ZA98" s="6"/>
      <c r="ZB98" s="6"/>
      <c r="ZC98" s="6"/>
      <c r="ZD98" s="6"/>
      <c r="ZE98" s="6"/>
      <c r="ZF98" s="6"/>
      <c r="ZG98" s="6"/>
      <c r="ZH98" s="6"/>
      <c r="ZI98" s="6"/>
      <c r="ZJ98" s="6"/>
    </row>
    <row r="99" spans="2:686">
      <c r="B99" s="17">
        <v>70</v>
      </c>
      <c r="C99" s="29" t="s">
        <v>219</v>
      </c>
      <c r="D99" s="30" t="s">
        <v>220</v>
      </c>
      <c r="E99" s="43" t="s">
        <v>18</v>
      </c>
      <c r="F99" s="29">
        <v>1</v>
      </c>
      <c r="G99" s="36">
        <v>10000000</v>
      </c>
      <c r="H99" s="37">
        <f t="shared" si="54"/>
        <v>10000000</v>
      </c>
      <c r="I99" s="37"/>
      <c r="J99" s="17">
        <v>69</v>
      </c>
      <c r="K99" s="17">
        <v>2</v>
      </c>
      <c r="L99" s="23">
        <v>3</v>
      </c>
      <c r="M99" s="23">
        <f t="shared" si="43"/>
        <v>2.6</v>
      </c>
      <c r="AH99" s="24"/>
      <c r="DM99" s="67"/>
      <c r="LJ99" s="24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11">
        <f t="shared" si="58"/>
        <v>3333333.3333333335</v>
      </c>
      <c r="SJ99" s="11">
        <f t="shared" si="58"/>
        <v>3333333.3333333335</v>
      </c>
      <c r="SK99" s="11">
        <f t="shared" si="58"/>
        <v>3333333.3333333335</v>
      </c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</row>
    <row r="100" spans="2:686">
      <c r="B100" s="17">
        <v>71</v>
      </c>
      <c r="C100" s="29" t="s">
        <v>221</v>
      </c>
      <c r="D100" s="30" t="s">
        <v>222</v>
      </c>
      <c r="E100" s="43" t="s">
        <v>18</v>
      </c>
      <c r="F100" s="29">
        <v>1</v>
      </c>
      <c r="G100" s="36">
        <v>10000000</v>
      </c>
      <c r="H100" s="37">
        <f t="shared" si="54"/>
        <v>10000000</v>
      </c>
      <c r="I100" s="37"/>
      <c r="J100" s="17">
        <v>70</v>
      </c>
      <c r="K100" s="17">
        <v>2</v>
      </c>
      <c r="L100" s="23">
        <v>3</v>
      </c>
      <c r="M100" s="23">
        <f t="shared" si="43"/>
        <v>2.6</v>
      </c>
      <c r="AH100" s="24"/>
      <c r="DM100" s="67"/>
      <c r="LJ100" s="24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  <c r="QU100" s="6"/>
      <c r="QV100" s="6"/>
      <c r="QW100" s="6"/>
      <c r="QX100" s="6"/>
      <c r="QY100" s="6"/>
      <c r="QZ100" s="6"/>
      <c r="RA100" s="6"/>
      <c r="RB100" s="6"/>
      <c r="RC100" s="6"/>
      <c r="RD100" s="6"/>
      <c r="RE100" s="6"/>
      <c r="RF100" s="6"/>
      <c r="RG100" s="6"/>
      <c r="RH100" s="6"/>
      <c r="RI100" s="6"/>
      <c r="RJ100" s="6"/>
      <c r="RK100" s="6"/>
      <c r="RL100" s="6"/>
      <c r="RM100" s="6"/>
      <c r="RN100" s="6"/>
      <c r="RO100" s="6"/>
      <c r="RP100" s="6"/>
      <c r="RQ100" s="6"/>
      <c r="RR100" s="6"/>
      <c r="RS100" s="6"/>
      <c r="RT100" s="6"/>
      <c r="RU100" s="6"/>
      <c r="RV100" s="6"/>
      <c r="RW100" s="6"/>
      <c r="RX100" s="6"/>
      <c r="RY100" s="6"/>
      <c r="RZ100" s="6"/>
      <c r="SA100" s="6"/>
      <c r="SB100" s="6"/>
      <c r="SC100" s="6"/>
      <c r="SD100" s="6"/>
      <c r="SE100" s="6"/>
      <c r="SF100" s="6"/>
      <c r="SG100" s="6"/>
      <c r="SH100" s="6"/>
      <c r="SI100" s="6"/>
      <c r="SJ100" s="6"/>
      <c r="SK100" s="6"/>
      <c r="SL100" s="11">
        <f t="shared" si="58"/>
        <v>3333333.3333333335</v>
      </c>
      <c r="SM100" s="11">
        <f t="shared" si="58"/>
        <v>3333333.3333333335</v>
      </c>
      <c r="SN100" s="11">
        <f t="shared" si="58"/>
        <v>3333333.3333333335</v>
      </c>
      <c r="SO100" s="6"/>
      <c r="SP100" s="6"/>
      <c r="SQ100" s="6"/>
      <c r="SR100" s="6"/>
      <c r="SS100" s="6"/>
      <c r="ST100" s="6"/>
      <c r="SU100" s="6"/>
      <c r="SV100" s="6"/>
      <c r="SW100" s="6"/>
      <c r="SX100" s="6"/>
      <c r="SY100" s="6"/>
      <c r="SZ100" s="6"/>
      <c r="TA100" s="6"/>
      <c r="TB100" s="6"/>
      <c r="TC100" s="6"/>
      <c r="TD100" s="6"/>
      <c r="TE100" s="6"/>
      <c r="TF100" s="6"/>
      <c r="TG100" s="6"/>
      <c r="TH100" s="6"/>
      <c r="TI100" s="6"/>
      <c r="TJ100" s="6"/>
      <c r="TK100" s="6"/>
      <c r="TL100" s="6"/>
      <c r="TM100" s="6"/>
      <c r="TN100" s="6"/>
      <c r="TO100" s="6"/>
      <c r="TP100" s="6"/>
      <c r="TQ100" s="6"/>
      <c r="TR100" s="6"/>
      <c r="TS100" s="6"/>
      <c r="TT100" s="6"/>
      <c r="TU100" s="6"/>
      <c r="TV100" s="6"/>
      <c r="TW100" s="6"/>
      <c r="TX100" s="6"/>
      <c r="TY100" s="6"/>
      <c r="TZ100" s="6"/>
      <c r="UA100" s="6"/>
      <c r="UB100" s="6"/>
      <c r="UC100" s="6"/>
      <c r="UD100" s="6"/>
      <c r="UE100" s="6"/>
      <c r="UF100" s="6"/>
      <c r="UG100" s="6"/>
      <c r="UH100" s="6"/>
      <c r="UI100" s="6"/>
      <c r="UJ100" s="6"/>
      <c r="UK100" s="6"/>
      <c r="UL100" s="6"/>
      <c r="UM100" s="6"/>
      <c r="UN100" s="6"/>
      <c r="UO100" s="6"/>
      <c r="UP100" s="6"/>
      <c r="UQ100" s="6"/>
      <c r="UR100" s="6"/>
      <c r="US100" s="6"/>
      <c r="UT100" s="6"/>
      <c r="UU100" s="6"/>
      <c r="UV100" s="6"/>
      <c r="UW100" s="6"/>
      <c r="UX100" s="6"/>
      <c r="UY100" s="6"/>
      <c r="UZ100" s="6"/>
      <c r="VA100" s="6"/>
      <c r="VB100" s="6"/>
      <c r="VC100" s="6"/>
      <c r="VD100" s="6"/>
      <c r="VE100" s="6"/>
      <c r="VF100" s="6"/>
      <c r="VG100" s="6"/>
      <c r="VH100" s="6"/>
      <c r="VI100" s="6"/>
      <c r="VJ100" s="6"/>
      <c r="VK100" s="6"/>
      <c r="VL100" s="6"/>
      <c r="VM100" s="6"/>
      <c r="VN100" s="6"/>
      <c r="VO100" s="6"/>
      <c r="VP100" s="6"/>
      <c r="VQ100" s="6"/>
      <c r="VR100" s="6"/>
      <c r="VS100" s="6"/>
      <c r="VT100" s="6"/>
      <c r="VU100" s="6"/>
      <c r="VV100" s="6"/>
      <c r="VW100" s="6"/>
      <c r="VX100" s="6"/>
      <c r="VY100" s="6"/>
      <c r="VZ100" s="6"/>
      <c r="WA100" s="6"/>
      <c r="WB100" s="6"/>
      <c r="WC100" s="6"/>
      <c r="WD100" s="6"/>
      <c r="WE100" s="6"/>
      <c r="WF100" s="6"/>
      <c r="WG100" s="6"/>
      <c r="WH100" s="6"/>
      <c r="WI100" s="6"/>
      <c r="WJ100" s="6"/>
      <c r="WK100" s="6"/>
      <c r="WL100" s="6"/>
      <c r="WM100" s="6"/>
      <c r="WN100" s="6"/>
      <c r="WO100" s="6"/>
      <c r="WP100" s="6"/>
      <c r="WQ100" s="6"/>
      <c r="WR100" s="6"/>
      <c r="WS100" s="6"/>
      <c r="WT100" s="6"/>
      <c r="WU100" s="6"/>
      <c r="WV100" s="6"/>
      <c r="WW100" s="6"/>
      <c r="WX100" s="6"/>
      <c r="WY100" s="6"/>
      <c r="WZ100" s="6"/>
      <c r="XA100" s="6"/>
      <c r="XB100" s="6"/>
      <c r="XC100" s="6"/>
      <c r="XD100" s="6"/>
      <c r="XE100" s="6"/>
      <c r="XF100" s="6"/>
      <c r="XG100" s="6"/>
      <c r="XH100" s="6"/>
      <c r="XI100" s="6"/>
      <c r="XJ100" s="6"/>
      <c r="XK100" s="6"/>
      <c r="XL100" s="6"/>
      <c r="XM100" s="6"/>
      <c r="XN100" s="6"/>
      <c r="XO100" s="6"/>
      <c r="XP100" s="6"/>
      <c r="XQ100" s="6"/>
      <c r="XR100" s="6"/>
      <c r="XS100" s="6"/>
      <c r="XT100" s="6"/>
      <c r="XU100" s="6"/>
      <c r="XV100" s="6"/>
      <c r="XW100" s="6"/>
      <c r="XX100" s="6"/>
      <c r="XY100" s="6"/>
      <c r="XZ100" s="6"/>
      <c r="YA100" s="6"/>
      <c r="YB100" s="6"/>
      <c r="YC100" s="6"/>
      <c r="YD100" s="6"/>
      <c r="YE100" s="6"/>
      <c r="YF100" s="6"/>
      <c r="YG100" s="6"/>
      <c r="YH100" s="6"/>
      <c r="YI100" s="6"/>
      <c r="YJ100" s="6"/>
      <c r="YK100" s="6"/>
      <c r="YL100" s="6"/>
      <c r="YM100" s="6"/>
      <c r="YN100" s="6"/>
      <c r="YO100" s="6"/>
      <c r="YP100" s="6"/>
      <c r="YQ100" s="6"/>
      <c r="YR100" s="6"/>
      <c r="YS100" s="6"/>
      <c r="YT100" s="6"/>
      <c r="YU100" s="6"/>
      <c r="YV100" s="6"/>
      <c r="YW100" s="6"/>
      <c r="YX100" s="6"/>
      <c r="YY100" s="6"/>
      <c r="YZ100" s="6"/>
      <c r="ZA100" s="6"/>
      <c r="ZB100" s="6"/>
      <c r="ZC100" s="6"/>
      <c r="ZD100" s="6"/>
      <c r="ZE100" s="6"/>
      <c r="ZF100" s="6"/>
      <c r="ZG100" s="6"/>
      <c r="ZH100" s="6"/>
      <c r="ZI100" s="6"/>
      <c r="ZJ100" s="6"/>
    </row>
    <row r="101" spans="2:686">
      <c r="B101" s="17"/>
      <c r="C101" s="12" t="s">
        <v>223</v>
      </c>
      <c r="D101" s="40" t="s">
        <v>224</v>
      </c>
      <c r="E101" s="43"/>
      <c r="F101" s="29"/>
      <c r="G101" s="36"/>
      <c r="H101" s="37"/>
      <c r="I101" s="37"/>
      <c r="J101" s="17"/>
      <c r="K101" s="17"/>
      <c r="L101" s="23"/>
      <c r="M101" s="23"/>
      <c r="AH101" s="24"/>
      <c r="DM101" s="67"/>
      <c r="LJ101" s="24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</row>
    <row r="102" spans="2:686">
      <c r="B102" s="17">
        <v>72</v>
      </c>
      <c r="C102" s="29" t="s">
        <v>225</v>
      </c>
      <c r="D102" s="30" t="s">
        <v>226</v>
      </c>
      <c r="E102" s="43" t="s">
        <v>18</v>
      </c>
      <c r="F102" s="29">
        <v>1</v>
      </c>
      <c r="G102" s="36">
        <v>6235345</v>
      </c>
      <c r="H102" s="37">
        <f t="shared" si="54"/>
        <v>6235345</v>
      </c>
      <c r="I102" s="37"/>
      <c r="J102" s="17" t="s">
        <v>227</v>
      </c>
      <c r="K102" s="17">
        <v>100</v>
      </c>
      <c r="L102" s="23">
        <v>60</v>
      </c>
      <c r="M102" s="23">
        <f t="shared" si="43"/>
        <v>130</v>
      </c>
      <c r="AH102" s="24"/>
      <c r="DM102" s="67"/>
      <c r="LJ102" s="24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11">
        <f t="shared" ref="PU102:SB103" si="59">+$H102/$L102</f>
        <v>103922.41666666667</v>
      </c>
      <c r="PV102" s="11">
        <f t="shared" si="59"/>
        <v>103922.41666666667</v>
      </c>
      <c r="PW102" s="11">
        <f t="shared" si="59"/>
        <v>103922.41666666667</v>
      </c>
      <c r="PX102" s="11">
        <f t="shared" si="59"/>
        <v>103922.41666666667</v>
      </c>
      <c r="PY102" s="11">
        <f t="shared" si="59"/>
        <v>103922.41666666667</v>
      </c>
      <c r="PZ102" s="11">
        <f t="shared" si="59"/>
        <v>103922.41666666667</v>
      </c>
      <c r="QA102" s="11">
        <f t="shared" si="59"/>
        <v>103922.41666666667</v>
      </c>
      <c r="QB102" s="11">
        <f t="shared" si="59"/>
        <v>103922.41666666667</v>
      </c>
      <c r="QC102" s="11">
        <f t="shared" si="59"/>
        <v>103922.41666666667</v>
      </c>
      <c r="QD102" s="11">
        <f t="shared" si="59"/>
        <v>103922.41666666667</v>
      </c>
      <c r="QE102" s="11">
        <f t="shared" si="59"/>
        <v>103922.41666666667</v>
      </c>
      <c r="QF102" s="11">
        <f t="shared" si="59"/>
        <v>103922.41666666667</v>
      </c>
      <c r="QG102" s="11">
        <f t="shared" si="59"/>
        <v>103922.41666666667</v>
      </c>
      <c r="QH102" s="11">
        <f t="shared" si="59"/>
        <v>103922.41666666667</v>
      </c>
      <c r="QI102" s="11">
        <f t="shared" si="59"/>
        <v>103922.41666666667</v>
      </c>
      <c r="QJ102" s="11">
        <f t="shared" si="59"/>
        <v>103922.41666666667</v>
      </c>
      <c r="QK102" s="11">
        <f t="shared" si="59"/>
        <v>103922.41666666667</v>
      </c>
      <c r="QL102" s="11">
        <f t="shared" si="59"/>
        <v>103922.41666666667</v>
      </c>
      <c r="QM102" s="11">
        <f t="shared" si="59"/>
        <v>103922.41666666667</v>
      </c>
      <c r="QN102" s="11">
        <f t="shared" si="59"/>
        <v>103922.41666666667</v>
      </c>
      <c r="QO102" s="11">
        <f t="shared" si="59"/>
        <v>103922.41666666667</v>
      </c>
      <c r="QP102" s="11">
        <f t="shared" si="59"/>
        <v>103922.41666666667</v>
      </c>
      <c r="QQ102" s="11">
        <f t="shared" si="59"/>
        <v>103922.41666666667</v>
      </c>
      <c r="QR102" s="11">
        <f t="shared" si="59"/>
        <v>103922.41666666667</v>
      </c>
      <c r="QS102" s="11">
        <f t="shared" si="59"/>
        <v>103922.41666666667</v>
      </c>
      <c r="QT102" s="11">
        <f t="shared" si="59"/>
        <v>103922.41666666667</v>
      </c>
      <c r="QU102" s="11">
        <f t="shared" si="59"/>
        <v>103922.41666666667</v>
      </c>
      <c r="QV102" s="11">
        <f t="shared" si="59"/>
        <v>103922.41666666667</v>
      </c>
      <c r="QW102" s="11">
        <f t="shared" si="59"/>
        <v>103922.41666666667</v>
      </c>
      <c r="QX102" s="11">
        <f t="shared" si="59"/>
        <v>103922.41666666667</v>
      </c>
      <c r="QY102" s="11">
        <f t="shared" si="59"/>
        <v>103922.41666666667</v>
      </c>
      <c r="QZ102" s="11">
        <f t="shared" si="59"/>
        <v>103922.41666666667</v>
      </c>
      <c r="RA102" s="11">
        <f t="shared" si="59"/>
        <v>103922.41666666667</v>
      </c>
      <c r="RB102" s="11">
        <f t="shared" si="59"/>
        <v>103922.41666666667</v>
      </c>
      <c r="RC102" s="11">
        <f t="shared" si="59"/>
        <v>103922.41666666667</v>
      </c>
      <c r="RD102" s="11">
        <f t="shared" si="59"/>
        <v>103922.41666666667</v>
      </c>
      <c r="RE102" s="11">
        <f t="shared" si="59"/>
        <v>103922.41666666667</v>
      </c>
      <c r="RF102" s="11">
        <f t="shared" si="59"/>
        <v>103922.41666666667</v>
      </c>
      <c r="RG102" s="11">
        <f t="shared" si="59"/>
        <v>103922.41666666667</v>
      </c>
      <c r="RH102" s="11">
        <f t="shared" si="59"/>
        <v>103922.41666666667</v>
      </c>
      <c r="RI102" s="11">
        <f t="shared" si="59"/>
        <v>103922.41666666667</v>
      </c>
      <c r="RJ102" s="11">
        <f t="shared" si="59"/>
        <v>103922.41666666667</v>
      </c>
      <c r="RK102" s="11">
        <f t="shared" si="59"/>
        <v>103922.41666666667</v>
      </c>
      <c r="RL102" s="11">
        <f t="shared" si="59"/>
        <v>103922.41666666667</v>
      </c>
      <c r="RM102" s="11">
        <f t="shared" si="59"/>
        <v>103922.41666666667</v>
      </c>
      <c r="RN102" s="11">
        <f t="shared" si="59"/>
        <v>103922.41666666667</v>
      </c>
      <c r="RO102" s="11">
        <f t="shared" si="59"/>
        <v>103922.41666666667</v>
      </c>
      <c r="RP102" s="11">
        <f t="shared" si="59"/>
        <v>103922.41666666667</v>
      </c>
      <c r="RQ102" s="11">
        <f t="shared" si="59"/>
        <v>103922.41666666667</v>
      </c>
      <c r="RR102" s="11">
        <f t="shared" si="59"/>
        <v>103922.41666666667</v>
      </c>
      <c r="RS102" s="11">
        <f t="shared" si="59"/>
        <v>103922.41666666667</v>
      </c>
      <c r="RT102" s="11">
        <f t="shared" si="59"/>
        <v>103922.41666666667</v>
      </c>
      <c r="RU102" s="11">
        <f t="shared" si="59"/>
        <v>103922.41666666667</v>
      </c>
      <c r="RV102" s="11">
        <f t="shared" si="59"/>
        <v>103922.41666666667</v>
      </c>
      <c r="RW102" s="11">
        <f t="shared" si="59"/>
        <v>103922.41666666667</v>
      </c>
      <c r="RX102" s="11">
        <f t="shared" si="59"/>
        <v>103922.41666666667</v>
      </c>
      <c r="RY102" s="11">
        <f t="shared" si="59"/>
        <v>103922.41666666667</v>
      </c>
      <c r="RZ102" s="11">
        <f t="shared" si="59"/>
        <v>103922.41666666667</v>
      </c>
      <c r="SA102" s="11">
        <f t="shared" si="59"/>
        <v>103922.41666666667</v>
      </c>
      <c r="SB102" s="11">
        <f t="shared" si="59"/>
        <v>103922.41666666667</v>
      </c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</row>
    <row r="103" spans="2:686">
      <c r="B103" s="17">
        <v>73</v>
      </c>
      <c r="C103" s="29" t="s">
        <v>228</v>
      </c>
      <c r="D103" s="30" t="s">
        <v>229</v>
      </c>
      <c r="E103" s="43" t="s">
        <v>18</v>
      </c>
      <c r="F103" s="29">
        <v>1</v>
      </c>
      <c r="G103" s="36">
        <v>11579927</v>
      </c>
      <c r="H103" s="37">
        <f t="shared" si="54"/>
        <v>11579927</v>
      </c>
      <c r="I103" s="37"/>
      <c r="J103" s="17" t="s">
        <v>230</v>
      </c>
      <c r="K103" s="17">
        <v>7</v>
      </c>
      <c r="L103" s="23">
        <v>60</v>
      </c>
      <c r="M103" s="23">
        <f t="shared" si="43"/>
        <v>9.1</v>
      </c>
      <c r="AH103" s="24"/>
      <c r="DM103" s="67"/>
      <c r="LJ103" s="24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11">
        <f t="shared" si="59"/>
        <v>192998.78333333333</v>
      </c>
      <c r="QB103" s="11">
        <f t="shared" si="59"/>
        <v>192998.78333333333</v>
      </c>
      <c r="QC103" s="11">
        <f t="shared" si="59"/>
        <v>192998.78333333333</v>
      </c>
      <c r="QD103" s="11">
        <f t="shared" si="59"/>
        <v>192998.78333333333</v>
      </c>
      <c r="QE103" s="11">
        <f t="shared" si="59"/>
        <v>192998.78333333333</v>
      </c>
      <c r="QF103" s="11">
        <f t="shared" si="59"/>
        <v>192998.78333333333</v>
      </c>
      <c r="QG103" s="11">
        <f t="shared" si="59"/>
        <v>192998.78333333333</v>
      </c>
      <c r="QH103" s="11">
        <f t="shared" si="59"/>
        <v>192998.78333333333</v>
      </c>
      <c r="QI103" s="11">
        <f t="shared" si="59"/>
        <v>192998.78333333333</v>
      </c>
      <c r="QJ103" s="11">
        <f t="shared" si="59"/>
        <v>192998.78333333333</v>
      </c>
      <c r="QK103" s="11">
        <f t="shared" si="59"/>
        <v>192998.78333333333</v>
      </c>
      <c r="QL103" s="11">
        <f t="shared" si="59"/>
        <v>192998.78333333333</v>
      </c>
      <c r="QM103" s="11">
        <f t="shared" si="59"/>
        <v>192998.78333333333</v>
      </c>
      <c r="QN103" s="11">
        <f t="shared" si="59"/>
        <v>192998.78333333333</v>
      </c>
      <c r="QO103" s="11">
        <f t="shared" si="59"/>
        <v>192998.78333333333</v>
      </c>
      <c r="QP103" s="11">
        <f t="shared" si="59"/>
        <v>192998.78333333333</v>
      </c>
      <c r="QQ103" s="11">
        <f t="shared" si="59"/>
        <v>192998.78333333333</v>
      </c>
      <c r="QR103" s="11">
        <f t="shared" si="59"/>
        <v>192998.78333333333</v>
      </c>
      <c r="QS103" s="11">
        <f t="shared" si="59"/>
        <v>192998.78333333333</v>
      </c>
      <c r="QT103" s="11">
        <f t="shared" si="59"/>
        <v>192998.78333333333</v>
      </c>
      <c r="QU103" s="11">
        <f t="shared" si="59"/>
        <v>192998.78333333333</v>
      </c>
      <c r="QV103" s="11">
        <f t="shared" si="59"/>
        <v>192998.78333333333</v>
      </c>
      <c r="QW103" s="11">
        <f t="shared" si="59"/>
        <v>192998.78333333333</v>
      </c>
      <c r="QX103" s="11">
        <f t="shared" si="59"/>
        <v>192998.78333333333</v>
      </c>
      <c r="QY103" s="11">
        <f t="shared" si="59"/>
        <v>192998.78333333333</v>
      </c>
      <c r="QZ103" s="11">
        <f t="shared" si="59"/>
        <v>192998.78333333333</v>
      </c>
      <c r="RA103" s="11">
        <f t="shared" si="59"/>
        <v>192998.78333333333</v>
      </c>
      <c r="RB103" s="11">
        <f t="shared" si="59"/>
        <v>192998.78333333333</v>
      </c>
      <c r="RC103" s="11">
        <f t="shared" si="59"/>
        <v>192998.78333333333</v>
      </c>
      <c r="RD103" s="11">
        <f t="shared" si="59"/>
        <v>192998.78333333333</v>
      </c>
      <c r="RE103" s="11">
        <f t="shared" si="59"/>
        <v>192998.78333333333</v>
      </c>
      <c r="RF103" s="11">
        <f t="shared" si="59"/>
        <v>192998.78333333333</v>
      </c>
      <c r="RG103" s="11">
        <f t="shared" si="59"/>
        <v>192998.78333333333</v>
      </c>
      <c r="RH103" s="11">
        <f t="shared" si="59"/>
        <v>192998.78333333333</v>
      </c>
      <c r="RI103" s="11">
        <f t="shared" si="59"/>
        <v>192998.78333333333</v>
      </c>
      <c r="RJ103" s="11">
        <f t="shared" si="59"/>
        <v>192998.78333333333</v>
      </c>
      <c r="RK103" s="11">
        <f t="shared" si="59"/>
        <v>192998.78333333333</v>
      </c>
      <c r="RL103" s="11">
        <f t="shared" si="59"/>
        <v>192998.78333333333</v>
      </c>
      <c r="RM103" s="11">
        <f t="shared" si="59"/>
        <v>192998.78333333333</v>
      </c>
      <c r="RN103" s="11">
        <f t="shared" si="59"/>
        <v>192998.78333333333</v>
      </c>
      <c r="RO103" s="11">
        <f t="shared" si="59"/>
        <v>192998.78333333333</v>
      </c>
      <c r="RP103" s="11">
        <f t="shared" si="59"/>
        <v>192998.78333333333</v>
      </c>
      <c r="RQ103" s="11">
        <f t="shared" si="59"/>
        <v>192998.78333333333</v>
      </c>
      <c r="RR103" s="11">
        <f t="shared" si="59"/>
        <v>192998.78333333333</v>
      </c>
      <c r="RS103" s="11">
        <f t="shared" si="59"/>
        <v>192998.78333333333</v>
      </c>
      <c r="RT103" s="11">
        <f t="shared" si="59"/>
        <v>192998.78333333333</v>
      </c>
      <c r="RU103" s="11">
        <f t="shared" si="59"/>
        <v>192998.78333333333</v>
      </c>
      <c r="RV103" s="11">
        <f t="shared" si="59"/>
        <v>192998.78333333333</v>
      </c>
      <c r="RW103" s="11">
        <f t="shared" si="59"/>
        <v>192998.78333333333</v>
      </c>
      <c r="RX103" s="11">
        <f t="shared" si="59"/>
        <v>192998.78333333333</v>
      </c>
      <c r="RY103" s="11">
        <f t="shared" si="59"/>
        <v>192998.78333333333</v>
      </c>
      <c r="RZ103" s="11">
        <f t="shared" si="59"/>
        <v>192998.78333333333</v>
      </c>
      <c r="SA103" s="11">
        <f t="shared" si="59"/>
        <v>192998.78333333333</v>
      </c>
      <c r="SB103" s="11">
        <f t="shared" si="59"/>
        <v>192998.78333333333</v>
      </c>
      <c r="SC103" s="11">
        <f t="shared" ref="SC103:SR107" si="60">+$H103/$L103</f>
        <v>192998.78333333333</v>
      </c>
      <c r="SD103" s="11">
        <f t="shared" si="60"/>
        <v>192998.78333333333</v>
      </c>
      <c r="SE103" s="11">
        <f t="shared" si="60"/>
        <v>192998.78333333333</v>
      </c>
      <c r="SF103" s="11">
        <f t="shared" si="60"/>
        <v>192998.78333333333</v>
      </c>
      <c r="SG103" s="11">
        <f t="shared" si="60"/>
        <v>192998.78333333333</v>
      </c>
      <c r="SH103" s="11">
        <f t="shared" si="60"/>
        <v>192998.78333333333</v>
      </c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</row>
    <row r="104" spans="2:686">
      <c r="B104" s="17"/>
      <c r="C104" s="12" t="s">
        <v>231</v>
      </c>
      <c r="D104" s="40" t="s">
        <v>232</v>
      </c>
      <c r="E104" s="43"/>
      <c r="F104" s="29"/>
      <c r="G104" s="36"/>
      <c r="H104" s="37"/>
      <c r="I104" s="37"/>
      <c r="J104" s="17"/>
      <c r="K104" s="17"/>
      <c r="L104" s="23"/>
      <c r="M104" s="23"/>
      <c r="AH104" s="24"/>
      <c r="DM104" s="67"/>
      <c r="LJ104" s="24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</row>
    <row r="105" spans="2:686">
      <c r="B105" s="17">
        <v>74</v>
      </c>
      <c r="C105" s="29" t="s">
        <v>233</v>
      </c>
      <c r="D105" s="30" t="s">
        <v>234</v>
      </c>
      <c r="E105" s="43" t="s">
        <v>18</v>
      </c>
      <c r="F105" s="29">
        <v>1</v>
      </c>
      <c r="G105" s="36">
        <v>8173709</v>
      </c>
      <c r="H105" s="37">
        <f t="shared" si="54"/>
        <v>8173709</v>
      </c>
      <c r="I105" s="37"/>
      <c r="J105" s="17">
        <v>68</v>
      </c>
      <c r="K105" s="17">
        <v>15</v>
      </c>
      <c r="L105" s="23">
        <v>12</v>
      </c>
      <c r="M105" s="23">
        <f t="shared" si="43"/>
        <v>19.5</v>
      </c>
      <c r="AH105" s="24"/>
      <c r="DM105" s="67"/>
      <c r="LJ105" s="24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11">
        <f t="shared" si="60"/>
        <v>681142.41666666663</v>
      </c>
      <c r="SD105" s="11">
        <f t="shared" si="60"/>
        <v>681142.41666666663</v>
      </c>
      <c r="SE105" s="11">
        <f t="shared" si="60"/>
        <v>681142.41666666663</v>
      </c>
      <c r="SF105" s="11">
        <f t="shared" si="60"/>
        <v>681142.41666666663</v>
      </c>
      <c r="SG105" s="11">
        <f t="shared" si="60"/>
        <v>681142.41666666663</v>
      </c>
      <c r="SH105" s="11">
        <f t="shared" si="60"/>
        <v>681142.41666666663</v>
      </c>
      <c r="SI105" s="11">
        <f t="shared" si="60"/>
        <v>681142.41666666663</v>
      </c>
      <c r="SJ105" s="11">
        <f t="shared" si="60"/>
        <v>681142.41666666663</v>
      </c>
      <c r="SK105" s="11">
        <f t="shared" si="60"/>
        <v>681142.41666666663</v>
      </c>
      <c r="SL105" s="11">
        <f t="shared" si="60"/>
        <v>681142.41666666663</v>
      </c>
      <c r="SM105" s="11">
        <f t="shared" si="60"/>
        <v>681142.41666666663</v>
      </c>
      <c r="SN105" s="11">
        <f t="shared" si="60"/>
        <v>681142.41666666663</v>
      </c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</row>
    <row r="106" spans="2:686">
      <c r="B106" s="17">
        <v>75</v>
      </c>
      <c r="C106" s="29" t="s">
        <v>235</v>
      </c>
      <c r="D106" s="30" t="s">
        <v>236</v>
      </c>
      <c r="E106" s="43" t="s">
        <v>18</v>
      </c>
      <c r="F106" s="29">
        <v>1</v>
      </c>
      <c r="G106" s="36">
        <v>15179745</v>
      </c>
      <c r="H106" s="37">
        <f t="shared" si="54"/>
        <v>15179745</v>
      </c>
      <c r="I106" s="37"/>
      <c r="J106" s="17">
        <v>74</v>
      </c>
      <c r="K106" s="17">
        <v>2</v>
      </c>
      <c r="L106" s="23">
        <v>3</v>
      </c>
      <c r="M106" s="23">
        <f t="shared" si="43"/>
        <v>2.6</v>
      </c>
      <c r="AH106" s="24"/>
      <c r="DM106" s="67"/>
      <c r="LJ106" s="24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11">
        <f t="shared" si="60"/>
        <v>5059915</v>
      </c>
      <c r="SP106" s="11">
        <f t="shared" si="60"/>
        <v>5059915</v>
      </c>
      <c r="SQ106" s="11">
        <f t="shared" si="60"/>
        <v>5059915</v>
      </c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</row>
    <row r="107" spans="2:686">
      <c r="B107" s="17">
        <v>76</v>
      </c>
      <c r="C107" s="29" t="s">
        <v>237</v>
      </c>
      <c r="D107" s="30" t="s">
        <v>238</v>
      </c>
      <c r="E107" s="43" t="s">
        <v>18</v>
      </c>
      <c r="F107" s="29">
        <v>1</v>
      </c>
      <c r="G107" s="36">
        <v>4000000</v>
      </c>
      <c r="H107" s="37">
        <f t="shared" si="54"/>
        <v>4000000</v>
      </c>
      <c r="I107" s="37"/>
      <c r="J107" s="17">
        <v>75</v>
      </c>
      <c r="K107" s="17">
        <v>2</v>
      </c>
      <c r="L107" s="23">
        <v>3</v>
      </c>
      <c r="M107" s="23">
        <f t="shared" si="43"/>
        <v>2.6</v>
      </c>
      <c r="AH107" s="24"/>
      <c r="DM107" s="67"/>
      <c r="LJ107" s="24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11">
        <f t="shared" si="60"/>
        <v>1333333.3333333333</v>
      </c>
      <c r="SS107" s="11">
        <f t="shared" ref="SS107:ST107" si="61">+$H107/$L107</f>
        <v>1333333.3333333333</v>
      </c>
      <c r="ST107" s="11">
        <f t="shared" si="61"/>
        <v>1333333.3333333333</v>
      </c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</row>
    <row r="108" spans="2:686">
      <c r="B108" s="17">
        <v>77</v>
      </c>
      <c r="C108" s="29" t="s">
        <v>239</v>
      </c>
      <c r="D108" s="30" t="s">
        <v>240</v>
      </c>
      <c r="E108" s="43" t="s">
        <v>18</v>
      </c>
      <c r="F108" s="29">
        <v>1</v>
      </c>
      <c r="G108" s="36">
        <v>3000000</v>
      </c>
      <c r="H108" s="37">
        <f t="shared" si="54"/>
        <v>3000000</v>
      </c>
      <c r="I108" s="37"/>
      <c r="J108" s="17">
        <v>76</v>
      </c>
      <c r="K108" s="17">
        <v>5</v>
      </c>
      <c r="L108" s="23">
        <v>6</v>
      </c>
      <c r="M108" s="23">
        <f t="shared" si="43"/>
        <v>6.5</v>
      </c>
      <c r="AH108" s="24"/>
      <c r="DM108" s="67"/>
      <c r="LJ108" s="24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11">
        <f t="shared" ref="SU108:SZ108" si="62">+$H108/$L108</f>
        <v>500000</v>
      </c>
      <c r="SV108" s="11">
        <f t="shared" si="62"/>
        <v>500000</v>
      </c>
      <c r="SW108" s="11">
        <f t="shared" si="62"/>
        <v>500000</v>
      </c>
      <c r="SX108" s="11">
        <f t="shared" si="62"/>
        <v>500000</v>
      </c>
      <c r="SY108" s="11">
        <f t="shared" si="62"/>
        <v>500000</v>
      </c>
      <c r="SZ108" s="11">
        <f t="shared" si="62"/>
        <v>500000</v>
      </c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</row>
    <row r="109" spans="2:686">
      <c r="B109" s="17">
        <v>78</v>
      </c>
      <c r="C109" s="29" t="s">
        <v>241</v>
      </c>
      <c r="D109" s="30" t="s">
        <v>242</v>
      </c>
      <c r="E109" s="43" t="s">
        <v>18</v>
      </c>
      <c r="F109" s="29">
        <v>1</v>
      </c>
      <c r="G109" s="36">
        <v>7000000</v>
      </c>
      <c r="H109" s="37">
        <f t="shared" si="54"/>
        <v>7000000</v>
      </c>
      <c r="I109" s="37"/>
      <c r="J109" s="17">
        <v>77</v>
      </c>
      <c r="K109" s="17">
        <v>1</v>
      </c>
      <c r="L109" s="23">
        <v>1</v>
      </c>
      <c r="M109" s="23">
        <f t="shared" si="43"/>
        <v>1.3</v>
      </c>
      <c r="AH109" s="24"/>
      <c r="DM109" s="67"/>
      <c r="LJ109" s="24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11">
        <f t="shared" ref="TA109" si="63">+$H109/$L109</f>
        <v>7000000</v>
      </c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</row>
    <row r="110" spans="2:686">
      <c r="B110" s="17">
        <v>79</v>
      </c>
      <c r="C110" s="29" t="s">
        <v>243</v>
      </c>
      <c r="D110" s="30" t="s">
        <v>244</v>
      </c>
      <c r="E110" s="43" t="s">
        <v>18</v>
      </c>
      <c r="F110" s="29">
        <v>1</v>
      </c>
      <c r="G110" s="36">
        <v>15000000</v>
      </c>
      <c r="H110" s="37">
        <f t="shared" si="54"/>
        <v>15000000</v>
      </c>
      <c r="I110" s="37"/>
      <c r="J110" s="17">
        <v>78</v>
      </c>
      <c r="K110" s="17">
        <v>1</v>
      </c>
      <c r="L110" s="23">
        <v>1</v>
      </c>
      <c r="M110" s="23">
        <f t="shared" si="43"/>
        <v>1.3</v>
      </c>
      <c r="AH110" s="24"/>
      <c r="DM110" s="67"/>
      <c r="LJ110" s="24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11">
        <f t="shared" ref="TB110" si="64">+$H110/$L110</f>
        <v>15000000</v>
      </c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  <c r="WV110" s="6"/>
      <c r="WW110" s="6"/>
      <c r="WX110" s="6"/>
      <c r="WY110" s="6"/>
      <c r="WZ110" s="6"/>
      <c r="XA110" s="6"/>
      <c r="XB110" s="6"/>
      <c r="XC110" s="6"/>
      <c r="XD110" s="6"/>
      <c r="XE110" s="6"/>
      <c r="XF110" s="6"/>
      <c r="XG110" s="6"/>
      <c r="XH110" s="6"/>
      <c r="XI110" s="6"/>
      <c r="XJ110" s="6"/>
      <c r="XK110" s="6"/>
      <c r="XL110" s="6"/>
      <c r="XM110" s="6"/>
      <c r="XN110" s="6"/>
      <c r="XO110" s="6"/>
      <c r="XP110" s="6"/>
      <c r="XQ110" s="6"/>
      <c r="XR110" s="6"/>
      <c r="XS110" s="6"/>
      <c r="XT110" s="6"/>
      <c r="XU110" s="6"/>
      <c r="XV110" s="6"/>
      <c r="XW110" s="6"/>
      <c r="XX110" s="6"/>
      <c r="XY110" s="6"/>
      <c r="XZ110" s="6"/>
      <c r="YA110" s="6"/>
      <c r="YB110" s="6"/>
      <c r="YC110" s="6"/>
      <c r="YD110" s="6"/>
      <c r="YE110" s="6"/>
      <c r="YF110" s="6"/>
      <c r="YG110" s="6"/>
      <c r="YH110" s="6"/>
      <c r="YI110" s="6"/>
      <c r="YJ110" s="6"/>
      <c r="YK110" s="6"/>
      <c r="YL110" s="6"/>
      <c r="YM110" s="6"/>
      <c r="YN110" s="6"/>
      <c r="YO110" s="6"/>
      <c r="YP110" s="6"/>
      <c r="YQ110" s="6"/>
      <c r="YR110" s="6"/>
      <c r="YS110" s="6"/>
      <c r="YT110" s="6"/>
      <c r="YU110" s="6"/>
      <c r="YV110" s="6"/>
      <c r="YW110" s="6"/>
      <c r="YX110" s="6"/>
      <c r="YY110" s="6"/>
      <c r="YZ110" s="6"/>
      <c r="ZA110" s="6"/>
      <c r="ZB110" s="6"/>
      <c r="ZC110" s="6"/>
      <c r="ZD110" s="6"/>
      <c r="ZE110" s="6"/>
      <c r="ZF110" s="6"/>
      <c r="ZG110" s="6"/>
      <c r="ZH110" s="6"/>
      <c r="ZI110" s="6"/>
      <c r="ZJ110" s="6"/>
    </row>
    <row r="111" spans="2:686">
      <c r="B111" s="17">
        <v>80</v>
      </c>
      <c r="C111" s="29" t="s">
        <v>245</v>
      </c>
      <c r="D111" s="30" t="s">
        <v>246</v>
      </c>
      <c r="E111" s="43" t="s">
        <v>18</v>
      </c>
      <c r="F111" s="29">
        <v>1</v>
      </c>
      <c r="G111" s="36">
        <v>10000000</v>
      </c>
      <c r="H111" s="37">
        <f t="shared" si="54"/>
        <v>10000000</v>
      </c>
      <c r="I111" s="37"/>
      <c r="J111" s="17">
        <v>79</v>
      </c>
      <c r="K111" s="17">
        <v>1</v>
      </c>
      <c r="L111" s="23">
        <v>1</v>
      </c>
      <c r="M111" s="23">
        <f t="shared" si="43"/>
        <v>1.3</v>
      </c>
      <c r="AH111" s="24"/>
      <c r="DM111" s="67"/>
      <c r="LJ111" s="24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11">
        <f t="shared" ref="TC111" si="65">+$H111/$L111</f>
        <v>10000000</v>
      </c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  <c r="WV111" s="6"/>
      <c r="WW111" s="6"/>
      <c r="WX111" s="6"/>
      <c r="WY111" s="6"/>
      <c r="WZ111" s="6"/>
      <c r="XA111" s="6"/>
      <c r="XB111" s="6"/>
      <c r="XC111" s="6"/>
      <c r="XD111" s="6"/>
      <c r="XE111" s="6"/>
      <c r="XF111" s="6"/>
      <c r="XG111" s="6"/>
      <c r="XH111" s="6"/>
      <c r="XI111" s="6"/>
      <c r="XJ111" s="6"/>
      <c r="XK111" s="6"/>
      <c r="XL111" s="6"/>
      <c r="XM111" s="6"/>
      <c r="XN111" s="6"/>
      <c r="XO111" s="6"/>
      <c r="XP111" s="6"/>
      <c r="XQ111" s="6"/>
      <c r="XR111" s="6"/>
      <c r="XS111" s="6"/>
      <c r="XT111" s="6"/>
      <c r="XU111" s="6"/>
      <c r="XV111" s="6"/>
      <c r="XW111" s="6"/>
      <c r="XX111" s="6"/>
      <c r="XY111" s="6"/>
      <c r="XZ111" s="6"/>
      <c r="YA111" s="6"/>
      <c r="YB111" s="6"/>
      <c r="YC111" s="6"/>
      <c r="YD111" s="6"/>
      <c r="YE111" s="6"/>
      <c r="YF111" s="6"/>
      <c r="YG111" s="6"/>
      <c r="YH111" s="6"/>
      <c r="YI111" s="6"/>
      <c r="YJ111" s="6"/>
      <c r="YK111" s="6"/>
      <c r="YL111" s="6"/>
      <c r="YM111" s="6"/>
      <c r="YN111" s="6"/>
      <c r="YO111" s="6"/>
      <c r="YP111" s="6"/>
      <c r="YQ111" s="6"/>
      <c r="YR111" s="6"/>
      <c r="YS111" s="6"/>
      <c r="YT111" s="6"/>
      <c r="YU111" s="6"/>
      <c r="YV111" s="6"/>
      <c r="YW111" s="6"/>
      <c r="YX111" s="6"/>
      <c r="YY111" s="6"/>
      <c r="YZ111" s="6"/>
      <c r="ZA111" s="6"/>
      <c r="ZB111" s="6"/>
      <c r="ZC111" s="6"/>
      <c r="ZD111" s="6"/>
      <c r="ZE111" s="6"/>
      <c r="ZF111" s="6"/>
      <c r="ZG111" s="6"/>
      <c r="ZH111" s="6"/>
      <c r="ZI111" s="6"/>
      <c r="ZJ111" s="6"/>
    </row>
    <row r="112" spans="2:686">
      <c r="B112" s="17"/>
      <c r="C112" s="12" t="s">
        <v>247</v>
      </c>
      <c r="D112" s="40" t="s">
        <v>248</v>
      </c>
      <c r="E112" s="43"/>
      <c r="F112" s="29"/>
      <c r="G112" s="36"/>
      <c r="H112" s="37"/>
      <c r="I112" s="37"/>
      <c r="J112" s="17"/>
      <c r="K112" s="17"/>
      <c r="L112" s="23"/>
      <c r="M112" s="23"/>
      <c r="AH112" s="24"/>
      <c r="DM112" s="67"/>
      <c r="LJ112" s="24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  <c r="WV112" s="6"/>
      <c r="WW112" s="6"/>
      <c r="WX112" s="6"/>
      <c r="WY112" s="6"/>
      <c r="WZ112" s="6"/>
      <c r="XA112" s="6"/>
      <c r="XB112" s="6"/>
      <c r="XC112" s="6"/>
      <c r="XD112" s="6"/>
      <c r="XE112" s="6"/>
      <c r="XF112" s="6"/>
      <c r="XG112" s="6"/>
      <c r="XH112" s="6"/>
      <c r="XI112" s="6"/>
      <c r="XJ112" s="6"/>
      <c r="XK112" s="6"/>
      <c r="XL112" s="6"/>
      <c r="XM112" s="6"/>
      <c r="XN112" s="6"/>
      <c r="XO112" s="6"/>
      <c r="XP112" s="6"/>
      <c r="XQ112" s="6"/>
      <c r="XR112" s="6"/>
      <c r="XS112" s="6"/>
      <c r="XT112" s="6"/>
      <c r="XU112" s="6"/>
      <c r="XV112" s="6"/>
      <c r="XW112" s="6"/>
      <c r="XX112" s="6"/>
      <c r="XY112" s="6"/>
      <c r="XZ112" s="6"/>
      <c r="YA112" s="6"/>
      <c r="YB112" s="6"/>
      <c r="YC112" s="6"/>
      <c r="YD112" s="6"/>
      <c r="YE112" s="6"/>
      <c r="YF112" s="6"/>
      <c r="YG112" s="6"/>
      <c r="YH112" s="6"/>
      <c r="YI112" s="6"/>
      <c r="YJ112" s="6"/>
      <c r="YK112" s="6"/>
      <c r="YL112" s="6"/>
      <c r="YM112" s="6"/>
      <c r="YN112" s="6"/>
      <c r="YO112" s="6"/>
      <c r="YP112" s="6"/>
      <c r="YQ112" s="6"/>
      <c r="YR112" s="6"/>
      <c r="YS112" s="6"/>
      <c r="YT112" s="6"/>
      <c r="YU112" s="6"/>
      <c r="YV112" s="6"/>
      <c r="YW112" s="6"/>
      <c r="YX112" s="6"/>
      <c r="YY112" s="6"/>
      <c r="YZ112" s="6"/>
      <c r="ZA112" s="6"/>
      <c r="ZB112" s="6"/>
      <c r="ZC112" s="6"/>
      <c r="ZD112" s="6"/>
      <c r="ZE112" s="6"/>
      <c r="ZF112" s="6"/>
      <c r="ZG112" s="6"/>
      <c r="ZH112" s="6"/>
      <c r="ZI112" s="6"/>
      <c r="ZJ112" s="6"/>
    </row>
    <row r="113" spans="2:686">
      <c r="B113" s="17">
        <v>81</v>
      </c>
      <c r="C113" s="29" t="s">
        <v>249</v>
      </c>
      <c r="D113" s="30" t="s">
        <v>250</v>
      </c>
      <c r="E113" s="43" t="s">
        <v>18</v>
      </c>
      <c r="F113" s="29">
        <v>1</v>
      </c>
      <c r="G113" s="36">
        <v>10390050</v>
      </c>
      <c r="H113" s="37">
        <f t="shared" si="54"/>
        <v>10390050</v>
      </c>
      <c r="I113" s="37"/>
      <c r="J113" s="17" t="s">
        <v>215</v>
      </c>
      <c r="K113" s="17">
        <v>7</v>
      </c>
      <c r="L113" s="23">
        <v>60</v>
      </c>
      <c r="M113" s="23">
        <f t="shared" si="43"/>
        <v>9.1</v>
      </c>
      <c r="AH113" s="24"/>
      <c r="DM113" s="67"/>
      <c r="LJ113" s="24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11">
        <f t="shared" ref="PU113:SB114" si="66">+$H113/$L113</f>
        <v>173167.5</v>
      </c>
      <c r="PV113" s="11">
        <f t="shared" si="66"/>
        <v>173167.5</v>
      </c>
      <c r="PW113" s="11">
        <f t="shared" si="66"/>
        <v>173167.5</v>
      </c>
      <c r="PX113" s="11">
        <f t="shared" si="66"/>
        <v>173167.5</v>
      </c>
      <c r="PY113" s="11">
        <f t="shared" si="66"/>
        <v>173167.5</v>
      </c>
      <c r="PZ113" s="11">
        <f t="shared" si="66"/>
        <v>173167.5</v>
      </c>
      <c r="QA113" s="11">
        <f t="shared" si="66"/>
        <v>173167.5</v>
      </c>
      <c r="QB113" s="11">
        <f t="shared" si="66"/>
        <v>173167.5</v>
      </c>
      <c r="QC113" s="11">
        <f t="shared" si="66"/>
        <v>173167.5</v>
      </c>
      <c r="QD113" s="11">
        <f t="shared" si="66"/>
        <v>173167.5</v>
      </c>
      <c r="QE113" s="11">
        <f t="shared" si="66"/>
        <v>173167.5</v>
      </c>
      <c r="QF113" s="11">
        <f t="shared" si="66"/>
        <v>173167.5</v>
      </c>
      <c r="QG113" s="11">
        <f t="shared" si="66"/>
        <v>173167.5</v>
      </c>
      <c r="QH113" s="11">
        <f t="shared" si="66"/>
        <v>173167.5</v>
      </c>
      <c r="QI113" s="11">
        <f t="shared" si="66"/>
        <v>173167.5</v>
      </c>
      <c r="QJ113" s="11">
        <f t="shared" si="66"/>
        <v>173167.5</v>
      </c>
      <c r="QK113" s="11">
        <f t="shared" si="66"/>
        <v>173167.5</v>
      </c>
      <c r="QL113" s="11">
        <f t="shared" si="66"/>
        <v>173167.5</v>
      </c>
      <c r="QM113" s="11">
        <f t="shared" si="66"/>
        <v>173167.5</v>
      </c>
      <c r="QN113" s="11">
        <f t="shared" si="66"/>
        <v>173167.5</v>
      </c>
      <c r="QO113" s="11">
        <f t="shared" si="66"/>
        <v>173167.5</v>
      </c>
      <c r="QP113" s="11">
        <f t="shared" si="66"/>
        <v>173167.5</v>
      </c>
      <c r="QQ113" s="11">
        <f t="shared" si="66"/>
        <v>173167.5</v>
      </c>
      <c r="QR113" s="11">
        <f t="shared" si="66"/>
        <v>173167.5</v>
      </c>
      <c r="QS113" s="11">
        <f t="shared" si="66"/>
        <v>173167.5</v>
      </c>
      <c r="QT113" s="11">
        <f t="shared" si="66"/>
        <v>173167.5</v>
      </c>
      <c r="QU113" s="11">
        <f t="shared" si="66"/>
        <v>173167.5</v>
      </c>
      <c r="QV113" s="11">
        <f t="shared" si="66"/>
        <v>173167.5</v>
      </c>
      <c r="QW113" s="11">
        <f t="shared" si="66"/>
        <v>173167.5</v>
      </c>
      <c r="QX113" s="11">
        <f t="shared" si="66"/>
        <v>173167.5</v>
      </c>
      <c r="QY113" s="11">
        <f t="shared" si="66"/>
        <v>173167.5</v>
      </c>
      <c r="QZ113" s="11">
        <f t="shared" si="66"/>
        <v>173167.5</v>
      </c>
      <c r="RA113" s="11">
        <f t="shared" si="66"/>
        <v>173167.5</v>
      </c>
      <c r="RB113" s="11">
        <f t="shared" si="66"/>
        <v>173167.5</v>
      </c>
      <c r="RC113" s="11">
        <f t="shared" si="66"/>
        <v>173167.5</v>
      </c>
      <c r="RD113" s="11">
        <f t="shared" si="66"/>
        <v>173167.5</v>
      </c>
      <c r="RE113" s="11">
        <f t="shared" si="66"/>
        <v>173167.5</v>
      </c>
      <c r="RF113" s="11">
        <f t="shared" si="66"/>
        <v>173167.5</v>
      </c>
      <c r="RG113" s="11">
        <f t="shared" si="66"/>
        <v>173167.5</v>
      </c>
      <c r="RH113" s="11">
        <f t="shared" si="66"/>
        <v>173167.5</v>
      </c>
      <c r="RI113" s="11">
        <f t="shared" si="66"/>
        <v>173167.5</v>
      </c>
      <c r="RJ113" s="11">
        <f t="shared" si="66"/>
        <v>173167.5</v>
      </c>
      <c r="RK113" s="11">
        <f t="shared" si="66"/>
        <v>173167.5</v>
      </c>
      <c r="RL113" s="11">
        <f t="shared" si="66"/>
        <v>173167.5</v>
      </c>
      <c r="RM113" s="11">
        <f t="shared" si="66"/>
        <v>173167.5</v>
      </c>
      <c r="RN113" s="11">
        <f t="shared" si="66"/>
        <v>173167.5</v>
      </c>
      <c r="RO113" s="11">
        <f t="shared" si="66"/>
        <v>173167.5</v>
      </c>
      <c r="RP113" s="11">
        <f t="shared" si="66"/>
        <v>173167.5</v>
      </c>
      <c r="RQ113" s="11">
        <f t="shared" si="66"/>
        <v>173167.5</v>
      </c>
      <c r="RR113" s="11">
        <f t="shared" si="66"/>
        <v>173167.5</v>
      </c>
      <c r="RS113" s="11">
        <f t="shared" si="66"/>
        <v>173167.5</v>
      </c>
      <c r="RT113" s="11">
        <f t="shared" si="66"/>
        <v>173167.5</v>
      </c>
      <c r="RU113" s="11">
        <f t="shared" si="66"/>
        <v>173167.5</v>
      </c>
      <c r="RV113" s="11">
        <f t="shared" si="66"/>
        <v>173167.5</v>
      </c>
      <c r="RW113" s="11">
        <f t="shared" si="66"/>
        <v>173167.5</v>
      </c>
      <c r="RX113" s="11">
        <f t="shared" si="66"/>
        <v>173167.5</v>
      </c>
      <c r="RY113" s="11">
        <f t="shared" si="66"/>
        <v>173167.5</v>
      </c>
      <c r="RZ113" s="11">
        <f t="shared" si="66"/>
        <v>173167.5</v>
      </c>
      <c r="SA113" s="11">
        <f t="shared" si="66"/>
        <v>173167.5</v>
      </c>
      <c r="SB113" s="11">
        <f t="shared" si="66"/>
        <v>173167.5</v>
      </c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</row>
    <row r="114" spans="2:686">
      <c r="B114" s="17">
        <v>82</v>
      </c>
      <c r="C114" s="29" t="s">
        <v>251</v>
      </c>
      <c r="D114" s="30" t="s">
        <v>252</v>
      </c>
      <c r="E114" s="43" t="s">
        <v>18</v>
      </c>
      <c r="F114" s="29">
        <v>1</v>
      </c>
      <c r="G114" s="36">
        <v>15585076</v>
      </c>
      <c r="H114" s="37">
        <f t="shared" si="54"/>
        <v>15585076</v>
      </c>
      <c r="I114" s="37"/>
      <c r="J114" s="17" t="s">
        <v>253</v>
      </c>
      <c r="K114" s="17">
        <v>100</v>
      </c>
      <c r="L114" s="23">
        <v>60</v>
      </c>
      <c r="M114" s="23">
        <f t="shared" si="43"/>
        <v>130</v>
      </c>
      <c r="AH114" s="24"/>
      <c r="DM114" s="67"/>
      <c r="LJ114" s="24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11">
        <f t="shared" si="66"/>
        <v>259751.26666666666</v>
      </c>
      <c r="QB114" s="11">
        <f t="shared" si="66"/>
        <v>259751.26666666666</v>
      </c>
      <c r="QC114" s="11">
        <f t="shared" si="66"/>
        <v>259751.26666666666</v>
      </c>
      <c r="QD114" s="11">
        <f t="shared" si="66"/>
        <v>259751.26666666666</v>
      </c>
      <c r="QE114" s="11">
        <f t="shared" si="66"/>
        <v>259751.26666666666</v>
      </c>
      <c r="QF114" s="11">
        <f t="shared" si="66"/>
        <v>259751.26666666666</v>
      </c>
      <c r="QG114" s="11">
        <f t="shared" si="66"/>
        <v>259751.26666666666</v>
      </c>
      <c r="QH114" s="11">
        <f t="shared" si="66"/>
        <v>259751.26666666666</v>
      </c>
      <c r="QI114" s="11">
        <f t="shared" si="66"/>
        <v>259751.26666666666</v>
      </c>
      <c r="QJ114" s="11">
        <f t="shared" si="66"/>
        <v>259751.26666666666</v>
      </c>
      <c r="QK114" s="11">
        <f t="shared" si="66"/>
        <v>259751.26666666666</v>
      </c>
      <c r="QL114" s="11">
        <f t="shared" si="66"/>
        <v>259751.26666666666</v>
      </c>
      <c r="QM114" s="11">
        <f t="shared" si="66"/>
        <v>259751.26666666666</v>
      </c>
      <c r="QN114" s="11">
        <f t="shared" si="66"/>
        <v>259751.26666666666</v>
      </c>
      <c r="QO114" s="11">
        <f t="shared" si="66"/>
        <v>259751.26666666666</v>
      </c>
      <c r="QP114" s="11">
        <f t="shared" si="66"/>
        <v>259751.26666666666</v>
      </c>
      <c r="QQ114" s="11">
        <f t="shared" si="66"/>
        <v>259751.26666666666</v>
      </c>
      <c r="QR114" s="11">
        <f t="shared" si="66"/>
        <v>259751.26666666666</v>
      </c>
      <c r="QS114" s="11">
        <f t="shared" si="66"/>
        <v>259751.26666666666</v>
      </c>
      <c r="QT114" s="11">
        <f t="shared" si="66"/>
        <v>259751.26666666666</v>
      </c>
      <c r="QU114" s="11">
        <f t="shared" si="66"/>
        <v>259751.26666666666</v>
      </c>
      <c r="QV114" s="11">
        <f t="shared" si="66"/>
        <v>259751.26666666666</v>
      </c>
      <c r="QW114" s="11">
        <f t="shared" si="66"/>
        <v>259751.26666666666</v>
      </c>
      <c r="QX114" s="11">
        <f t="shared" si="66"/>
        <v>259751.26666666666</v>
      </c>
      <c r="QY114" s="11">
        <f t="shared" si="66"/>
        <v>259751.26666666666</v>
      </c>
      <c r="QZ114" s="11">
        <f t="shared" si="66"/>
        <v>259751.26666666666</v>
      </c>
      <c r="RA114" s="11">
        <f t="shared" si="66"/>
        <v>259751.26666666666</v>
      </c>
      <c r="RB114" s="11">
        <f t="shared" si="66"/>
        <v>259751.26666666666</v>
      </c>
      <c r="RC114" s="11">
        <f t="shared" si="66"/>
        <v>259751.26666666666</v>
      </c>
      <c r="RD114" s="11">
        <f t="shared" si="66"/>
        <v>259751.26666666666</v>
      </c>
      <c r="RE114" s="11">
        <f t="shared" si="66"/>
        <v>259751.26666666666</v>
      </c>
      <c r="RF114" s="11">
        <f t="shared" si="66"/>
        <v>259751.26666666666</v>
      </c>
      <c r="RG114" s="11">
        <f t="shared" si="66"/>
        <v>259751.26666666666</v>
      </c>
      <c r="RH114" s="11">
        <f t="shared" si="66"/>
        <v>259751.26666666666</v>
      </c>
      <c r="RI114" s="11">
        <f t="shared" si="66"/>
        <v>259751.26666666666</v>
      </c>
      <c r="RJ114" s="11">
        <f t="shared" si="66"/>
        <v>259751.26666666666</v>
      </c>
      <c r="RK114" s="11">
        <f t="shared" si="66"/>
        <v>259751.26666666666</v>
      </c>
      <c r="RL114" s="11">
        <f t="shared" si="66"/>
        <v>259751.26666666666</v>
      </c>
      <c r="RM114" s="11">
        <f t="shared" si="66"/>
        <v>259751.26666666666</v>
      </c>
      <c r="RN114" s="11">
        <f t="shared" si="66"/>
        <v>259751.26666666666</v>
      </c>
      <c r="RO114" s="11">
        <f t="shared" si="66"/>
        <v>259751.26666666666</v>
      </c>
      <c r="RP114" s="11">
        <f t="shared" si="66"/>
        <v>259751.26666666666</v>
      </c>
      <c r="RQ114" s="11">
        <f t="shared" si="66"/>
        <v>259751.26666666666</v>
      </c>
      <c r="RR114" s="11">
        <f t="shared" si="66"/>
        <v>259751.26666666666</v>
      </c>
      <c r="RS114" s="11">
        <f t="shared" si="66"/>
        <v>259751.26666666666</v>
      </c>
      <c r="RT114" s="11">
        <f t="shared" si="66"/>
        <v>259751.26666666666</v>
      </c>
      <c r="RU114" s="11">
        <f t="shared" si="66"/>
        <v>259751.26666666666</v>
      </c>
      <c r="RV114" s="11">
        <f t="shared" si="66"/>
        <v>259751.26666666666</v>
      </c>
      <c r="RW114" s="11">
        <f t="shared" si="66"/>
        <v>259751.26666666666</v>
      </c>
      <c r="RX114" s="11">
        <f t="shared" si="66"/>
        <v>259751.26666666666</v>
      </c>
      <c r="RY114" s="11">
        <f t="shared" si="66"/>
        <v>259751.26666666666</v>
      </c>
      <c r="RZ114" s="11">
        <f t="shared" si="66"/>
        <v>259751.26666666666</v>
      </c>
      <c r="SA114" s="11">
        <f t="shared" si="66"/>
        <v>259751.26666666666</v>
      </c>
      <c r="SB114" s="11">
        <f t="shared" si="66"/>
        <v>259751.26666666666</v>
      </c>
      <c r="SC114" s="11">
        <f t="shared" ref="SC114:SH114" si="67">+$H114/$L114</f>
        <v>259751.26666666666</v>
      </c>
      <c r="SD114" s="11">
        <f t="shared" si="67"/>
        <v>259751.26666666666</v>
      </c>
      <c r="SE114" s="11">
        <f t="shared" si="67"/>
        <v>259751.26666666666</v>
      </c>
      <c r="SF114" s="11">
        <f t="shared" si="67"/>
        <v>259751.26666666666</v>
      </c>
      <c r="SG114" s="11">
        <f t="shared" si="67"/>
        <v>259751.26666666666</v>
      </c>
      <c r="SH114" s="11">
        <f t="shared" si="67"/>
        <v>259751.26666666666</v>
      </c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</row>
    <row r="115" spans="2:686">
      <c r="B115" s="17">
        <v>83</v>
      </c>
      <c r="C115" s="29" t="s">
        <v>254</v>
      </c>
      <c r="D115" s="30" t="s">
        <v>255</v>
      </c>
      <c r="E115" s="43" t="s">
        <v>18</v>
      </c>
      <c r="F115" s="29">
        <v>1</v>
      </c>
      <c r="G115" s="36">
        <v>7000000</v>
      </c>
      <c r="H115" s="37">
        <f t="shared" si="54"/>
        <v>7000000</v>
      </c>
      <c r="I115" s="37"/>
      <c r="J115" s="17">
        <v>82</v>
      </c>
      <c r="K115" s="17">
        <v>20</v>
      </c>
      <c r="L115" s="23">
        <v>24</v>
      </c>
      <c r="M115" s="23">
        <f t="shared" si="43"/>
        <v>26</v>
      </c>
      <c r="AH115" s="24"/>
      <c r="DM115" s="67"/>
      <c r="LJ115" s="24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11">
        <f t="shared" ref="SI115:TF115" si="68">+$H115/$L115</f>
        <v>291666.66666666669</v>
      </c>
      <c r="SJ115" s="11">
        <f t="shared" si="68"/>
        <v>291666.66666666669</v>
      </c>
      <c r="SK115" s="11">
        <f t="shared" si="68"/>
        <v>291666.66666666669</v>
      </c>
      <c r="SL115" s="11">
        <f t="shared" si="68"/>
        <v>291666.66666666669</v>
      </c>
      <c r="SM115" s="11">
        <f t="shared" si="68"/>
        <v>291666.66666666669</v>
      </c>
      <c r="SN115" s="11">
        <f t="shared" si="68"/>
        <v>291666.66666666669</v>
      </c>
      <c r="SO115" s="11">
        <f t="shared" si="68"/>
        <v>291666.66666666669</v>
      </c>
      <c r="SP115" s="11">
        <f t="shared" si="68"/>
        <v>291666.66666666669</v>
      </c>
      <c r="SQ115" s="11">
        <f t="shared" si="68"/>
        <v>291666.66666666669</v>
      </c>
      <c r="SR115" s="11">
        <f t="shared" si="68"/>
        <v>291666.66666666669</v>
      </c>
      <c r="SS115" s="11">
        <f t="shared" si="68"/>
        <v>291666.66666666669</v>
      </c>
      <c r="ST115" s="11">
        <f t="shared" si="68"/>
        <v>291666.66666666669</v>
      </c>
      <c r="SU115" s="11">
        <f t="shared" si="68"/>
        <v>291666.66666666669</v>
      </c>
      <c r="SV115" s="11">
        <f t="shared" si="68"/>
        <v>291666.66666666669</v>
      </c>
      <c r="SW115" s="11">
        <f t="shared" si="68"/>
        <v>291666.66666666669</v>
      </c>
      <c r="SX115" s="11">
        <f t="shared" si="68"/>
        <v>291666.66666666669</v>
      </c>
      <c r="SY115" s="11">
        <f t="shared" si="68"/>
        <v>291666.66666666669</v>
      </c>
      <c r="SZ115" s="11">
        <f t="shared" si="68"/>
        <v>291666.66666666669</v>
      </c>
      <c r="TA115" s="11">
        <f t="shared" si="68"/>
        <v>291666.66666666669</v>
      </c>
      <c r="TB115" s="11">
        <f t="shared" si="68"/>
        <v>291666.66666666669</v>
      </c>
      <c r="TC115" s="11">
        <f t="shared" si="68"/>
        <v>291666.66666666669</v>
      </c>
      <c r="TD115" s="11">
        <f t="shared" si="68"/>
        <v>291666.66666666669</v>
      </c>
      <c r="TE115" s="11">
        <f t="shared" si="68"/>
        <v>291666.66666666669</v>
      </c>
      <c r="TF115" s="11">
        <f t="shared" si="68"/>
        <v>291666.66666666669</v>
      </c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</row>
    <row r="116" spans="2:686">
      <c r="B116" s="17">
        <v>84</v>
      </c>
      <c r="C116" s="29" t="s">
        <v>256</v>
      </c>
      <c r="D116" s="30" t="s">
        <v>257</v>
      </c>
      <c r="E116" s="43" t="s">
        <v>18</v>
      </c>
      <c r="F116" s="29">
        <v>1</v>
      </c>
      <c r="G116" s="36">
        <v>8000000</v>
      </c>
      <c r="H116" s="37">
        <f t="shared" si="54"/>
        <v>8000000</v>
      </c>
      <c r="I116" s="37"/>
      <c r="J116" s="17">
        <v>83</v>
      </c>
      <c r="K116" s="17">
        <v>10</v>
      </c>
      <c r="L116" s="23">
        <v>12</v>
      </c>
      <c r="M116" s="23">
        <f t="shared" si="43"/>
        <v>13</v>
      </c>
      <c r="AH116" s="24"/>
      <c r="DM116" s="67"/>
      <c r="LJ116" s="24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11">
        <f t="shared" ref="TG116:TR116" si="69">+$H116/$L116</f>
        <v>666666.66666666663</v>
      </c>
      <c r="TH116" s="11">
        <f t="shared" si="69"/>
        <v>666666.66666666663</v>
      </c>
      <c r="TI116" s="11">
        <f t="shared" si="69"/>
        <v>666666.66666666663</v>
      </c>
      <c r="TJ116" s="11">
        <f t="shared" si="69"/>
        <v>666666.66666666663</v>
      </c>
      <c r="TK116" s="11">
        <f t="shared" si="69"/>
        <v>666666.66666666663</v>
      </c>
      <c r="TL116" s="11">
        <f t="shared" si="69"/>
        <v>666666.66666666663</v>
      </c>
      <c r="TM116" s="11">
        <f t="shared" si="69"/>
        <v>666666.66666666663</v>
      </c>
      <c r="TN116" s="11">
        <f t="shared" si="69"/>
        <v>666666.66666666663</v>
      </c>
      <c r="TO116" s="11">
        <f t="shared" si="69"/>
        <v>666666.66666666663</v>
      </c>
      <c r="TP116" s="11">
        <f t="shared" si="69"/>
        <v>666666.66666666663</v>
      </c>
      <c r="TQ116" s="11">
        <f t="shared" si="69"/>
        <v>666666.66666666663</v>
      </c>
      <c r="TR116" s="11">
        <f t="shared" si="69"/>
        <v>666666.66666666663</v>
      </c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</row>
    <row r="117" spans="2:686">
      <c r="B117" s="17"/>
      <c r="C117" s="12" t="s">
        <v>258</v>
      </c>
      <c r="D117" s="40" t="s">
        <v>259</v>
      </c>
      <c r="E117" s="43"/>
      <c r="F117" s="29"/>
      <c r="G117" s="36"/>
      <c r="H117" s="45"/>
      <c r="I117" s="37"/>
      <c r="J117" s="17"/>
      <c r="K117" s="17"/>
      <c r="L117" s="23"/>
      <c r="M117" s="23"/>
      <c r="AH117" s="24"/>
      <c r="DM117" s="67"/>
      <c r="LJ117" s="24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</row>
    <row r="118" spans="2:686">
      <c r="B118" s="17">
        <v>85</v>
      </c>
      <c r="C118" s="29" t="s">
        <v>260</v>
      </c>
      <c r="D118" s="30" t="s">
        <v>261</v>
      </c>
      <c r="E118" s="43" t="s">
        <v>18</v>
      </c>
      <c r="F118" s="29">
        <v>1</v>
      </c>
      <c r="G118" s="36">
        <v>15456130</v>
      </c>
      <c r="H118" s="37">
        <f>+F118*G118</f>
        <v>15456130</v>
      </c>
      <c r="I118" s="37"/>
      <c r="J118" s="17" t="s">
        <v>262</v>
      </c>
      <c r="K118" s="17">
        <v>3</v>
      </c>
      <c r="L118" s="23">
        <v>4</v>
      </c>
      <c r="M118" s="23">
        <f t="shared" si="43"/>
        <v>3.9000000000000004</v>
      </c>
      <c r="AH118" s="24"/>
      <c r="DM118" s="67"/>
      <c r="LJ118" s="24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11">
        <f t="shared" ref="OC118:OF118" si="70">+$H118/$L118</f>
        <v>3864032.5</v>
      </c>
      <c r="OD118" s="11">
        <f t="shared" si="70"/>
        <v>3864032.5</v>
      </c>
      <c r="OE118" s="11">
        <f t="shared" si="70"/>
        <v>3864032.5</v>
      </c>
      <c r="OF118" s="11">
        <f t="shared" si="70"/>
        <v>3864032.5</v>
      </c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  <c r="QU118" s="6"/>
      <c r="QV118" s="6"/>
      <c r="QW118" s="6"/>
      <c r="QX118" s="6"/>
      <c r="QY118" s="6"/>
      <c r="QZ118" s="6"/>
      <c r="RA118" s="6"/>
      <c r="RB118" s="6"/>
      <c r="RC118" s="6"/>
      <c r="RD118" s="6"/>
      <c r="RE118" s="6"/>
      <c r="RF118" s="6"/>
      <c r="RG118" s="6"/>
      <c r="RH118" s="6"/>
      <c r="RI118" s="6"/>
      <c r="RJ118" s="6"/>
      <c r="RK118" s="6"/>
      <c r="RL118" s="6"/>
      <c r="RM118" s="6"/>
      <c r="RN118" s="6"/>
      <c r="RO118" s="6"/>
      <c r="RP118" s="6"/>
      <c r="RQ118" s="6"/>
      <c r="RR118" s="6"/>
      <c r="RS118" s="6"/>
      <c r="RT118" s="6"/>
      <c r="RU118" s="6"/>
      <c r="RV118" s="6"/>
      <c r="RW118" s="6"/>
      <c r="RX118" s="6"/>
      <c r="RY118" s="6"/>
      <c r="RZ118" s="6"/>
      <c r="SA118" s="6"/>
      <c r="SB118" s="6"/>
      <c r="SC118" s="6"/>
      <c r="SD118" s="6"/>
      <c r="SE118" s="6"/>
      <c r="SF118" s="6"/>
      <c r="SG118" s="6"/>
      <c r="SH118" s="6"/>
      <c r="SI118" s="6"/>
      <c r="SJ118" s="6"/>
      <c r="SK118" s="6"/>
      <c r="SL118" s="6"/>
      <c r="SM118" s="6"/>
      <c r="SN118" s="6"/>
      <c r="SO118" s="6"/>
      <c r="SP118" s="6"/>
      <c r="SQ118" s="6"/>
      <c r="SR118" s="6"/>
      <c r="SS118" s="6"/>
      <c r="ST118" s="6"/>
      <c r="SU118" s="6"/>
      <c r="SV118" s="6"/>
      <c r="SW118" s="6"/>
      <c r="SX118" s="6"/>
      <c r="SY118" s="6"/>
      <c r="SZ118" s="6"/>
      <c r="TA118" s="6"/>
      <c r="TB118" s="6"/>
      <c r="TC118" s="6"/>
      <c r="TD118" s="6"/>
      <c r="TE118" s="6"/>
      <c r="TF118" s="6"/>
      <c r="TG118" s="6"/>
      <c r="TH118" s="6"/>
      <c r="TI118" s="6"/>
      <c r="TJ118" s="6"/>
      <c r="TK118" s="6"/>
      <c r="TL118" s="6"/>
      <c r="TM118" s="6"/>
      <c r="TN118" s="6"/>
      <c r="TO118" s="6"/>
      <c r="TP118" s="6"/>
      <c r="TQ118" s="6"/>
      <c r="TR118" s="6"/>
      <c r="TS118" s="6"/>
      <c r="TT118" s="6"/>
      <c r="TU118" s="6"/>
      <c r="TV118" s="6"/>
      <c r="TW118" s="6"/>
      <c r="TX118" s="6"/>
      <c r="TY118" s="6"/>
      <c r="TZ118" s="6"/>
      <c r="UA118" s="6"/>
      <c r="UB118" s="6"/>
      <c r="UC118" s="6"/>
      <c r="UD118" s="6"/>
      <c r="UE118" s="6"/>
      <c r="UF118" s="6"/>
      <c r="UG118" s="6"/>
      <c r="UH118" s="6"/>
      <c r="UI118" s="6"/>
      <c r="UJ118" s="6"/>
      <c r="UK118" s="6"/>
      <c r="UL118" s="6"/>
      <c r="UM118" s="6"/>
      <c r="UN118" s="6"/>
      <c r="UO118" s="6"/>
      <c r="UP118" s="6"/>
      <c r="UQ118" s="6"/>
      <c r="UR118" s="6"/>
      <c r="US118" s="6"/>
      <c r="UT118" s="6"/>
      <c r="UU118" s="6"/>
      <c r="UV118" s="6"/>
      <c r="UW118" s="6"/>
      <c r="UX118" s="6"/>
      <c r="UY118" s="6"/>
      <c r="UZ118" s="6"/>
      <c r="VA118" s="6"/>
      <c r="VB118" s="6"/>
      <c r="VC118" s="6"/>
      <c r="VD118" s="6"/>
      <c r="VE118" s="6"/>
      <c r="VF118" s="6"/>
      <c r="VG118" s="6"/>
      <c r="VH118" s="6"/>
      <c r="VI118" s="6"/>
      <c r="VJ118" s="6"/>
      <c r="VK118" s="6"/>
      <c r="VL118" s="6"/>
      <c r="VM118" s="6"/>
      <c r="VN118" s="6"/>
      <c r="VO118" s="6"/>
      <c r="VP118" s="6"/>
      <c r="VQ118" s="6"/>
      <c r="VR118" s="6"/>
      <c r="VS118" s="6"/>
      <c r="VT118" s="6"/>
      <c r="VU118" s="6"/>
      <c r="VV118" s="6"/>
      <c r="VW118" s="6"/>
      <c r="VX118" s="6"/>
      <c r="VY118" s="6"/>
      <c r="VZ118" s="6"/>
      <c r="WA118" s="6"/>
      <c r="WB118" s="6"/>
      <c r="WC118" s="6"/>
      <c r="WD118" s="6"/>
      <c r="WE118" s="6"/>
      <c r="WF118" s="6"/>
      <c r="WG118" s="6"/>
      <c r="WH118" s="6"/>
      <c r="WI118" s="6"/>
      <c r="WJ118" s="6"/>
      <c r="WK118" s="6"/>
      <c r="WL118" s="6"/>
      <c r="WM118" s="6"/>
      <c r="WN118" s="6"/>
      <c r="WO118" s="6"/>
      <c r="WP118" s="6"/>
      <c r="WQ118" s="6"/>
      <c r="WR118" s="6"/>
      <c r="WS118" s="6"/>
      <c r="WT118" s="6"/>
      <c r="WU118" s="6"/>
      <c r="WV118" s="6"/>
      <c r="WW118" s="6"/>
      <c r="WX118" s="6"/>
      <c r="WY118" s="6"/>
      <c r="WZ118" s="6"/>
      <c r="XA118" s="6"/>
      <c r="XB118" s="6"/>
      <c r="XC118" s="6"/>
      <c r="XD118" s="6"/>
      <c r="XE118" s="6"/>
      <c r="XF118" s="6"/>
      <c r="XG118" s="6"/>
      <c r="XH118" s="6"/>
      <c r="XI118" s="6"/>
      <c r="XJ118" s="6"/>
      <c r="XK118" s="6"/>
      <c r="XL118" s="6"/>
      <c r="XM118" s="6"/>
      <c r="XN118" s="6"/>
      <c r="XO118" s="6"/>
      <c r="XP118" s="6"/>
      <c r="XQ118" s="6"/>
      <c r="XR118" s="6"/>
      <c r="XS118" s="6"/>
      <c r="XT118" s="6"/>
      <c r="XU118" s="6"/>
      <c r="XV118" s="6"/>
      <c r="XW118" s="6"/>
      <c r="XX118" s="6"/>
      <c r="XY118" s="6"/>
      <c r="XZ118" s="6"/>
      <c r="YA118" s="6"/>
      <c r="YB118" s="6"/>
      <c r="YC118" s="6"/>
      <c r="YD118" s="6"/>
      <c r="YE118" s="6"/>
      <c r="YF118" s="6"/>
      <c r="YG118" s="6"/>
      <c r="YH118" s="6"/>
      <c r="YI118" s="6"/>
      <c r="YJ118" s="6"/>
      <c r="YK118" s="6"/>
      <c r="YL118" s="6"/>
      <c r="YM118" s="6"/>
      <c r="YN118" s="6"/>
      <c r="YO118" s="6"/>
      <c r="YP118" s="6"/>
      <c r="YQ118" s="6"/>
      <c r="YR118" s="6"/>
      <c r="YS118" s="6"/>
      <c r="YT118" s="6"/>
      <c r="YU118" s="6"/>
      <c r="YV118" s="6"/>
      <c r="YW118" s="6"/>
      <c r="YX118" s="6"/>
      <c r="YY118" s="6"/>
      <c r="YZ118" s="6"/>
      <c r="ZA118" s="6"/>
      <c r="ZB118" s="6"/>
      <c r="ZC118" s="6"/>
      <c r="ZD118" s="6"/>
      <c r="ZE118" s="6"/>
      <c r="ZF118" s="6"/>
      <c r="ZG118" s="6"/>
      <c r="ZH118" s="6"/>
      <c r="ZI118" s="6"/>
      <c r="ZJ118" s="6"/>
    </row>
    <row r="119" spans="2:686">
      <c r="B119" s="17"/>
      <c r="C119" s="12" t="s">
        <v>263</v>
      </c>
      <c r="D119" s="40" t="s">
        <v>264</v>
      </c>
      <c r="E119" s="43"/>
      <c r="F119" s="29"/>
      <c r="G119" s="36"/>
      <c r="H119" s="45"/>
      <c r="I119" s="45"/>
      <c r="J119" s="17"/>
      <c r="K119" s="17"/>
      <c r="L119" s="23"/>
      <c r="M119" s="23"/>
      <c r="AH119" s="24"/>
      <c r="DM119" s="67"/>
      <c r="LJ119" s="24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  <c r="QU119" s="6"/>
      <c r="QV119" s="6"/>
      <c r="QW119" s="6"/>
      <c r="QX119" s="6"/>
      <c r="QY119" s="6"/>
      <c r="QZ119" s="6"/>
      <c r="RA119" s="6"/>
      <c r="RB119" s="6"/>
      <c r="RC119" s="6"/>
      <c r="RD119" s="6"/>
      <c r="RE119" s="6"/>
      <c r="RF119" s="6"/>
      <c r="RG119" s="6"/>
      <c r="RH119" s="6"/>
      <c r="RI119" s="6"/>
      <c r="RJ119" s="6"/>
      <c r="RK119" s="6"/>
      <c r="RL119" s="6"/>
      <c r="RM119" s="6"/>
      <c r="RN119" s="6"/>
      <c r="RO119" s="6"/>
      <c r="RP119" s="6"/>
      <c r="RQ119" s="6"/>
      <c r="RR119" s="6"/>
      <c r="RS119" s="6"/>
      <c r="RT119" s="6"/>
      <c r="RU119" s="6"/>
      <c r="RV119" s="6"/>
      <c r="RW119" s="6"/>
      <c r="RX119" s="6"/>
      <c r="RY119" s="6"/>
      <c r="RZ119" s="6"/>
      <c r="SA119" s="6"/>
      <c r="SB119" s="6"/>
      <c r="SC119" s="6"/>
      <c r="SD119" s="6"/>
      <c r="SE119" s="6"/>
      <c r="SF119" s="6"/>
      <c r="SG119" s="6"/>
      <c r="SH119" s="6"/>
      <c r="SI119" s="6"/>
      <c r="SJ119" s="6"/>
      <c r="SK119" s="6"/>
      <c r="SL119" s="6"/>
      <c r="SM119" s="6"/>
      <c r="SN119" s="6"/>
      <c r="SO119" s="6"/>
      <c r="SP119" s="6"/>
      <c r="SQ119" s="6"/>
      <c r="SR119" s="6"/>
      <c r="SS119" s="6"/>
      <c r="ST119" s="6"/>
      <c r="SU119" s="6"/>
      <c r="SV119" s="6"/>
      <c r="SW119" s="6"/>
      <c r="SX119" s="6"/>
      <c r="SY119" s="6"/>
      <c r="SZ119" s="6"/>
      <c r="TA119" s="6"/>
      <c r="TB119" s="6"/>
      <c r="TC119" s="6"/>
      <c r="TD119" s="6"/>
      <c r="TE119" s="6"/>
      <c r="TF119" s="6"/>
      <c r="TG119" s="6"/>
      <c r="TH119" s="6"/>
      <c r="TI119" s="6"/>
      <c r="TJ119" s="6"/>
      <c r="TK119" s="6"/>
      <c r="TL119" s="6"/>
      <c r="TM119" s="6"/>
      <c r="TN119" s="6"/>
      <c r="TO119" s="6"/>
      <c r="TP119" s="6"/>
      <c r="TQ119" s="6"/>
      <c r="TR119" s="6"/>
      <c r="TS119" s="6"/>
      <c r="TT119" s="6"/>
      <c r="TU119" s="6"/>
      <c r="TV119" s="6"/>
      <c r="TW119" s="6"/>
      <c r="TX119" s="6"/>
      <c r="TY119" s="6"/>
      <c r="TZ119" s="6"/>
      <c r="UA119" s="6"/>
      <c r="UB119" s="6"/>
      <c r="UC119" s="6"/>
      <c r="UD119" s="6"/>
      <c r="UE119" s="6"/>
      <c r="UF119" s="6"/>
      <c r="UG119" s="6"/>
      <c r="UH119" s="6"/>
      <c r="UI119" s="6"/>
      <c r="UJ119" s="6"/>
      <c r="UK119" s="6"/>
      <c r="UL119" s="6"/>
      <c r="UM119" s="6"/>
      <c r="UN119" s="6"/>
      <c r="UO119" s="6"/>
      <c r="UP119" s="6"/>
      <c r="UQ119" s="6"/>
      <c r="UR119" s="6"/>
      <c r="US119" s="6"/>
      <c r="UT119" s="6"/>
      <c r="UU119" s="6"/>
      <c r="UV119" s="6"/>
      <c r="UW119" s="6"/>
      <c r="UX119" s="6"/>
      <c r="UY119" s="6"/>
      <c r="UZ119" s="6"/>
      <c r="VA119" s="6"/>
      <c r="VB119" s="6"/>
      <c r="VC119" s="6"/>
      <c r="VD119" s="6"/>
      <c r="VE119" s="6"/>
      <c r="VF119" s="6"/>
      <c r="VG119" s="6"/>
      <c r="VH119" s="6"/>
      <c r="VI119" s="6"/>
      <c r="VJ119" s="6"/>
      <c r="VK119" s="6"/>
      <c r="VL119" s="6"/>
      <c r="VM119" s="6"/>
      <c r="VN119" s="6"/>
      <c r="VO119" s="6"/>
      <c r="VP119" s="6"/>
      <c r="VQ119" s="6"/>
      <c r="VR119" s="6"/>
      <c r="VS119" s="6"/>
      <c r="VT119" s="6"/>
      <c r="VU119" s="6"/>
      <c r="VV119" s="6"/>
      <c r="VW119" s="6"/>
      <c r="VX119" s="6"/>
      <c r="VY119" s="6"/>
      <c r="VZ119" s="6"/>
      <c r="WA119" s="6"/>
      <c r="WB119" s="6"/>
      <c r="WC119" s="6"/>
      <c r="WD119" s="6"/>
      <c r="WE119" s="6"/>
      <c r="WF119" s="6"/>
      <c r="WG119" s="6"/>
      <c r="WH119" s="6"/>
      <c r="WI119" s="6"/>
      <c r="WJ119" s="6"/>
      <c r="WK119" s="6"/>
      <c r="WL119" s="6"/>
      <c r="WM119" s="6"/>
      <c r="WN119" s="6"/>
      <c r="WO119" s="6"/>
      <c r="WP119" s="6"/>
      <c r="WQ119" s="6"/>
      <c r="WR119" s="6"/>
      <c r="WS119" s="6"/>
      <c r="WT119" s="6"/>
      <c r="WU119" s="6"/>
      <c r="WV119" s="6"/>
      <c r="WW119" s="6"/>
      <c r="WX119" s="6"/>
      <c r="WY119" s="6"/>
      <c r="WZ119" s="6"/>
      <c r="XA119" s="6"/>
      <c r="XB119" s="6"/>
      <c r="XC119" s="6"/>
      <c r="XD119" s="6"/>
      <c r="XE119" s="6"/>
      <c r="XF119" s="6"/>
      <c r="XG119" s="6"/>
      <c r="XH119" s="6"/>
      <c r="XI119" s="6"/>
      <c r="XJ119" s="6"/>
      <c r="XK119" s="6"/>
      <c r="XL119" s="6"/>
      <c r="XM119" s="6"/>
      <c r="XN119" s="6"/>
      <c r="XO119" s="6"/>
      <c r="XP119" s="6"/>
      <c r="XQ119" s="6"/>
      <c r="XR119" s="6"/>
      <c r="XS119" s="6"/>
      <c r="XT119" s="6"/>
      <c r="XU119" s="6"/>
      <c r="XV119" s="6"/>
      <c r="XW119" s="6"/>
      <c r="XX119" s="6"/>
      <c r="XY119" s="6"/>
      <c r="XZ119" s="6"/>
      <c r="YA119" s="6"/>
      <c r="YB119" s="6"/>
      <c r="YC119" s="6"/>
      <c r="YD119" s="6"/>
      <c r="YE119" s="6"/>
      <c r="YF119" s="6"/>
      <c r="YG119" s="6"/>
      <c r="YH119" s="6"/>
      <c r="YI119" s="6"/>
      <c r="YJ119" s="6"/>
      <c r="YK119" s="6"/>
      <c r="YL119" s="6"/>
      <c r="YM119" s="6"/>
      <c r="YN119" s="6"/>
      <c r="YO119" s="6"/>
      <c r="YP119" s="6"/>
      <c r="YQ119" s="6"/>
      <c r="YR119" s="6"/>
      <c r="YS119" s="6"/>
      <c r="YT119" s="6"/>
      <c r="YU119" s="6"/>
      <c r="YV119" s="6"/>
      <c r="YW119" s="6"/>
      <c r="YX119" s="6"/>
      <c r="YY119" s="6"/>
      <c r="YZ119" s="6"/>
      <c r="ZA119" s="6"/>
      <c r="ZB119" s="6"/>
      <c r="ZC119" s="6"/>
      <c r="ZD119" s="6"/>
      <c r="ZE119" s="6"/>
      <c r="ZF119" s="6"/>
      <c r="ZG119" s="6"/>
      <c r="ZH119" s="6"/>
      <c r="ZI119" s="6"/>
      <c r="ZJ119" s="6"/>
    </row>
    <row r="120" spans="2:686">
      <c r="B120" s="17">
        <v>86</v>
      </c>
      <c r="C120" s="29" t="s">
        <v>265</v>
      </c>
      <c r="D120" s="30" t="s">
        <v>266</v>
      </c>
      <c r="E120" s="43" t="s">
        <v>18</v>
      </c>
      <c r="F120" s="29">
        <v>1</v>
      </c>
      <c r="G120" s="36">
        <v>3091226</v>
      </c>
      <c r="H120" s="37">
        <f>+F120*G120</f>
        <v>3091226</v>
      </c>
      <c r="I120" s="37"/>
      <c r="J120" s="17" t="s">
        <v>215</v>
      </c>
      <c r="K120" s="17">
        <v>100</v>
      </c>
      <c r="L120" s="23">
        <v>60</v>
      </c>
      <c r="M120" s="23">
        <f t="shared" si="43"/>
        <v>130</v>
      </c>
      <c r="AH120" s="24"/>
      <c r="DM120" s="67"/>
      <c r="LJ120" s="24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11">
        <f t="shared" ref="PU120:SB123" si="71">+$H120/$L120</f>
        <v>51520.433333333334</v>
      </c>
      <c r="PV120" s="11">
        <f t="shared" si="71"/>
        <v>51520.433333333334</v>
      </c>
      <c r="PW120" s="11">
        <f t="shared" si="71"/>
        <v>51520.433333333334</v>
      </c>
      <c r="PX120" s="11">
        <f t="shared" si="71"/>
        <v>51520.433333333334</v>
      </c>
      <c r="PY120" s="11">
        <f t="shared" si="71"/>
        <v>51520.433333333334</v>
      </c>
      <c r="PZ120" s="11">
        <f t="shared" si="71"/>
        <v>51520.433333333334</v>
      </c>
      <c r="QA120" s="11">
        <f t="shared" si="71"/>
        <v>51520.433333333334</v>
      </c>
      <c r="QB120" s="11">
        <f t="shared" si="71"/>
        <v>51520.433333333334</v>
      </c>
      <c r="QC120" s="11">
        <f t="shared" si="71"/>
        <v>51520.433333333334</v>
      </c>
      <c r="QD120" s="11">
        <f t="shared" si="71"/>
        <v>51520.433333333334</v>
      </c>
      <c r="QE120" s="11">
        <f t="shared" si="71"/>
        <v>51520.433333333334</v>
      </c>
      <c r="QF120" s="11">
        <f t="shared" si="71"/>
        <v>51520.433333333334</v>
      </c>
      <c r="QG120" s="11">
        <f t="shared" si="71"/>
        <v>51520.433333333334</v>
      </c>
      <c r="QH120" s="11">
        <f t="shared" si="71"/>
        <v>51520.433333333334</v>
      </c>
      <c r="QI120" s="11">
        <f t="shared" si="71"/>
        <v>51520.433333333334</v>
      </c>
      <c r="QJ120" s="11">
        <f t="shared" si="71"/>
        <v>51520.433333333334</v>
      </c>
      <c r="QK120" s="11">
        <f t="shared" si="71"/>
        <v>51520.433333333334</v>
      </c>
      <c r="QL120" s="11">
        <f t="shared" si="71"/>
        <v>51520.433333333334</v>
      </c>
      <c r="QM120" s="11">
        <f t="shared" si="71"/>
        <v>51520.433333333334</v>
      </c>
      <c r="QN120" s="11">
        <f t="shared" si="71"/>
        <v>51520.433333333334</v>
      </c>
      <c r="QO120" s="11">
        <f t="shared" si="71"/>
        <v>51520.433333333334</v>
      </c>
      <c r="QP120" s="11">
        <f t="shared" si="71"/>
        <v>51520.433333333334</v>
      </c>
      <c r="QQ120" s="11">
        <f t="shared" si="71"/>
        <v>51520.433333333334</v>
      </c>
      <c r="QR120" s="11">
        <f t="shared" si="71"/>
        <v>51520.433333333334</v>
      </c>
      <c r="QS120" s="11">
        <f t="shared" si="71"/>
        <v>51520.433333333334</v>
      </c>
      <c r="QT120" s="11">
        <f t="shared" si="71"/>
        <v>51520.433333333334</v>
      </c>
      <c r="QU120" s="11">
        <f t="shared" si="71"/>
        <v>51520.433333333334</v>
      </c>
      <c r="QV120" s="11">
        <f t="shared" si="71"/>
        <v>51520.433333333334</v>
      </c>
      <c r="QW120" s="11">
        <f t="shared" si="71"/>
        <v>51520.433333333334</v>
      </c>
      <c r="QX120" s="11">
        <f t="shared" si="71"/>
        <v>51520.433333333334</v>
      </c>
      <c r="QY120" s="11">
        <f t="shared" si="71"/>
        <v>51520.433333333334</v>
      </c>
      <c r="QZ120" s="11">
        <f t="shared" si="71"/>
        <v>51520.433333333334</v>
      </c>
      <c r="RA120" s="11">
        <f t="shared" si="71"/>
        <v>51520.433333333334</v>
      </c>
      <c r="RB120" s="11">
        <f t="shared" si="71"/>
        <v>51520.433333333334</v>
      </c>
      <c r="RC120" s="11">
        <f t="shared" si="71"/>
        <v>51520.433333333334</v>
      </c>
      <c r="RD120" s="11">
        <f t="shared" si="71"/>
        <v>51520.433333333334</v>
      </c>
      <c r="RE120" s="11">
        <f t="shared" si="71"/>
        <v>51520.433333333334</v>
      </c>
      <c r="RF120" s="11">
        <f t="shared" si="71"/>
        <v>51520.433333333334</v>
      </c>
      <c r="RG120" s="11">
        <f t="shared" si="71"/>
        <v>51520.433333333334</v>
      </c>
      <c r="RH120" s="11">
        <f t="shared" si="71"/>
        <v>51520.433333333334</v>
      </c>
      <c r="RI120" s="11">
        <f t="shared" si="71"/>
        <v>51520.433333333334</v>
      </c>
      <c r="RJ120" s="11">
        <f t="shared" si="71"/>
        <v>51520.433333333334</v>
      </c>
      <c r="RK120" s="11">
        <f t="shared" si="71"/>
        <v>51520.433333333334</v>
      </c>
      <c r="RL120" s="11">
        <f t="shared" si="71"/>
        <v>51520.433333333334</v>
      </c>
      <c r="RM120" s="11">
        <f t="shared" si="71"/>
        <v>51520.433333333334</v>
      </c>
      <c r="RN120" s="11">
        <f t="shared" si="71"/>
        <v>51520.433333333334</v>
      </c>
      <c r="RO120" s="11">
        <f t="shared" si="71"/>
        <v>51520.433333333334</v>
      </c>
      <c r="RP120" s="11">
        <f t="shared" si="71"/>
        <v>51520.433333333334</v>
      </c>
      <c r="RQ120" s="11">
        <f t="shared" si="71"/>
        <v>51520.433333333334</v>
      </c>
      <c r="RR120" s="11">
        <f t="shared" si="71"/>
        <v>51520.433333333334</v>
      </c>
      <c r="RS120" s="11">
        <f t="shared" si="71"/>
        <v>51520.433333333334</v>
      </c>
      <c r="RT120" s="11">
        <f t="shared" si="71"/>
        <v>51520.433333333334</v>
      </c>
      <c r="RU120" s="11">
        <f t="shared" si="71"/>
        <v>51520.433333333334</v>
      </c>
      <c r="RV120" s="11">
        <f t="shared" si="71"/>
        <v>51520.433333333334</v>
      </c>
      <c r="RW120" s="11">
        <f t="shared" si="71"/>
        <v>51520.433333333334</v>
      </c>
      <c r="RX120" s="11">
        <f t="shared" si="71"/>
        <v>51520.433333333334</v>
      </c>
      <c r="RY120" s="11">
        <f t="shared" si="71"/>
        <v>51520.433333333334</v>
      </c>
      <c r="RZ120" s="11">
        <f t="shared" si="71"/>
        <v>51520.433333333334</v>
      </c>
      <c r="SA120" s="11">
        <f t="shared" si="71"/>
        <v>51520.433333333334</v>
      </c>
      <c r="SB120" s="11">
        <f t="shared" si="71"/>
        <v>51520.433333333334</v>
      </c>
      <c r="SC120" s="6"/>
      <c r="SD120" s="6"/>
      <c r="SE120" s="6"/>
      <c r="SF120" s="6"/>
      <c r="SG120" s="6"/>
      <c r="SH120" s="6"/>
      <c r="SI120" s="6"/>
      <c r="SJ120" s="6"/>
      <c r="SK120" s="6"/>
      <c r="SL120" s="6"/>
      <c r="SM120" s="6"/>
      <c r="SN120" s="6"/>
      <c r="SO120" s="6"/>
      <c r="SP120" s="6"/>
      <c r="SQ120" s="6"/>
      <c r="SR120" s="6"/>
      <c r="SS120" s="6"/>
      <c r="ST120" s="6"/>
      <c r="SU120" s="6"/>
      <c r="SV120" s="6"/>
      <c r="SW120" s="6"/>
      <c r="SX120" s="6"/>
      <c r="SY120" s="6"/>
      <c r="SZ120" s="6"/>
      <c r="TA120" s="6"/>
      <c r="TB120" s="6"/>
      <c r="TC120" s="6"/>
      <c r="TD120" s="6"/>
      <c r="TE120" s="6"/>
      <c r="TF120" s="6"/>
      <c r="TG120" s="6"/>
      <c r="TH120" s="6"/>
      <c r="TI120" s="6"/>
      <c r="TJ120" s="6"/>
      <c r="TK120" s="6"/>
      <c r="TL120" s="6"/>
      <c r="TM120" s="6"/>
      <c r="TN120" s="6"/>
      <c r="TO120" s="6"/>
      <c r="TP120" s="6"/>
      <c r="TQ120" s="6"/>
      <c r="TR120" s="6"/>
      <c r="TS120" s="6"/>
      <c r="TT120" s="6"/>
      <c r="TU120" s="6"/>
      <c r="TV120" s="6"/>
      <c r="TW120" s="6"/>
      <c r="TX120" s="6"/>
      <c r="TY120" s="6"/>
      <c r="TZ120" s="6"/>
      <c r="UA120" s="6"/>
      <c r="UB120" s="6"/>
      <c r="UC120" s="6"/>
      <c r="UD120" s="6"/>
      <c r="UE120" s="6"/>
      <c r="UF120" s="6"/>
      <c r="UG120" s="6"/>
      <c r="UH120" s="6"/>
      <c r="UI120" s="6"/>
      <c r="UJ120" s="6"/>
      <c r="UK120" s="6"/>
      <c r="UL120" s="6"/>
      <c r="UM120" s="6"/>
      <c r="UN120" s="6"/>
      <c r="UO120" s="6"/>
      <c r="UP120" s="6"/>
      <c r="UQ120" s="6"/>
      <c r="UR120" s="6"/>
      <c r="US120" s="6"/>
      <c r="UT120" s="6"/>
      <c r="UU120" s="6"/>
      <c r="UV120" s="6"/>
      <c r="UW120" s="6"/>
      <c r="UX120" s="6"/>
      <c r="UY120" s="6"/>
      <c r="UZ120" s="6"/>
      <c r="VA120" s="6"/>
      <c r="VB120" s="6"/>
      <c r="VC120" s="6"/>
      <c r="VD120" s="6"/>
      <c r="VE120" s="6"/>
      <c r="VF120" s="6"/>
      <c r="VG120" s="6"/>
      <c r="VH120" s="6"/>
      <c r="VI120" s="6"/>
      <c r="VJ120" s="6"/>
      <c r="VK120" s="6"/>
      <c r="VL120" s="6"/>
      <c r="VM120" s="6"/>
      <c r="VN120" s="6"/>
      <c r="VO120" s="6"/>
      <c r="VP120" s="6"/>
      <c r="VQ120" s="6"/>
      <c r="VR120" s="6"/>
      <c r="VS120" s="6"/>
      <c r="VT120" s="6"/>
      <c r="VU120" s="6"/>
      <c r="VV120" s="6"/>
      <c r="VW120" s="6"/>
      <c r="VX120" s="6"/>
      <c r="VY120" s="6"/>
      <c r="VZ120" s="6"/>
      <c r="WA120" s="6"/>
      <c r="WB120" s="6"/>
      <c r="WC120" s="6"/>
      <c r="WD120" s="6"/>
      <c r="WE120" s="6"/>
      <c r="WF120" s="6"/>
      <c r="WG120" s="6"/>
      <c r="WH120" s="6"/>
      <c r="WI120" s="6"/>
      <c r="WJ120" s="6"/>
      <c r="WK120" s="6"/>
      <c r="WL120" s="6"/>
      <c r="WM120" s="6"/>
      <c r="WN120" s="6"/>
      <c r="WO120" s="6"/>
      <c r="WP120" s="6"/>
      <c r="WQ120" s="6"/>
      <c r="WR120" s="6"/>
      <c r="WS120" s="6"/>
      <c r="WT120" s="6"/>
      <c r="WU120" s="6"/>
      <c r="WV120" s="6"/>
      <c r="WW120" s="6"/>
      <c r="WX120" s="6"/>
      <c r="WY120" s="6"/>
      <c r="WZ120" s="6"/>
      <c r="XA120" s="6"/>
      <c r="XB120" s="6"/>
      <c r="XC120" s="6"/>
      <c r="XD120" s="6"/>
      <c r="XE120" s="6"/>
      <c r="XF120" s="6"/>
      <c r="XG120" s="6"/>
      <c r="XH120" s="6"/>
      <c r="XI120" s="6"/>
      <c r="XJ120" s="6"/>
      <c r="XK120" s="6"/>
      <c r="XL120" s="6"/>
      <c r="XM120" s="6"/>
      <c r="XN120" s="6"/>
      <c r="XO120" s="6"/>
      <c r="XP120" s="6"/>
      <c r="XQ120" s="6"/>
      <c r="XR120" s="6"/>
      <c r="XS120" s="6"/>
      <c r="XT120" s="6"/>
      <c r="XU120" s="6"/>
      <c r="XV120" s="6"/>
      <c r="XW120" s="6"/>
      <c r="XX120" s="6"/>
      <c r="XY120" s="6"/>
      <c r="XZ120" s="6"/>
      <c r="YA120" s="6"/>
      <c r="YB120" s="6"/>
      <c r="YC120" s="6"/>
      <c r="YD120" s="6"/>
      <c r="YE120" s="6"/>
      <c r="YF120" s="6"/>
      <c r="YG120" s="6"/>
      <c r="YH120" s="6"/>
      <c r="YI120" s="6"/>
      <c r="YJ120" s="6"/>
      <c r="YK120" s="6"/>
      <c r="YL120" s="6"/>
      <c r="YM120" s="6"/>
      <c r="YN120" s="6"/>
      <c r="YO120" s="6"/>
      <c r="YP120" s="6"/>
      <c r="YQ120" s="6"/>
      <c r="YR120" s="6"/>
      <c r="YS120" s="6"/>
      <c r="YT120" s="6"/>
      <c r="YU120" s="6"/>
      <c r="YV120" s="6"/>
      <c r="YW120" s="6"/>
      <c r="YX120" s="6"/>
      <c r="YY120" s="6"/>
      <c r="YZ120" s="6"/>
      <c r="ZA120" s="6"/>
      <c r="ZB120" s="6"/>
      <c r="ZC120" s="6"/>
      <c r="ZD120" s="6"/>
      <c r="ZE120" s="6"/>
      <c r="ZF120" s="6"/>
      <c r="ZG120" s="6"/>
      <c r="ZH120" s="6"/>
      <c r="ZI120" s="6"/>
      <c r="ZJ120" s="6"/>
    </row>
    <row r="121" spans="2:686">
      <c r="B121" s="17">
        <v>87</v>
      </c>
      <c r="C121" s="29" t="s">
        <v>267</v>
      </c>
      <c r="D121" s="30" t="s">
        <v>268</v>
      </c>
      <c r="E121" s="43" t="s">
        <v>18</v>
      </c>
      <c r="F121" s="29">
        <v>1</v>
      </c>
      <c r="G121" s="36">
        <v>9273678</v>
      </c>
      <c r="H121" s="37">
        <f t="shared" ref="H121:H161" si="72">+F121*G121</f>
        <v>9273678</v>
      </c>
      <c r="I121" s="37"/>
      <c r="J121" s="17" t="s">
        <v>269</v>
      </c>
      <c r="K121" s="17">
        <v>7</v>
      </c>
      <c r="L121" s="23">
        <v>60</v>
      </c>
      <c r="M121" s="23">
        <f t="shared" si="43"/>
        <v>9.1</v>
      </c>
      <c r="AH121" s="24"/>
      <c r="DM121" s="67"/>
      <c r="LJ121" s="24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11">
        <f t="shared" si="71"/>
        <v>154561.29999999999</v>
      </c>
      <c r="QB121" s="11">
        <f t="shared" si="71"/>
        <v>154561.29999999999</v>
      </c>
      <c r="QC121" s="11">
        <f t="shared" si="71"/>
        <v>154561.29999999999</v>
      </c>
      <c r="QD121" s="11">
        <f t="shared" si="71"/>
        <v>154561.29999999999</v>
      </c>
      <c r="QE121" s="11">
        <f t="shared" si="71"/>
        <v>154561.29999999999</v>
      </c>
      <c r="QF121" s="11">
        <f t="shared" si="71"/>
        <v>154561.29999999999</v>
      </c>
      <c r="QG121" s="11">
        <f t="shared" si="71"/>
        <v>154561.29999999999</v>
      </c>
      <c r="QH121" s="11">
        <f t="shared" si="71"/>
        <v>154561.29999999999</v>
      </c>
      <c r="QI121" s="11">
        <f t="shared" si="71"/>
        <v>154561.29999999999</v>
      </c>
      <c r="QJ121" s="11">
        <f t="shared" si="71"/>
        <v>154561.29999999999</v>
      </c>
      <c r="QK121" s="11">
        <f t="shared" si="71"/>
        <v>154561.29999999999</v>
      </c>
      <c r="QL121" s="11">
        <f t="shared" si="71"/>
        <v>154561.29999999999</v>
      </c>
      <c r="QM121" s="11">
        <f t="shared" si="71"/>
        <v>154561.29999999999</v>
      </c>
      <c r="QN121" s="11">
        <f t="shared" si="71"/>
        <v>154561.29999999999</v>
      </c>
      <c r="QO121" s="11">
        <f t="shared" si="71"/>
        <v>154561.29999999999</v>
      </c>
      <c r="QP121" s="11">
        <f t="shared" si="71"/>
        <v>154561.29999999999</v>
      </c>
      <c r="QQ121" s="11">
        <f t="shared" si="71"/>
        <v>154561.29999999999</v>
      </c>
      <c r="QR121" s="11">
        <f t="shared" si="71"/>
        <v>154561.29999999999</v>
      </c>
      <c r="QS121" s="11">
        <f t="shared" si="71"/>
        <v>154561.29999999999</v>
      </c>
      <c r="QT121" s="11">
        <f t="shared" si="71"/>
        <v>154561.29999999999</v>
      </c>
      <c r="QU121" s="11">
        <f t="shared" si="71"/>
        <v>154561.29999999999</v>
      </c>
      <c r="QV121" s="11">
        <f t="shared" si="71"/>
        <v>154561.29999999999</v>
      </c>
      <c r="QW121" s="11">
        <f t="shared" si="71"/>
        <v>154561.29999999999</v>
      </c>
      <c r="QX121" s="11">
        <f t="shared" si="71"/>
        <v>154561.29999999999</v>
      </c>
      <c r="QY121" s="11">
        <f t="shared" si="71"/>
        <v>154561.29999999999</v>
      </c>
      <c r="QZ121" s="11">
        <f t="shared" si="71"/>
        <v>154561.29999999999</v>
      </c>
      <c r="RA121" s="11">
        <f t="shared" si="71"/>
        <v>154561.29999999999</v>
      </c>
      <c r="RB121" s="11">
        <f t="shared" si="71"/>
        <v>154561.29999999999</v>
      </c>
      <c r="RC121" s="11">
        <f t="shared" si="71"/>
        <v>154561.29999999999</v>
      </c>
      <c r="RD121" s="11">
        <f t="shared" si="71"/>
        <v>154561.29999999999</v>
      </c>
      <c r="RE121" s="11">
        <f t="shared" si="71"/>
        <v>154561.29999999999</v>
      </c>
      <c r="RF121" s="11">
        <f t="shared" si="71"/>
        <v>154561.29999999999</v>
      </c>
      <c r="RG121" s="11">
        <f t="shared" si="71"/>
        <v>154561.29999999999</v>
      </c>
      <c r="RH121" s="11">
        <f t="shared" si="71"/>
        <v>154561.29999999999</v>
      </c>
      <c r="RI121" s="11">
        <f t="shared" si="71"/>
        <v>154561.29999999999</v>
      </c>
      <c r="RJ121" s="11">
        <f t="shared" si="71"/>
        <v>154561.29999999999</v>
      </c>
      <c r="RK121" s="11">
        <f t="shared" si="71"/>
        <v>154561.29999999999</v>
      </c>
      <c r="RL121" s="11">
        <f t="shared" si="71"/>
        <v>154561.29999999999</v>
      </c>
      <c r="RM121" s="11">
        <f t="shared" si="71"/>
        <v>154561.29999999999</v>
      </c>
      <c r="RN121" s="11">
        <f t="shared" si="71"/>
        <v>154561.29999999999</v>
      </c>
      <c r="RO121" s="11">
        <f t="shared" si="71"/>
        <v>154561.29999999999</v>
      </c>
      <c r="RP121" s="11">
        <f t="shared" si="71"/>
        <v>154561.29999999999</v>
      </c>
      <c r="RQ121" s="11">
        <f t="shared" si="71"/>
        <v>154561.29999999999</v>
      </c>
      <c r="RR121" s="11">
        <f t="shared" si="71"/>
        <v>154561.29999999999</v>
      </c>
      <c r="RS121" s="11">
        <f t="shared" si="71"/>
        <v>154561.29999999999</v>
      </c>
      <c r="RT121" s="11">
        <f t="shared" si="71"/>
        <v>154561.29999999999</v>
      </c>
      <c r="RU121" s="11">
        <f t="shared" si="71"/>
        <v>154561.29999999999</v>
      </c>
      <c r="RV121" s="11">
        <f t="shared" si="71"/>
        <v>154561.29999999999</v>
      </c>
      <c r="RW121" s="11">
        <f t="shared" si="71"/>
        <v>154561.29999999999</v>
      </c>
      <c r="RX121" s="11">
        <f t="shared" si="71"/>
        <v>154561.29999999999</v>
      </c>
      <c r="RY121" s="11">
        <f t="shared" si="71"/>
        <v>154561.29999999999</v>
      </c>
      <c r="RZ121" s="11">
        <f t="shared" si="71"/>
        <v>154561.29999999999</v>
      </c>
      <c r="SA121" s="11">
        <f t="shared" si="71"/>
        <v>154561.29999999999</v>
      </c>
      <c r="SB121" s="11">
        <f t="shared" si="71"/>
        <v>154561.29999999999</v>
      </c>
      <c r="SC121" s="11">
        <f t="shared" ref="SC121:SR124" si="73">+$H121/$L121</f>
        <v>154561.29999999999</v>
      </c>
      <c r="SD121" s="11">
        <f t="shared" si="73"/>
        <v>154561.29999999999</v>
      </c>
      <c r="SE121" s="11">
        <f t="shared" si="73"/>
        <v>154561.29999999999</v>
      </c>
      <c r="SF121" s="11">
        <f t="shared" si="73"/>
        <v>154561.29999999999</v>
      </c>
      <c r="SG121" s="11">
        <f t="shared" si="73"/>
        <v>154561.29999999999</v>
      </c>
      <c r="SH121" s="11">
        <f t="shared" si="73"/>
        <v>154561.29999999999</v>
      </c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</row>
    <row r="122" spans="2:686">
      <c r="B122" s="17">
        <v>88</v>
      </c>
      <c r="C122" s="29" t="s">
        <v>270</v>
      </c>
      <c r="D122" s="30" t="s">
        <v>271</v>
      </c>
      <c r="E122" s="43" t="s">
        <v>18</v>
      </c>
      <c r="F122" s="29">
        <v>1</v>
      </c>
      <c r="G122" s="36">
        <v>15456130</v>
      </c>
      <c r="H122" s="37">
        <f t="shared" si="72"/>
        <v>15456130</v>
      </c>
      <c r="I122" s="37"/>
      <c r="J122" s="17" t="s">
        <v>272</v>
      </c>
      <c r="K122" s="17">
        <v>4</v>
      </c>
      <c r="L122" s="23">
        <v>60</v>
      </c>
      <c r="M122" s="23">
        <f t="shared" si="43"/>
        <v>5.2</v>
      </c>
      <c r="AH122" s="24"/>
      <c r="DM122" s="67"/>
      <c r="LJ122" s="24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11">
        <f t="shared" si="71"/>
        <v>257602.16666666666</v>
      </c>
      <c r="QH122" s="11">
        <f t="shared" si="71"/>
        <v>257602.16666666666</v>
      </c>
      <c r="QI122" s="11">
        <f t="shared" si="71"/>
        <v>257602.16666666666</v>
      </c>
      <c r="QJ122" s="11">
        <f t="shared" si="71"/>
        <v>257602.16666666666</v>
      </c>
      <c r="QK122" s="11">
        <f t="shared" si="71"/>
        <v>257602.16666666666</v>
      </c>
      <c r="QL122" s="11">
        <f t="shared" si="71"/>
        <v>257602.16666666666</v>
      </c>
      <c r="QM122" s="11">
        <f t="shared" si="71"/>
        <v>257602.16666666666</v>
      </c>
      <c r="QN122" s="11">
        <f t="shared" si="71"/>
        <v>257602.16666666666</v>
      </c>
      <c r="QO122" s="11">
        <f t="shared" si="71"/>
        <v>257602.16666666666</v>
      </c>
      <c r="QP122" s="11">
        <f t="shared" si="71"/>
        <v>257602.16666666666</v>
      </c>
      <c r="QQ122" s="11">
        <f t="shared" si="71"/>
        <v>257602.16666666666</v>
      </c>
      <c r="QR122" s="11">
        <f t="shared" si="71"/>
        <v>257602.16666666666</v>
      </c>
      <c r="QS122" s="11">
        <f t="shared" si="71"/>
        <v>257602.16666666666</v>
      </c>
      <c r="QT122" s="11">
        <f t="shared" si="71"/>
        <v>257602.16666666666</v>
      </c>
      <c r="QU122" s="11">
        <f t="shared" si="71"/>
        <v>257602.16666666666</v>
      </c>
      <c r="QV122" s="11">
        <f t="shared" si="71"/>
        <v>257602.16666666666</v>
      </c>
      <c r="QW122" s="11">
        <f t="shared" si="71"/>
        <v>257602.16666666666</v>
      </c>
      <c r="QX122" s="11">
        <f t="shared" si="71"/>
        <v>257602.16666666666</v>
      </c>
      <c r="QY122" s="11">
        <f t="shared" si="71"/>
        <v>257602.16666666666</v>
      </c>
      <c r="QZ122" s="11">
        <f t="shared" si="71"/>
        <v>257602.16666666666</v>
      </c>
      <c r="RA122" s="11">
        <f t="shared" si="71"/>
        <v>257602.16666666666</v>
      </c>
      <c r="RB122" s="11">
        <f t="shared" si="71"/>
        <v>257602.16666666666</v>
      </c>
      <c r="RC122" s="11">
        <f t="shared" si="71"/>
        <v>257602.16666666666</v>
      </c>
      <c r="RD122" s="11">
        <f t="shared" si="71"/>
        <v>257602.16666666666</v>
      </c>
      <c r="RE122" s="11">
        <f t="shared" si="71"/>
        <v>257602.16666666666</v>
      </c>
      <c r="RF122" s="11">
        <f t="shared" si="71"/>
        <v>257602.16666666666</v>
      </c>
      <c r="RG122" s="11">
        <f t="shared" si="71"/>
        <v>257602.16666666666</v>
      </c>
      <c r="RH122" s="11">
        <f t="shared" si="71"/>
        <v>257602.16666666666</v>
      </c>
      <c r="RI122" s="11">
        <f t="shared" si="71"/>
        <v>257602.16666666666</v>
      </c>
      <c r="RJ122" s="11">
        <f t="shared" si="71"/>
        <v>257602.16666666666</v>
      </c>
      <c r="RK122" s="11">
        <f t="shared" si="71"/>
        <v>257602.16666666666</v>
      </c>
      <c r="RL122" s="11">
        <f t="shared" si="71"/>
        <v>257602.16666666666</v>
      </c>
      <c r="RM122" s="11">
        <f t="shared" si="71"/>
        <v>257602.16666666666</v>
      </c>
      <c r="RN122" s="11">
        <f t="shared" si="71"/>
        <v>257602.16666666666</v>
      </c>
      <c r="RO122" s="11">
        <f t="shared" si="71"/>
        <v>257602.16666666666</v>
      </c>
      <c r="RP122" s="11">
        <f t="shared" si="71"/>
        <v>257602.16666666666</v>
      </c>
      <c r="RQ122" s="11">
        <f t="shared" si="71"/>
        <v>257602.16666666666</v>
      </c>
      <c r="RR122" s="11">
        <f t="shared" si="71"/>
        <v>257602.16666666666</v>
      </c>
      <c r="RS122" s="11">
        <f t="shared" si="71"/>
        <v>257602.16666666666</v>
      </c>
      <c r="RT122" s="11">
        <f t="shared" si="71"/>
        <v>257602.16666666666</v>
      </c>
      <c r="RU122" s="11">
        <f t="shared" si="71"/>
        <v>257602.16666666666</v>
      </c>
      <c r="RV122" s="11">
        <f t="shared" si="71"/>
        <v>257602.16666666666</v>
      </c>
      <c r="RW122" s="11">
        <f t="shared" si="71"/>
        <v>257602.16666666666</v>
      </c>
      <c r="RX122" s="11">
        <f t="shared" si="71"/>
        <v>257602.16666666666</v>
      </c>
      <c r="RY122" s="11">
        <f t="shared" si="71"/>
        <v>257602.16666666666</v>
      </c>
      <c r="RZ122" s="11">
        <f t="shared" si="71"/>
        <v>257602.16666666666</v>
      </c>
      <c r="SA122" s="11">
        <f t="shared" si="71"/>
        <v>257602.16666666666</v>
      </c>
      <c r="SB122" s="11">
        <f t="shared" si="71"/>
        <v>257602.16666666666</v>
      </c>
      <c r="SC122" s="11">
        <f t="shared" si="73"/>
        <v>257602.16666666666</v>
      </c>
      <c r="SD122" s="11">
        <f t="shared" si="73"/>
        <v>257602.16666666666</v>
      </c>
      <c r="SE122" s="11">
        <f t="shared" si="73"/>
        <v>257602.16666666666</v>
      </c>
      <c r="SF122" s="11">
        <f t="shared" si="73"/>
        <v>257602.16666666666</v>
      </c>
      <c r="SG122" s="11">
        <f t="shared" si="73"/>
        <v>257602.16666666666</v>
      </c>
      <c r="SH122" s="11">
        <f t="shared" si="73"/>
        <v>257602.16666666666</v>
      </c>
      <c r="SI122" s="11">
        <f t="shared" si="73"/>
        <v>257602.16666666666</v>
      </c>
      <c r="SJ122" s="11">
        <f t="shared" si="73"/>
        <v>257602.16666666666</v>
      </c>
      <c r="SK122" s="11">
        <f t="shared" si="73"/>
        <v>257602.16666666666</v>
      </c>
      <c r="SL122" s="11">
        <f t="shared" si="73"/>
        <v>257602.16666666666</v>
      </c>
      <c r="SM122" s="11">
        <f t="shared" si="73"/>
        <v>257602.16666666666</v>
      </c>
      <c r="SN122" s="11">
        <f t="shared" si="73"/>
        <v>257602.16666666666</v>
      </c>
      <c r="SO122" s="6"/>
      <c r="SP122" s="6"/>
      <c r="SQ122" s="6"/>
      <c r="SR122" s="6"/>
      <c r="SS122" s="6"/>
      <c r="ST122" s="6"/>
      <c r="SU122" s="6"/>
      <c r="SV122" s="6"/>
      <c r="SW122" s="6"/>
      <c r="SX122" s="6"/>
      <c r="SY122" s="6"/>
      <c r="SZ122" s="6"/>
      <c r="TA122" s="6"/>
      <c r="TB122" s="6"/>
      <c r="TC122" s="6"/>
      <c r="TD122" s="6"/>
      <c r="TE122" s="6"/>
      <c r="TF122" s="6"/>
      <c r="TG122" s="6"/>
      <c r="TH122" s="6"/>
      <c r="TI122" s="6"/>
      <c r="TJ122" s="6"/>
      <c r="TK122" s="6"/>
      <c r="TL122" s="6"/>
      <c r="TM122" s="6"/>
      <c r="TN122" s="6"/>
      <c r="TO122" s="6"/>
      <c r="TP122" s="6"/>
      <c r="TQ122" s="6"/>
      <c r="TR122" s="6"/>
      <c r="TS122" s="6"/>
      <c r="TT122" s="6"/>
      <c r="TU122" s="6"/>
      <c r="TV122" s="6"/>
      <c r="TW122" s="6"/>
      <c r="TX122" s="6"/>
      <c r="TY122" s="6"/>
      <c r="TZ122" s="6"/>
      <c r="UA122" s="6"/>
      <c r="UB122" s="6"/>
      <c r="UC122" s="6"/>
      <c r="UD122" s="6"/>
      <c r="UE122" s="6"/>
      <c r="UF122" s="6"/>
      <c r="UG122" s="6"/>
      <c r="UH122" s="6"/>
      <c r="UI122" s="6"/>
      <c r="UJ122" s="6"/>
      <c r="UK122" s="6"/>
      <c r="UL122" s="6"/>
      <c r="UM122" s="6"/>
      <c r="UN122" s="6"/>
      <c r="UO122" s="6"/>
      <c r="UP122" s="6"/>
      <c r="UQ122" s="6"/>
      <c r="UR122" s="6"/>
      <c r="US122" s="6"/>
      <c r="UT122" s="6"/>
      <c r="UU122" s="6"/>
      <c r="UV122" s="6"/>
      <c r="UW122" s="6"/>
      <c r="UX122" s="6"/>
      <c r="UY122" s="6"/>
      <c r="UZ122" s="6"/>
      <c r="VA122" s="6"/>
      <c r="VB122" s="6"/>
      <c r="VC122" s="6"/>
      <c r="VD122" s="6"/>
      <c r="VE122" s="6"/>
      <c r="VF122" s="6"/>
      <c r="VG122" s="6"/>
      <c r="VH122" s="6"/>
      <c r="VI122" s="6"/>
      <c r="VJ122" s="6"/>
      <c r="VK122" s="6"/>
      <c r="VL122" s="6"/>
      <c r="VM122" s="6"/>
      <c r="VN122" s="6"/>
      <c r="VO122" s="6"/>
      <c r="VP122" s="6"/>
      <c r="VQ122" s="6"/>
      <c r="VR122" s="6"/>
      <c r="VS122" s="6"/>
      <c r="VT122" s="6"/>
      <c r="VU122" s="6"/>
      <c r="VV122" s="6"/>
      <c r="VW122" s="6"/>
      <c r="VX122" s="6"/>
      <c r="VY122" s="6"/>
      <c r="VZ122" s="6"/>
      <c r="WA122" s="6"/>
      <c r="WB122" s="6"/>
      <c r="WC122" s="6"/>
      <c r="WD122" s="6"/>
      <c r="WE122" s="6"/>
      <c r="WF122" s="6"/>
      <c r="WG122" s="6"/>
      <c r="WH122" s="6"/>
      <c r="WI122" s="6"/>
      <c r="WJ122" s="6"/>
      <c r="WK122" s="6"/>
      <c r="WL122" s="6"/>
      <c r="WM122" s="6"/>
      <c r="WN122" s="6"/>
      <c r="WO122" s="6"/>
      <c r="WP122" s="6"/>
      <c r="WQ122" s="6"/>
      <c r="WR122" s="6"/>
      <c r="WS122" s="6"/>
      <c r="WT122" s="6"/>
      <c r="WU122" s="6"/>
      <c r="WV122" s="6"/>
      <c r="WW122" s="6"/>
      <c r="WX122" s="6"/>
      <c r="WY122" s="6"/>
      <c r="WZ122" s="6"/>
      <c r="XA122" s="6"/>
      <c r="XB122" s="6"/>
      <c r="XC122" s="6"/>
      <c r="XD122" s="6"/>
      <c r="XE122" s="6"/>
      <c r="XF122" s="6"/>
      <c r="XG122" s="6"/>
      <c r="XH122" s="6"/>
      <c r="XI122" s="6"/>
      <c r="XJ122" s="6"/>
      <c r="XK122" s="6"/>
      <c r="XL122" s="6"/>
      <c r="XM122" s="6"/>
      <c r="XN122" s="6"/>
      <c r="XO122" s="6"/>
      <c r="XP122" s="6"/>
      <c r="XQ122" s="6"/>
      <c r="XR122" s="6"/>
      <c r="XS122" s="6"/>
      <c r="XT122" s="6"/>
      <c r="XU122" s="6"/>
      <c r="XV122" s="6"/>
      <c r="XW122" s="6"/>
      <c r="XX122" s="6"/>
      <c r="XY122" s="6"/>
      <c r="XZ122" s="6"/>
      <c r="YA122" s="6"/>
      <c r="YB122" s="6"/>
      <c r="YC122" s="6"/>
      <c r="YD122" s="6"/>
      <c r="YE122" s="6"/>
      <c r="YF122" s="6"/>
      <c r="YG122" s="6"/>
      <c r="YH122" s="6"/>
      <c r="YI122" s="6"/>
      <c r="YJ122" s="6"/>
      <c r="YK122" s="6"/>
      <c r="YL122" s="6"/>
      <c r="YM122" s="6"/>
      <c r="YN122" s="6"/>
      <c r="YO122" s="6"/>
      <c r="YP122" s="6"/>
      <c r="YQ122" s="6"/>
      <c r="YR122" s="6"/>
      <c r="YS122" s="6"/>
      <c r="YT122" s="6"/>
      <c r="YU122" s="6"/>
      <c r="YV122" s="6"/>
      <c r="YW122" s="6"/>
      <c r="YX122" s="6"/>
      <c r="YY122" s="6"/>
      <c r="YZ122" s="6"/>
      <c r="ZA122" s="6"/>
      <c r="ZB122" s="6"/>
      <c r="ZC122" s="6"/>
      <c r="ZD122" s="6"/>
      <c r="ZE122" s="6"/>
      <c r="ZF122" s="6"/>
      <c r="ZG122" s="6"/>
      <c r="ZH122" s="6"/>
      <c r="ZI122" s="6"/>
      <c r="ZJ122" s="6"/>
    </row>
    <row r="123" spans="2:686">
      <c r="B123" s="17">
        <v>89</v>
      </c>
      <c r="C123" s="29" t="s">
        <v>273</v>
      </c>
      <c r="D123" s="30" t="s">
        <v>274</v>
      </c>
      <c r="E123" s="43" t="s">
        <v>18</v>
      </c>
      <c r="F123" s="29">
        <v>1</v>
      </c>
      <c r="G123" s="36">
        <v>12364904</v>
      </c>
      <c r="H123" s="37">
        <f t="shared" si="72"/>
        <v>12364904</v>
      </c>
      <c r="I123" s="37"/>
      <c r="J123" s="17" t="s">
        <v>275</v>
      </c>
      <c r="K123" s="17">
        <v>2</v>
      </c>
      <c r="L123" s="23">
        <v>60</v>
      </c>
      <c r="M123" s="23">
        <f t="shared" si="43"/>
        <v>2.6</v>
      </c>
      <c r="AH123" s="24"/>
      <c r="DM123" s="67"/>
      <c r="LJ123" s="24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11">
        <f t="shared" si="71"/>
        <v>206081.73333333334</v>
      </c>
      <c r="QN123" s="11">
        <f t="shared" si="71"/>
        <v>206081.73333333334</v>
      </c>
      <c r="QO123" s="11">
        <f t="shared" si="71"/>
        <v>206081.73333333334</v>
      </c>
      <c r="QP123" s="11">
        <f t="shared" si="71"/>
        <v>206081.73333333334</v>
      </c>
      <c r="QQ123" s="11">
        <f t="shared" si="71"/>
        <v>206081.73333333334</v>
      </c>
      <c r="QR123" s="11">
        <f t="shared" si="71"/>
        <v>206081.73333333334</v>
      </c>
      <c r="QS123" s="11">
        <f t="shared" si="71"/>
        <v>206081.73333333334</v>
      </c>
      <c r="QT123" s="11">
        <f t="shared" si="71"/>
        <v>206081.73333333334</v>
      </c>
      <c r="QU123" s="11">
        <f t="shared" si="71"/>
        <v>206081.73333333334</v>
      </c>
      <c r="QV123" s="11">
        <f t="shared" si="71"/>
        <v>206081.73333333334</v>
      </c>
      <c r="QW123" s="11">
        <f t="shared" si="71"/>
        <v>206081.73333333334</v>
      </c>
      <c r="QX123" s="11">
        <f t="shared" si="71"/>
        <v>206081.73333333334</v>
      </c>
      <c r="QY123" s="11">
        <f t="shared" si="71"/>
        <v>206081.73333333334</v>
      </c>
      <c r="QZ123" s="11">
        <f t="shared" si="71"/>
        <v>206081.73333333334</v>
      </c>
      <c r="RA123" s="11">
        <f t="shared" si="71"/>
        <v>206081.73333333334</v>
      </c>
      <c r="RB123" s="11">
        <f t="shared" si="71"/>
        <v>206081.73333333334</v>
      </c>
      <c r="RC123" s="11">
        <f t="shared" si="71"/>
        <v>206081.73333333334</v>
      </c>
      <c r="RD123" s="11">
        <f t="shared" si="71"/>
        <v>206081.73333333334</v>
      </c>
      <c r="RE123" s="11">
        <f t="shared" si="71"/>
        <v>206081.73333333334</v>
      </c>
      <c r="RF123" s="11">
        <f t="shared" si="71"/>
        <v>206081.73333333334</v>
      </c>
      <c r="RG123" s="11">
        <f t="shared" si="71"/>
        <v>206081.73333333334</v>
      </c>
      <c r="RH123" s="11">
        <f t="shared" si="71"/>
        <v>206081.73333333334</v>
      </c>
      <c r="RI123" s="11">
        <f t="shared" si="71"/>
        <v>206081.73333333334</v>
      </c>
      <c r="RJ123" s="11">
        <f t="shared" si="71"/>
        <v>206081.73333333334</v>
      </c>
      <c r="RK123" s="11">
        <f t="shared" si="71"/>
        <v>206081.73333333334</v>
      </c>
      <c r="RL123" s="11">
        <f t="shared" si="71"/>
        <v>206081.73333333334</v>
      </c>
      <c r="RM123" s="11">
        <f t="shared" si="71"/>
        <v>206081.73333333334</v>
      </c>
      <c r="RN123" s="11">
        <f t="shared" si="71"/>
        <v>206081.73333333334</v>
      </c>
      <c r="RO123" s="11">
        <f t="shared" si="71"/>
        <v>206081.73333333334</v>
      </c>
      <c r="RP123" s="11">
        <f t="shared" si="71"/>
        <v>206081.73333333334</v>
      </c>
      <c r="RQ123" s="11">
        <f t="shared" si="71"/>
        <v>206081.73333333334</v>
      </c>
      <c r="RR123" s="11">
        <f t="shared" si="71"/>
        <v>206081.73333333334</v>
      </c>
      <c r="RS123" s="11">
        <f t="shared" si="71"/>
        <v>206081.73333333334</v>
      </c>
      <c r="RT123" s="11">
        <f t="shared" si="71"/>
        <v>206081.73333333334</v>
      </c>
      <c r="RU123" s="11">
        <f t="shared" si="71"/>
        <v>206081.73333333334</v>
      </c>
      <c r="RV123" s="11">
        <f t="shared" si="71"/>
        <v>206081.73333333334</v>
      </c>
      <c r="RW123" s="11">
        <f t="shared" si="71"/>
        <v>206081.73333333334</v>
      </c>
      <c r="RX123" s="11">
        <f t="shared" si="71"/>
        <v>206081.73333333334</v>
      </c>
      <c r="RY123" s="11">
        <f t="shared" si="71"/>
        <v>206081.73333333334</v>
      </c>
      <c r="RZ123" s="11">
        <f t="shared" si="71"/>
        <v>206081.73333333334</v>
      </c>
      <c r="SA123" s="11">
        <f t="shared" si="71"/>
        <v>206081.73333333334</v>
      </c>
      <c r="SB123" s="11">
        <f t="shared" si="71"/>
        <v>206081.73333333334</v>
      </c>
      <c r="SC123" s="11">
        <f t="shared" si="73"/>
        <v>206081.73333333334</v>
      </c>
      <c r="SD123" s="11">
        <f t="shared" si="73"/>
        <v>206081.73333333334</v>
      </c>
      <c r="SE123" s="11">
        <f t="shared" si="73"/>
        <v>206081.73333333334</v>
      </c>
      <c r="SF123" s="11">
        <f t="shared" si="73"/>
        <v>206081.73333333334</v>
      </c>
      <c r="SG123" s="11">
        <f t="shared" si="73"/>
        <v>206081.73333333334</v>
      </c>
      <c r="SH123" s="11">
        <f t="shared" si="73"/>
        <v>206081.73333333334</v>
      </c>
      <c r="SI123" s="11">
        <f t="shared" si="73"/>
        <v>206081.73333333334</v>
      </c>
      <c r="SJ123" s="11">
        <f t="shared" si="73"/>
        <v>206081.73333333334</v>
      </c>
      <c r="SK123" s="11">
        <f t="shared" si="73"/>
        <v>206081.73333333334</v>
      </c>
      <c r="SL123" s="11">
        <f t="shared" si="73"/>
        <v>206081.73333333334</v>
      </c>
      <c r="SM123" s="11">
        <f t="shared" si="73"/>
        <v>206081.73333333334</v>
      </c>
      <c r="SN123" s="11">
        <f t="shared" si="73"/>
        <v>206081.73333333334</v>
      </c>
      <c r="SO123" s="11">
        <f t="shared" si="73"/>
        <v>206081.73333333334</v>
      </c>
      <c r="SP123" s="11">
        <f t="shared" si="73"/>
        <v>206081.73333333334</v>
      </c>
      <c r="SQ123" s="11">
        <f t="shared" si="73"/>
        <v>206081.73333333334</v>
      </c>
      <c r="SR123" s="11">
        <f t="shared" si="73"/>
        <v>206081.73333333334</v>
      </c>
      <c r="SS123" s="11">
        <f t="shared" ref="SS123:SZ125" si="74">+$H123/$L123</f>
        <v>206081.73333333334</v>
      </c>
      <c r="ST123" s="11">
        <f t="shared" si="74"/>
        <v>206081.73333333334</v>
      </c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  <c r="WV123" s="6"/>
      <c r="WW123" s="6"/>
      <c r="WX123" s="6"/>
      <c r="WY123" s="6"/>
      <c r="WZ123" s="6"/>
      <c r="XA123" s="6"/>
      <c r="XB123" s="6"/>
      <c r="XC123" s="6"/>
      <c r="XD123" s="6"/>
      <c r="XE123" s="6"/>
      <c r="XF123" s="6"/>
      <c r="XG123" s="6"/>
      <c r="XH123" s="6"/>
      <c r="XI123" s="6"/>
      <c r="XJ123" s="6"/>
      <c r="XK123" s="6"/>
      <c r="XL123" s="6"/>
      <c r="XM123" s="6"/>
      <c r="XN123" s="6"/>
      <c r="XO123" s="6"/>
      <c r="XP123" s="6"/>
      <c r="XQ123" s="6"/>
      <c r="XR123" s="6"/>
      <c r="XS123" s="6"/>
      <c r="XT123" s="6"/>
      <c r="XU123" s="6"/>
      <c r="XV123" s="6"/>
      <c r="XW123" s="6"/>
      <c r="XX123" s="6"/>
      <c r="XY123" s="6"/>
      <c r="XZ123" s="6"/>
      <c r="YA123" s="6"/>
      <c r="YB123" s="6"/>
      <c r="YC123" s="6"/>
      <c r="YD123" s="6"/>
      <c r="YE123" s="6"/>
      <c r="YF123" s="6"/>
      <c r="YG123" s="6"/>
      <c r="YH123" s="6"/>
      <c r="YI123" s="6"/>
      <c r="YJ123" s="6"/>
      <c r="YK123" s="6"/>
      <c r="YL123" s="6"/>
      <c r="YM123" s="6"/>
      <c r="YN123" s="6"/>
      <c r="YO123" s="6"/>
      <c r="YP123" s="6"/>
      <c r="YQ123" s="6"/>
      <c r="YR123" s="6"/>
      <c r="YS123" s="6"/>
      <c r="YT123" s="6"/>
      <c r="YU123" s="6"/>
      <c r="YV123" s="6"/>
      <c r="YW123" s="6"/>
      <c r="YX123" s="6"/>
      <c r="YY123" s="6"/>
      <c r="YZ123" s="6"/>
      <c r="ZA123" s="6"/>
      <c r="ZB123" s="6"/>
      <c r="ZC123" s="6"/>
      <c r="ZD123" s="6"/>
      <c r="ZE123" s="6"/>
      <c r="ZF123" s="6"/>
      <c r="ZG123" s="6"/>
      <c r="ZH123" s="6"/>
      <c r="ZI123" s="6"/>
      <c r="ZJ123" s="6"/>
    </row>
    <row r="124" spans="2:686">
      <c r="B124" s="17">
        <v>90</v>
      </c>
      <c r="C124" s="29" t="s">
        <v>276</v>
      </c>
      <c r="D124" s="30" t="s">
        <v>277</v>
      </c>
      <c r="E124" s="43" t="s">
        <v>18</v>
      </c>
      <c r="F124" s="29">
        <v>1</v>
      </c>
      <c r="G124" s="36">
        <v>7728065</v>
      </c>
      <c r="H124" s="37">
        <f t="shared" si="72"/>
        <v>7728065</v>
      </c>
      <c r="I124" s="37"/>
      <c r="J124" s="17">
        <v>88</v>
      </c>
      <c r="K124" s="17">
        <v>1</v>
      </c>
      <c r="L124" s="23">
        <v>12</v>
      </c>
      <c r="M124" s="23">
        <f t="shared" si="43"/>
        <v>1.3</v>
      </c>
      <c r="AH124" s="24"/>
      <c r="DM124" s="67"/>
      <c r="LJ124" s="24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11">
        <f t="shared" si="73"/>
        <v>644005.41666666663</v>
      </c>
      <c r="SP124" s="11">
        <f t="shared" si="73"/>
        <v>644005.41666666663</v>
      </c>
      <c r="SQ124" s="11">
        <f t="shared" si="73"/>
        <v>644005.41666666663</v>
      </c>
      <c r="SR124" s="11">
        <f t="shared" si="73"/>
        <v>644005.41666666663</v>
      </c>
      <c r="SS124" s="11">
        <f t="shared" si="74"/>
        <v>644005.41666666663</v>
      </c>
      <c r="ST124" s="11">
        <f t="shared" si="74"/>
        <v>644005.41666666663</v>
      </c>
      <c r="SU124" s="11">
        <f t="shared" si="74"/>
        <v>644005.41666666663</v>
      </c>
      <c r="SV124" s="11">
        <f t="shared" si="74"/>
        <v>644005.41666666663</v>
      </c>
      <c r="SW124" s="11">
        <f t="shared" si="74"/>
        <v>644005.41666666663</v>
      </c>
      <c r="SX124" s="11">
        <f t="shared" si="74"/>
        <v>644005.41666666663</v>
      </c>
      <c r="SY124" s="11">
        <f t="shared" si="74"/>
        <v>644005.41666666663</v>
      </c>
      <c r="SZ124" s="11">
        <f t="shared" si="74"/>
        <v>644005.41666666663</v>
      </c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  <c r="WV124" s="6"/>
      <c r="WW124" s="6"/>
      <c r="WX124" s="6"/>
      <c r="WY124" s="6"/>
      <c r="WZ124" s="6"/>
      <c r="XA124" s="6"/>
      <c r="XB124" s="6"/>
      <c r="XC124" s="6"/>
      <c r="XD124" s="6"/>
      <c r="XE124" s="6"/>
      <c r="XF124" s="6"/>
      <c r="XG124" s="6"/>
      <c r="XH124" s="6"/>
      <c r="XI124" s="6"/>
      <c r="XJ124" s="6"/>
      <c r="XK124" s="6"/>
      <c r="XL124" s="6"/>
      <c r="XM124" s="6"/>
      <c r="XN124" s="6"/>
      <c r="XO124" s="6"/>
      <c r="XP124" s="6"/>
      <c r="XQ124" s="6"/>
      <c r="XR124" s="6"/>
      <c r="XS124" s="6"/>
      <c r="XT124" s="6"/>
      <c r="XU124" s="6"/>
      <c r="XV124" s="6"/>
      <c r="XW124" s="6"/>
      <c r="XX124" s="6"/>
      <c r="XY124" s="6"/>
      <c r="XZ124" s="6"/>
      <c r="YA124" s="6"/>
      <c r="YB124" s="6"/>
      <c r="YC124" s="6"/>
      <c r="YD124" s="6"/>
      <c r="YE124" s="6"/>
      <c r="YF124" s="6"/>
      <c r="YG124" s="6"/>
      <c r="YH124" s="6"/>
      <c r="YI124" s="6"/>
      <c r="YJ124" s="6"/>
      <c r="YK124" s="6"/>
      <c r="YL124" s="6"/>
      <c r="YM124" s="6"/>
      <c r="YN124" s="6"/>
      <c r="YO124" s="6"/>
      <c r="YP124" s="6"/>
      <c r="YQ124" s="6"/>
      <c r="YR124" s="6"/>
      <c r="YS124" s="6"/>
      <c r="YT124" s="6"/>
      <c r="YU124" s="6"/>
      <c r="YV124" s="6"/>
      <c r="YW124" s="6"/>
      <c r="YX124" s="6"/>
      <c r="YY124" s="6"/>
      <c r="YZ124" s="6"/>
      <c r="ZA124" s="6"/>
      <c r="ZB124" s="6"/>
      <c r="ZC124" s="6"/>
      <c r="ZD124" s="6"/>
      <c r="ZE124" s="6"/>
      <c r="ZF124" s="6"/>
      <c r="ZG124" s="6"/>
      <c r="ZH124" s="6"/>
      <c r="ZI124" s="6"/>
      <c r="ZJ124" s="6"/>
    </row>
    <row r="125" spans="2:686">
      <c r="B125" s="17">
        <v>91</v>
      </c>
      <c r="C125" s="29" t="s">
        <v>278</v>
      </c>
      <c r="D125" s="30" t="s">
        <v>279</v>
      </c>
      <c r="E125" s="43" t="s">
        <v>18</v>
      </c>
      <c r="F125" s="29">
        <v>1</v>
      </c>
      <c r="G125" s="36">
        <v>4636839</v>
      </c>
      <c r="H125" s="37">
        <f t="shared" si="72"/>
        <v>4636839</v>
      </c>
      <c r="I125" s="37"/>
      <c r="J125" s="17">
        <v>89</v>
      </c>
      <c r="K125" s="17">
        <v>5</v>
      </c>
      <c r="L125" s="23">
        <v>6</v>
      </c>
      <c r="M125" s="23">
        <f t="shared" si="43"/>
        <v>6.5</v>
      </c>
      <c r="AH125" s="24"/>
      <c r="DM125" s="67"/>
      <c r="LJ125" s="24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11">
        <f t="shared" si="74"/>
        <v>772806.5</v>
      </c>
      <c r="SV125" s="11">
        <f t="shared" si="74"/>
        <v>772806.5</v>
      </c>
      <c r="SW125" s="11">
        <f t="shared" si="74"/>
        <v>772806.5</v>
      </c>
      <c r="SX125" s="11">
        <f t="shared" si="74"/>
        <v>772806.5</v>
      </c>
      <c r="SY125" s="11">
        <f t="shared" si="74"/>
        <v>772806.5</v>
      </c>
      <c r="SZ125" s="11">
        <f t="shared" si="74"/>
        <v>772806.5</v>
      </c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</row>
    <row r="126" spans="2:686">
      <c r="B126" s="17">
        <v>92</v>
      </c>
      <c r="C126" s="29" t="s">
        <v>280</v>
      </c>
      <c r="D126" s="30" t="s">
        <v>281</v>
      </c>
      <c r="E126" s="43" t="s">
        <v>18</v>
      </c>
      <c r="F126" s="29">
        <v>1</v>
      </c>
      <c r="G126" s="36">
        <v>9273678</v>
      </c>
      <c r="H126" s="37">
        <f t="shared" si="72"/>
        <v>9273678</v>
      </c>
      <c r="I126" s="37"/>
      <c r="J126" s="17">
        <v>91</v>
      </c>
      <c r="K126" s="17">
        <v>5</v>
      </c>
      <c r="L126" s="23">
        <v>6</v>
      </c>
      <c r="M126" s="23">
        <f t="shared" si="43"/>
        <v>6.5</v>
      </c>
      <c r="AH126" s="24"/>
      <c r="DM126" s="67"/>
      <c r="LJ126" s="24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11">
        <f t="shared" ref="TA126:TF126" si="75">+$H126/$L126</f>
        <v>1545613</v>
      </c>
      <c r="TB126" s="11">
        <f t="shared" si="75"/>
        <v>1545613</v>
      </c>
      <c r="TC126" s="11">
        <f t="shared" si="75"/>
        <v>1545613</v>
      </c>
      <c r="TD126" s="11">
        <f t="shared" si="75"/>
        <v>1545613</v>
      </c>
      <c r="TE126" s="11">
        <f t="shared" si="75"/>
        <v>1545613</v>
      </c>
      <c r="TF126" s="11">
        <f t="shared" si="75"/>
        <v>1545613</v>
      </c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  <c r="WV126" s="6"/>
      <c r="WW126" s="6"/>
      <c r="WX126" s="6"/>
      <c r="WY126" s="6"/>
      <c r="WZ126" s="6"/>
      <c r="XA126" s="6"/>
      <c r="XB126" s="6"/>
      <c r="XC126" s="6"/>
      <c r="XD126" s="6"/>
      <c r="XE126" s="6"/>
      <c r="XF126" s="6"/>
      <c r="XG126" s="6"/>
      <c r="XH126" s="6"/>
      <c r="XI126" s="6"/>
      <c r="XJ126" s="6"/>
      <c r="XK126" s="6"/>
      <c r="XL126" s="6"/>
      <c r="XM126" s="6"/>
      <c r="XN126" s="6"/>
      <c r="XO126" s="6"/>
      <c r="XP126" s="6"/>
      <c r="XQ126" s="6"/>
      <c r="XR126" s="6"/>
      <c r="XS126" s="6"/>
      <c r="XT126" s="6"/>
      <c r="XU126" s="6"/>
      <c r="XV126" s="6"/>
      <c r="XW126" s="6"/>
      <c r="XX126" s="6"/>
      <c r="XY126" s="6"/>
      <c r="XZ126" s="6"/>
      <c r="YA126" s="6"/>
      <c r="YB126" s="6"/>
      <c r="YC126" s="6"/>
      <c r="YD126" s="6"/>
      <c r="YE126" s="6"/>
      <c r="YF126" s="6"/>
      <c r="YG126" s="6"/>
      <c r="YH126" s="6"/>
      <c r="YI126" s="6"/>
      <c r="YJ126" s="6"/>
      <c r="YK126" s="6"/>
      <c r="YL126" s="6"/>
      <c r="YM126" s="6"/>
      <c r="YN126" s="6"/>
      <c r="YO126" s="6"/>
      <c r="YP126" s="6"/>
      <c r="YQ126" s="6"/>
      <c r="YR126" s="6"/>
      <c r="YS126" s="6"/>
      <c r="YT126" s="6"/>
      <c r="YU126" s="6"/>
      <c r="YV126" s="6"/>
      <c r="YW126" s="6"/>
      <c r="YX126" s="6"/>
      <c r="YY126" s="6"/>
      <c r="YZ126" s="6"/>
      <c r="ZA126" s="6"/>
      <c r="ZB126" s="6"/>
      <c r="ZC126" s="6"/>
      <c r="ZD126" s="6"/>
      <c r="ZE126" s="6"/>
      <c r="ZF126" s="6"/>
      <c r="ZG126" s="6"/>
      <c r="ZH126" s="6"/>
      <c r="ZI126" s="6"/>
      <c r="ZJ126" s="6"/>
    </row>
    <row r="127" spans="2:686">
      <c r="B127" s="17">
        <v>93</v>
      </c>
      <c r="C127" s="29" t="s">
        <v>282</v>
      </c>
      <c r="D127" s="30" t="s">
        <v>283</v>
      </c>
      <c r="E127" s="43" t="s">
        <v>18</v>
      </c>
      <c r="F127" s="29">
        <v>1</v>
      </c>
      <c r="G127" s="36">
        <v>3091226</v>
      </c>
      <c r="H127" s="37">
        <f t="shared" si="72"/>
        <v>3091226</v>
      </c>
      <c r="I127" s="37"/>
      <c r="J127" s="17">
        <v>92</v>
      </c>
      <c r="K127" s="17">
        <v>5</v>
      </c>
      <c r="L127" s="23">
        <v>6</v>
      </c>
      <c r="M127" s="23">
        <f t="shared" si="43"/>
        <v>6.5</v>
      </c>
      <c r="AH127" s="24"/>
      <c r="DM127" s="67"/>
      <c r="LJ127" s="24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11">
        <f t="shared" ref="TG127:TL127" si="76">+$H127/$L127</f>
        <v>515204.33333333331</v>
      </c>
      <c r="TH127" s="11">
        <f t="shared" si="76"/>
        <v>515204.33333333331</v>
      </c>
      <c r="TI127" s="11">
        <f t="shared" si="76"/>
        <v>515204.33333333331</v>
      </c>
      <c r="TJ127" s="11">
        <f t="shared" si="76"/>
        <v>515204.33333333331</v>
      </c>
      <c r="TK127" s="11">
        <f t="shared" si="76"/>
        <v>515204.33333333331</v>
      </c>
      <c r="TL127" s="11">
        <f t="shared" si="76"/>
        <v>515204.33333333331</v>
      </c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  <c r="WV127" s="6"/>
      <c r="WW127" s="6"/>
      <c r="WX127" s="6"/>
      <c r="WY127" s="6"/>
      <c r="WZ127" s="6"/>
      <c r="XA127" s="6"/>
      <c r="XB127" s="6"/>
      <c r="XC127" s="6"/>
      <c r="XD127" s="6"/>
      <c r="XE127" s="6"/>
      <c r="XF127" s="6"/>
      <c r="XG127" s="6"/>
      <c r="XH127" s="6"/>
      <c r="XI127" s="6"/>
      <c r="XJ127" s="6"/>
      <c r="XK127" s="6"/>
      <c r="XL127" s="6"/>
      <c r="XM127" s="6"/>
      <c r="XN127" s="6"/>
      <c r="XO127" s="6"/>
      <c r="XP127" s="6"/>
      <c r="XQ127" s="6"/>
      <c r="XR127" s="6"/>
      <c r="XS127" s="6"/>
      <c r="XT127" s="6"/>
      <c r="XU127" s="6"/>
      <c r="XV127" s="6"/>
      <c r="XW127" s="6"/>
      <c r="XX127" s="6"/>
      <c r="XY127" s="6"/>
      <c r="XZ127" s="6"/>
      <c r="YA127" s="6"/>
      <c r="YB127" s="6"/>
      <c r="YC127" s="6"/>
      <c r="YD127" s="6"/>
      <c r="YE127" s="6"/>
      <c r="YF127" s="6"/>
      <c r="YG127" s="6"/>
      <c r="YH127" s="6"/>
      <c r="YI127" s="6"/>
      <c r="YJ127" s="6"/>
      <c r="YK127" s="6"/>
      <c r="YL127" s="6"/>
      <c r="YM127" s="6"/>
      <c r="YN127" s="6"/>
      <c r="YO127" s="6"/>
      <c r="YP127" s="6"/>
      <c r="YQ127" s="6"/>
      <c r="YR127" s="6"/>
      <c r="YS127" s="6"/>
      <c r="YT127" s="6"/>
      <c r="YU127" s="6"/>
      <c r="YV127" s="6"/>
      <c r="YW127" s="6"/>
      <c r="YX127" s="6"/>
      <c r="YY127" s="6"/>
      <c r="YZ127" s="6"/>
      <c r="ZA127" s="6"/>
      <c r="ZB127" s="6"/>
      <c r="ZC127" s="6"/>
      <c r="ZD127" s="6"/>
      <c r="ZE127" s="6"/>
      <c r="ZF127" s="6"/>
      <c r="ZG127" s="6"/>
      <c r="ZH127" s="6"/>
      <c r="ZI127" s="6"/>
      <c r="ZJ127" s="6"/>
    </row>
    <row r="128" spans="2:686">
      <c r="B128" s="17">
        <v>94</v>
      </c>
      <c r="C128" s="29" t="s">
        <v>284</v>
      </c>
      <c r="D128" s="30" t="s">
        <v>285</v>
      </c>
      <c r="E128" s="43" t="s">
        <v>18</v>
      </c>
      <c r="F128" s="29">
        <v>1</v>
      </c>
      <c r="G128" s="36">
        <v>6182452</v>
      </c>
      <c r="H128" s="37">
        <f t="shared" si="72"/>
        <v>6182452</v>
      </c>
      <c r="I128" s="37"/>
      <c r="J128" s="17">
        <v>87</v>
      </c>
      <c r="K128" s="17">
        <v>2</v>
      </c>
      <c r="L128" s="23">
        <v>3</v>
      </c>
      <c r="M128" s="23">
        <f t="shared" si="43"/>
        <v>2.6</v>
      </c>
      <c r="AH128" s="24"/>
      <c r="DM128" s="67"/>
      <c r="LJ128" s="24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  <c r="QU128" s="6"/>
      <c r="QV128" s="6"/>
      <c r="QW128" s="6"/>
      <c r="QX128" s="6"/>
      <c r="QY128" s="6"/>
      <c r="QZ128" s="6"/>
      <c r="RA128" s="6"/>
      <c r="RB128" s="6"/>
      <c r="RC128" s="6"/>
      <c r="RD128" s="6"/>
      <c r="RE128" s="6"/>
      <c r="RF128" s="6"/>
      <c r="RG128" s="6"/>
      <c r="RH128" s="6"/>
      <c r="RI128" s="6"/>
      <c r="RJ128" s="6"/>
      <c r="RK128" s="6"/>
      <c r="RL128" s="6"/>
      <c r="RM128" s="6"/>
      <c r="RN128" s="6"/>
      <c r="RO128" s="6"/>
      <c r="RP128" s="6"/>
      <c r="RQ128" s="6"/>
      <c r="RR128" s="6"/>
      <c r="RS128" s="6"/>
      <c r="RT128" s="6"/>
      <c r="RU128" s="6"/>
      <c r="RV128" s="6"/>
      <c r="RW128" s="6"/>
      <c r="RX128" s="6"/>
      <c r="RY128" s="6"/>
      <c r="RZ128" s="6"/>
      <c r="SA128" s="6"/>
      <c r="SB128" s="6"/>
      <c r="SC128" s="6"/>
      <c r="SD128" s="6"/>
      <c r="SE128" s="6"/>
      <c r="SF128" s="6"/>
      <c r="SG128" s="6"/>
      <c r="SH128" s="6"/>
      <c r="SI128" s="11">
        <f t="shared" ref="SI128:SK128" si="77">+$H128/$L128</f>
        <v>2060817.3333333333</v>
      </c>
      <c r="SJ128" s="11">
        <f t="shared" si="77"/>
        <v>2060817.3333333333</v>
      </c>
      <c r="SK128" s="11">
        <f t="shared" si="77"/>
        <v>2060817.3333333333</v>
      </c>
      <c r="SL128" s="6"/>
      <c r="SM128" s="6"/>
      <c r="SN128" s="6"/>
      <c r="SO128" s="6"/>
      <c r="SP128" s="6"/>
      <c r="SQ128" s="6"/>
      <c r="SR128" s="6"/>
      <c r="SS128" s="6"/>
      <c r="ST128" s="6"/>
      <c r="SU128" s="6"/>
      <c r="SV128" s="6"/>
      <c r="SW128" s="6"/>
      <c r="SX128" s="6"/>
      <c r="SY128" s="6"/>
      <c r="SZ128" s="6"/>
      <c r="TA128" s="6"/>
      <c r="TB128" s="6"/>
      <c r="TC128" s="6"/>
      <c r="TD128" s="6"/>
      <c r="TE128" s="6"/>
      <c r="TF128" s="6"/>
      <c r="TG128" s="6"/>
      <c r="TH128" s="6"/>
      <c r="TI128" s="6"/>
      <c r="TJ128" s="6"/>
      <c r="TK128" s="6"/>
      <c r="TL128" s="6"/>
      <c r="TM128" s="6"/>
      <c r="TN128" s="6"/>
      <c r="TO128" s="6"/>
      <c r="TP128" s="6"/>
      <c r="TQ128" s="6"/>
      <c r="TR128" s="6"/>
      <c r="TS128" s="6"/>
      <c r="TT128" s="6"/>
      <c r="TU128" s="6"/>
      <c r="TV128" s="6"/>
      <c r="TW128" s="6"/>
      <c r="TX128" s="6"/>
      <c r="TY128" s="6"/>
      <c r="TZ128" s="6"/>
      <c r="UA128" s="6"/>
      <c r="UB128" s="6"/>
      <c r="UC128" s="6"/>
      <c r="UD128" s="6"/>
      <c r="UE128" s="6"/>
      <c r="UF128" s="6"/>
      <c r="UG128" s="6"/>
      <c r="UH128" s="6"/>
      <c r="UI128" s="6"/>
      <c r="UJ128" s="6"/>
      <c r="UK128" s="6"/>
      <c r="UL128" s="6"/>
      <c r="UM128" s="6"/>
      <c r="UN128" s="6"/>
      <c r="UO128" s="6"/>
      <c r="UP128" s="6"/>
      <c r="UQ128" s="6"/>
      <c r="UR128" s="6"/>
      <c r="US128" s="6"/>
      <c r="UT128" s="6"/>
      <c r="UU128" s="6"/>
      <c r="UV128" s="6"/>
      <c r="UW128" s="6"/>
      <c r="UX128" s="6"/>
      <c r="UY128" s="6"/>
      <c r="UZ128" s="6"/>
      <c r="VA128" s="6"/>
      <c r="VB128" s="6"/>
      <c r="VC128" s="6"/>
      <c r="VD128" s="6"/>
      <c r="VE128" s="6"/>
      <c r="VF128" s="6"/>
      <c r="VG128" s="6"/>
      <c r="VH128" s="6"/>
      <c r="VI128" s="6"/>
      <c r="VJ128" s="6"/>
      <c r="VK128" s="6"/>
      <c r="VL128" s="6"/>
      <c r="VM128" s="6"/>
      <c r="VN128" s="6"/>
      <c r="VO128" s="6"/>
      <c r="VP128" s="6"/>
      <c r="VQ128" s="6"/>
      <c r="VR128" s="6"/>
      <c r="VS128" s="6"/>
      <c r="VT128" s="6"/>
      <c r="VU128" s="6"/>
      <c r="VV128" s="6"/>
      <c r="VW128" s="6"/>
      <c r="VX128" s="6"/>
      <c r="VY128" s="6"/>
      <c r="VZ128" s="6"/>
      <c r="WA128" s="6"/>
      <c r="WB128" s="6"/>
      <c r="WC128" s="6"/>
      <c r="WD128" s="6"/>
      <c r="WE128" s="6"/>
      <c r="WF128" s="6"/>
      <c r="WG128" s="6"/>
      <c r="WH128" s="6"/>
      <c r="WI128" s="6"/>
      <c r="WJ128" s="6"/>
      <c r="WK128" s="6"/>
      <c r="WL128" s="6"/>
      <c r="WM128" s="6"/>
      <c r="WN128" s="6"/>
      <c r="WO128" s="6"/>
      <c r="WP128" s="6"/>
      <c r="WQ128" s="6"/>
      <c r="WR128" s="6"/>
      <c r="WS128" s="6"/>
      <c r="WT128" s="6"/>
      <c r="WU128" s="6"/>
      <c r="WV128" s="6"/>
      <c r="WW128" s="6"/>
      <c r="WX128" s="6"/>
      <c r="WY128" s="6"/>
      <c r="WZ128" s="6"/>
      <c r="XA128" s="6"/>
      <c r="XB128" s="6"/>
      <c r="XC128" s="6"/>
      <c r="XD128" s="6"/>
      <c r="XE128" s="6"/>
      <c r="XF128" s="6"/>
      <c r="XG128" s="6"/>
      <c r="XH128" s="6"/>
      <c r="XI128" s="6"/>
      <c r="XJ128" s="6"/>
      <c r="XK128" s="6"/>
      <c r="XL128" s="6"/>
      <c r="XM128" s="6"/>
      <c r="XN128" s="6"/>
      <c r="XO128" s="6"/>
      <c r="XP128" s="6"/>
      <c r="XQ128" s="6"/>
      <c r="XR128" s="6"/>
      <c r="XS128" s="6"/>
      <c r="XT128" s="6"/>
      <c r="XU128" s="6"/>
      <c r="XV128" s="6"/>
      <c r="XW128" s="6"/>
      <c r="XX128" s="6"/>
      <c r="XY128" s="6"/>
      <c r="XZ128" s="6"/>
      <c r="YA128" s="6"/>
      <c r="YB128" s="6"/>
      <c r="YC128" s="6"/>
      <c r="YD128" s="6"/>
      <c r="YE128" s="6"/>
      <c r="YF128" s="6"/>
      <c r="YG128" s="6"/>
      <c r="YH128" s="6"/>
      <c r="YI128" s="6"/>
      <c r="YJ128" s="6"/>
      <c r="YK128" s="6"/>
      <c r="YL128" s="6"/>
      <c r="YM128" s="6"/>
      <c r="YN128" s="6"/>
      <c r="YO128" s="6"/>
      <c r="YP128" s="6"/>
      <c r="YQ128" s="6"/>
      <c r="YR128" s="6"/>
      <c r="YS128" s="6"/>
      <c r="YT128" s="6"/>
      <c r="YU128" s="6"/>
      <c r="YV128" s="6"/>
      <c r="YW128" s="6"/>
      <c r="YX128" s="6"/>
      <c r="YY128" s="6"/>
      <c r="YZ128" s="6"/>
      <c r="ZA128" s="6"/>
      <c r="ZB128" s="6"/>
      <c r="ZC128" s="6"/>
      <c r="ZD128" s="6"/>
      <c r="ZE128" s="6"/>
      <c r="ZF128" s="6"/>
      <c r="ZG128" s="6"/>
      <c r="ZH128" s="6"/>
      <c r="ZI128" s="6"/>
      <c r="ZJ128" s="6"/>
    </row>
    <row r="129" spans="2:686">
      <c r="B129" s="17">
        <v>95</v>
      </c>
      <c r="C129" s="29" t="s">
        <v>286</v>
      </c>
      <c r="D129" s="30" t="s">
        <v>287</v>
      </c>
      <c r="E129" s="43" t="s">
        <v>18</v>
      </c>
      <c r="F129" s="29">
        <v>1</v>
      </c>
      <c r="G129" s="36">
        <v>7728065</v>
      </c>
      <c r="H129" s="37">
        <f t="shared" si="72"/>
        <v>7728065</v>
      </c>
      <c r="I129" s="37"/>
      <c r="J129" s="17">
        <v>94</v>
      </c>
      <c r="K129" s="17">
        <v>2</v>
      </c>
      <c r="L129" s="23">
        <v>3</v>
      </c>
      <c r="M129" s="23">
        <f t="shared" si="43"/>
        <v>2.6</v>
      </c>
      <c r="AH129" s="24"/>
      <c r="DM129" s="67"/>
      <c r="LJ129" s="24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11">
        <f t="shared" ref="SL129:SN129" si="78">+$H129/$L129</f>
        <v>2576021.6666666665</v>
      </c>
      <c r="SM129" s="11">
        <f t="shared" si="78"/>
        <v>2576021.6666666665</v>
      </c>
      <c r="SN129" s="11">
        <f t="shared" si="78"/>
        <v>2576021.6666666665</v>
      </c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  <c r="WV129" s="6"/>
      <c r="WW129" s="6"/>
      <c r="WX129" s="6"/>
      <c r="WY129" s="6"/>
      <c r="WZ129" s="6"/>
      <c r="XA129" s="6"/>
      <c r="XB129" s="6"/>
      <c r="XC129" s="6"/>
      <c r="XD129" s="6"/>
      <c r="XE129" s="6"/>
      <c r="XF129" s="6"/>
      <c r="XG129" s="6"/>
      <c r="XH129" s="6"/>
      <c r="XI129" s="6"/>
      <c r="XJ129" s="6"/>
      <c r="XK129" s="6"/>
      <c r="XL129" s="6"/>
      <c r="XM129" s="6"/>
      <c r="XN129" s="6"/>
      <c r="XO129" s="6"/>
      <c r="XP129" s="6"/>
      <c r="XQ129" s="6"/>
      <c r="XR129" s="6"/>
      <c r="XS129" s="6"/>
      <c r="XT129" s="6"/>
      <c r="XU129" s="6"/>
      <c r="XV129" s="6"/>
      <c r="XW129" s="6"/>
      <c r="XX129" s="6"/>
      <c r="XY129" s="6"/>
      <c r="XZ129" s="6"/>
      <c r="YA129" s="6"/>
      <c r="YB129" s="6"/>
      <c r="YC129" s="6"/>
      <c r="YD129" s="6"/>
      <c r="YE129" s="6"/>
      <c r="YF129" s="6"/>
      <c r="YG129" s="6"/>
      <c r="YH129" s="6"/>
      <c r="YI129" s="6"/>
      <c r="YJ129" s="6"/>
      <c r="YK129" s="6"/>
      <c r="YL129" s="6"/>
      <c r="YM129" s="6"/>
      <c r="YN129" s="6"/>
      <c r="YO129" s="6"/>
      <c r="YP129" s="6"/>
      <c r="YQ129" s="6"/>
      <c r="YR129" s="6"/>
      <c r="YS129" s="6"/>
      <c r="YT129" s="6"/>
      <c r="YU129" s="6"/>
      <c r="YV129" s="6"/>
      <c r="YW129" s="6"/>
      <c r="YX129" s="6"/>
      <c r="YY129" s="6"/>
      <c r="YZ129" s="6"/>
      <c r="ZA129" s="6"/>
      <c r="ZB129" s="6"/>
      <c r="ZC129" s="6"/>
      <c r="ZD129" s="6"/>
      <c r="ZE129" s="6"/>
      <c r="ZF129" s="6"/>
      <c r="ZG129" s="6"/>
      <c r="ZH129" s="6"/>
      <c r="ZI129" s="6"/>
      <c r="ZJ129" s="6"/>
    </row>
    <row r="130" spans="2:686">
      <c r="B130" s="17">
        <v>96</v>
      </c>
      <c r="C130" s="29" t="s">
        <v>288</v>
      </c>
      <c r="D130" s="30" t="s">
        <v>289</v>
      </c>
      <c r="E130" s="43" t="s">
        <v>18</v>
      </c>
      <c r="F130" s="29">
        <v>1</v>
      </c>
      <c r="G130" s="36">
        <v>3864032</v>
      </c>
      <c r="H130" s="37">
        <f t="shared" si="72"/>
        <v>3864032</v>
      </c>
      <c r="I130" s="37"/>
      <c r="J130" s="17">
        <v>87</v>
      </c>
      <c r="K130" s="17">
        <v>5</v>
      </c>
      <c r="L130" s="23">
        <v>6</v>
      </c>
      <c r="M130" s="23">
        <f t="shared" si="43"/>
        <v>6.5</v>
      </c>
      <c r="AH130" s="24"/>
      <c r="DM130" s="67"/>
      <c r="LJ130" s="24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  <c r="OD130" s="6"/>
      <c r="OE130" s="6"/>
      <c r="OF130" s="6"/>
      <c r="OG130" s="6"/>
      <c r="OH130" s="6"/>
      <c r="OI130" s="6"/>
      <c r="OJ130" s="6"/>
      <c r="OK130" s="6"/>
      <c r="OL130" s="6"/>
      <c r="OM130" s="6"/>
      <c r="ON130" s="6"/>
      <c r="OO130" s="6"/>
      <c r="OP130" s="6"/>
      <c r="OQ130" s="6"/>
      <c r="OR130" s="6"/>
      <c r="OS130" s="6"/>
      <c r="OT130" s="6"/>
      <c r="OU130" s="6"/>
      <c r="OV130" s="6"/>
      <c r="OW130" s="6"/>
      <c r="OX130" s="6"/>
      <c r="OY130" s="6"/>
      <c r="OZ130" s="6"/>
      <c r="PA130" s="6"/>
      <c r="PB130" s="6"/>
      <c r="PC130" s="6"/>
      <c r="PD130" s="6"/>
      <c r="PE130" s="6"/>
      <c r="PF130" s="6"/>
      <c r="PG130" s="6"/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6"/>
      <c r="PV130" s="6"/>
      <c r="PW130" s="6"/>
      <c r="PX130" s="6"/>
      <c r="PY130" s="6"/>
      <c r="PZ130" s="6"/>
      <c r="QA130" s="6"/>
      <c r="QB130" s="6"/>
      <c r="QC130" s="6"/>
      <c r="QD130" s="6"/>
      <c r="QE130" s="6"/>
      <c r="QF130" s="6"/>
      <c r="QG130" s="6"/>
      <c r="QH130" s="6"/>
      <c r="QI130" s="6"/>
      <c r="QJ130" s="6"/>
      <c r="QK130" s="6"/>
      <c r="QL130" s="6"/>
      <c r="QM130" s="6"/>
      <c r="QN130" s="6"/>
      <c r="QO130" s="6"/>
      <c r="QP130" s="6"/>
      <c r="QQ130" s="6"/>
      <c r="QR130" s="6"/>
      <c r="QS130" s="6"/>
      <c r="QT130" s="6"/>
      <c r="QU130" s="6"/>
      <c r="QV130" s="6"/>
      <c r="QW130" s="6"/>
      <c r="QX130" s="6"/>
      <c r="QY130" s="6"/>
      <c r="QZ130" s="6"/>
      <c r="RA130" s="6"/>
      <c r="RB130" s="6"/>
      <c r="RC130" s="6"/>
      <c r="RD130" s="6"/>
      <c r="RE130" s="6"/>
      <c r="RF130" s="6"/>
      <c r="RG130" s="6"/>
      <c r="RH130" s="6"/>
      <c r="RI130" s="6"/>
      <c r="RJ130" s="6"/>
      <c r="RK130" s="6"/>
      <c r="RL130" s="6"/>
      <c r="RM130" s="6"/>
      <c r="RN130" s="6"/>
      <c r="RO130" s="6"/>
      <c r="RP130" s="6"/>
      <c r="RQ130" s="6"/>
      <c r="RR130" s="6"/>
      <c r="RS130" s="6"/>
      <c r="RT130" s="6"/>
      <c r="RU130" s="6"/>
      <c r="RV130" s="6"/>
      <c r="RW130" s="6"/>
      <c r="RX130" s="6"/>
      <c r="RY130" s="6"/>
      <c r="RZ130" s="6"/>
      <c r="SA130" s="6"/>
      <c r="SB130" s="6"/>
      <c r="SC130" s="6"/>
      <c r="SD130" s="6"/>
      <c r="SE130" s="6"/>
      <c r="SF130" s="6"/>
      <c r="SG130" s="6"/>
      <c r="SH130" s="6"/>
      <c r="SI130" s="11">
        <f t="shared" ref="SI130:SX133" si="79">+$H130/$L130</f>
        <v>644005.33333333337</v>
      </c>
      <c r="SJ130" s="11">
        <f t="shared" si="79"/>
        <v>644005.33333333337</v>
      </c>
      <c r="SK130" s="11">
        <f t="shared" si="79"/>
        <v>644005.33333333337</v>
      </c>
      <c r="SL130" s="11">
        <f t="shared" si="79"/>
        <v>644005.33333333337</v>
      </c>
      <c r="SM130" s="11">
        <f t="shared" si="79"/>
        <v>644005.33333333337</v>
      </c>
      <c r="SN130" s="11">
        <f t="shared" si="79"/>
        <v>644005.33333333337</v>
      </c>
      <c r="SO130" s="6"/>
      <c r="SP130" s="6"/>
      <c r="SQ130" s="6"/>
      <c r="SR130" s="6"/>
      <c r="SS130" s="6"/>
      <c r="ST130" s="6"/>
      <c r="SU130" s="6"/>
      <c r="SV130" s="6"/>
      <c r="SW130" s="6"/>
      <c r="SX130" s="6"/>
      <c r="SY130" s="6"/>
      <c r="SZ130" s="6"/>
      <c r="TA130" s="6"/>
      <c r="TB130" s="6"/>
      <c r="TC130" s="6"/>
      <c r="TD130" s="6"/>
      <c r="TE130" s="6"/>
      <c r="TF130" s="6"/>
      <c r="TG130" s="6"/>
      <c r="TH130" s="6"/>
      <c r="TI130" s="6"/>
      <c r="TJ130" s="6"/>
      <c r="TK130" s="6"/>
      <c r="TL130" s="6"/>
      <c r="TM130" s="6"/>
      <c r="TN130" s="6"/>
      <c r="TO130" s="6"/>
      <c r="TP130" s="6"/>
      <c r="TQ130" s="6"/>
      <c r="TR130" s="6"/>
      <c r="TS130" s="6"/>
      <c r="TT130" s="6"/>
      <c r="TU130" s="6"/>
      <c r="TV130" s="6"/>
      <c r="TW130" s="6"/>
      <c r="TX130" s="6"/>
      <c r="TY130" s="6"/>
      <c r="TZ130" s="6"/>
      <c r="UA130" s="6"/>
      <c r="UB130" s="6"/>
      <c r="UC130" s="6"/>
      <c r="UD130" s="6"/>
      <c r="UE130" s="6"/>
      <c r="UF130" s="6"/>
      <c r="UG130" s="6"/>
      <c r="UH130" s="6"/>
      <c r="UI130" s="6"/>
      <c r="UJ130" s="6"/>
      <c r="UK130" s="6"/>
      <c r="UL130" s="6"/>
      <c r="UM130" s="6"/>
      <c r="UN130" s="6"/>
      <c r="UO130" s="6"/>
      <c r="UP130" s="6"/>
      <c r="UQ130" s="6"/>
      <c r="UR130" s="6"/>
      <c r="US130" s="6"/>
      <c r="UT130" s="6"/>
      <c r="UU130" s="6"/>
      <c r="UV130" s="6"/>
      <c r="UW130" s="6"/>
      <c r="UX130" s="6"/>
      <c r="UY130" s="6"/>
      <c r="UZ130" s="6"/>
      <c r="VA130" s="6"/>
      <c r="VB130" s="6"/>
      <c r="VC130" s="6"/>
      <c r="VD130" s="6"/>
      <c r="VE130" s="6"/>
      <c r="VF130" s="6"/>
      <c r="VG130" s="6"/>
      <c r="VH130" s="6"/>
      <c r="VI130" s="6"/>
      <c r="VJ130" s="6"/>
      <c r="VK130" s="6"/>
      <c r="VL130" s="6"/>
      <c r="VM130" s="6"/>
      <c r="VN130" s="6"/>
      <c r="VO130" s="6"/>
      <c r="VP130" s="6"/>
      <c r="VQ130" s="6"/>
      <c r="VR130" s="6"/>
      <c r="VS130" s="6"/>
      <c r="VT130" s="6"/>
      <c r="VU130" s="6"/>
      <c r="VV130" s="6"/>
      <c r="VW130" s="6"/>
      <c r="VX130" s="6"/>
      <c r="VY130" s="6"/>
      <c r="VZ130" s="6"/>
      <c r="WA130" s="6"/>
      <c r="WB130" s="6"/>
      <c r="WC130" s="6"/>
      <c r="WD130" s="6"/>
      <c r="WE130" s="6"/>
      <c r="WF130" s="6"/>
      <c r="WG130" s="6"/>
      <c r="WH130" s="6"/>
      <c r="WI130" s="6"/>
      <c r="WJ130" s="6"/>
      <c r="WK130" s="6"/>
      <c r="WL130" s="6"/>
      <c r="WM130" s="6"/>
      <c r="WN130" s="6"/>
      <c r="WO130" s="6"/>
      <c r="WP130" s="6"/>
      <c r="WQ130" s="6"/>
      <c r="WR130" s="6"/>
      <c r="WS130" s="6"/>
      <c r="WT130" s="6"/>
      <c r="WU130" s="6"/>
      <c r="WV130" s="6"/>
      <c r="WW130" s="6"/>
      <c r="WX130" s="6"/>
      <c r="WY130" s="6"/>
      <c r="WZ130" s="6"/>
      <c r="XA130" s="6"/>
      <c r="XB130" s="6"/>
      <c r="XC130" s="6"/>
      <c r="XD130" s="6"/>
      <c r="XE130" s="6"/>
      <c r="XF130" s="6"/>
      <c r="XG130" s="6"/>
      <c r="XH130" s="6"/>
      <c r="XI130" s="6"/>
      <c r="XJ130" s="6"/>
      <c r="XK130" s="6"/>
      <c r="XL130" s="6"/>
      <c r="XM130" s="6"/>
      <c r="XN130" s="6"/>
      <c r="XO130" s="6"/>
      <c r="XP130" s="6"/>
      <c r="XQ130" s="6"/>
      <c r="XR130" s="6"/>
      <c r="XS130" s="6"/>
      <c r="XT130" s="6"/>
      <c r="XU130" s="6"/>
      <c r="XV130" s="6"/>
      <c r="XW130" s="6"/>
      <c r="XX130" s="6"/>
      <c r="XY130" s="6"/>
      <c r="XZ130" s="6"/>
      <c r="YA130" s="6"/>
      <c r="YB130" s="6"/>
      <c r="YC130" s="6"/>
      <c r="YD130" s="6"/>
      <c r="YE130" s="6"/>
      <c r="YF130" s="6"/>
      <c r="YG130" s="6"/>
      <c r="YH130" s="6"/>
      <c r="YI130" s="6"/>
      <c r="YJ130" s="6"/>
      <c r="YK130" s="6"/>
      <c r="YL130" s="6"/>
      <c r="YM130" s="6"/>
      <c r="YN130" s="6"/>
      <c r="YO130" s="6"/>
      <c r="YP130" s="6"/>
      <c r="YQ130" s="6"/>
      <c r="YR130" s="6"/>
      <c r="YS130" s="6"/>
      <c r="YT130" s="6"/>
      <c r="YU130" s="6"/>
      <c r="YV130" s="6"/>
      <c r="YW130" s="6"/>
      <c r="YX130" s="6"/>
      <c r="YY130" s="6"/>
      <c r="YZ130" s="6"/>
      <c r="ZA130" s="6"/>
      <c r="ZB130" s="6"/>
      <c r="ZC130" s="6"/>
      <c r="ZD130" s="6"/>
      <c r="ZE130" s="6"/>
      <c r="ZF130" s="6"/>
      <c r="ZG130" s="6"/>
      <c r="ZH130" s="6"/>
      <c r="ZI130" s="6"/>
      <c r="ZJ130" s="6"/>
    </row>
    <row r="131" spans="2:686">
      <c r="B131" s="17">
        <v>97</v>
      </c>
      <c r="C131" s="29" t="s">
        <v>290</v>
      </c>
      <c r="D131" s="30" t="s">
        <v>291</v>
      </c>
      <c r="E131" s="43" t="s">
        <v>18</v>
      </c>
      <c r="F131" s="29">
        <v>1</v>
      </c>
      <c r="G131" s="36">
        <v>3864032</v>
      </c>
      <c r="H131" s="37">
        <f t="shared" si="72"/>
        <v>3864032</v>
      </c>
      <c r="I131" s="37"/>
      <c r="J131" s="17">
        <v>87</v>
      </c>
      <c r="K131" s="17">
        <v>5</v>
      </c>
      <c r="L131" s="23">
        <v>6</v>
      </c>
      <c r="M131" s="23">
        <f t="shared" si="43"/>
        <v>6.5</v>
      </c>
      <c r="AH131" s="24"/>
      <c r="DM131" s="67"/>
      <c r="LJ131" s="24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  <c r="OD131" s="6"/>
      <c r="OE131" s="6"/>
      <c r="OF131" s="6"/>
      <c r="OG131" s="6"/>
      <c r="OH131" s="6"/>
      <c r="OI131" s="6"/>
      <c r="OJ131" s="6"/>
      <c r="OK131" s="6"/>
      <c r="OL131" s="6"/>
      <c r="OM131" s="6"/>
      <c r="ON131" s="6"/>
      <c r="OO131" s="6"/>
      <c r="OP131" s="6"/>
      <c r="OQ131" s="6"/>
      <c r="OR131" s="6"/>
      <c r="OS131" s="6"/>
      <c r="OT131" s="6"/>
      <c r="OU131" s="6"/>
      <c r="OV131" s="6"/>
      <c r="OW131" s="6"/>
      <c r="OX131" s="6"/>
      <c r="OY131" s="6"/>
      <c r="OZ131" s="6"/>
      <c r="PA131" s="6"/>
      <c r="PB131" s="6"/>
      <c r="PC131" s="6"/>
      <c r="PD131" s="6"/>
      <c r="PE131" s="6"/>
      <c r="PF131" s="6"/>
      <c r="PG131" s="6"/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6"/>
      <c r="PV131" s="6"/>
      <c r="PW131" s="6"/>
      <c r="PX131" s="6"/>
      <c r="PY131" s="6"/>
      <c r="PZ131" s="6"/>
      <c r="QA131" s="6"/>
      <c r="QB131" s="6"/>
      <c r="QC131" s="6"/>
      <c r="QD131" s="6"/>
      <c r="QE131" s="6"/>
      <c r="QF131" s="6"/>
      <c r="QG131" s="6"/>
      <c r="QH131" s="6"/>
      <c r="QI131" s="6"/>
      <c r="QJ131" s="6"/>
      <c r="QK131" s="6"/>
      <c r="QL131" s="6"/>
      <c r="QM131" s="6"/>
      <c r="QN131" s="6"/>
      <c r="QO131" s="6"/>
      <c r="QP131" s="6"/>
      <c r="QQ131" s="6"/>
      <c r="QR131" s="6"/>
      <c r="QS131" s="6"/>
      <c r="QT131" s="6"/>
      <c r="QU131" s="6"/>
      <c r="QV131" s="6"/>
      <c r="QW131" s="6"/>
      <c r="QX131" s="6"/>
      <c r="QY131" s="6"/>
      <c r="QZ131" s="6"/>
      <c r="RA131" s="6"/>
      <c r="RB131" s="6"/>
      <c r="RC131" s="6"/>
      <c r="RD131" s="6"/>
      <c r="RE131" s="6"/>
      <c r="RF131" s="6"/>
      <c r="RG131" s="6"/>
      <c r="RH131" s="6"/>
      <c r="RI131" s="6"/>
      <c r="RJ131" s="6"/>
      <c r="RK131" s="6"/>
      <c r="RL131" s="6"/>
      <c r="RM131" s="6"/>
      <c r="RN131" s="6"/>
      <c r="RO131" s="6"/>
      <c r="RP131" s="6"/>
      <c r="RQ131" s="6"/>
      <c r="RR131" s="6"/>
      <c r="RS131" s="6"/>
      <c r="RT131" s="6"/>
      <c r="RU131" s="6"/>
      <c r="RV131" s="6"/>
      <c r="RW131" s="6"/>
      <c r="RX131" s="6"/>
      <c r="RY131" s="6"/>
      <c r="RZ131" s="6"/>
      <c r="SA131" s="6"/>
      <c r="SB131" s="6"/>
      <c r="SC131" s="6"/>
      <c r="SD131" s="6"/>
      <c r="SE131" s="6"/>
      <c r="SF131" s="6"/>
      <c r="SG131" s="6"/>
      <c r="SH131" s="6"/>
      <c r="SI131" s="11">
        <f t="shared" si="79"/>
        <v>644005.33333333337</v>
      </c>
      <c r="SJ131" s="11">
        <f t="shared" si="79"/>
        <v>644005.33333333337</v>
      </c>
      <c r="SK131" s="11">
        <f t="shared" si="79"/>
        <v>644005.33333333337</v>
      </c>
      <c r="SL131" s="11">
        <f t="shared" si="79"/>
        <v>644005.33333333337</v>
      </c>
      <c r="SM131" s="11">
        <f t="shared" si="79"/>
        <v>644005.33333333337</v>
      </c>
      <c r="SN131" s="11">
        <f t="shared" si="79"/>
        <v>644005.33333333337</v>
      </c>
      <c r="SO131" s="6"/>
      <c r="SP131" s="6"/>
      <c r="SQ131" s="6"/>
      <c r="SR131" s="6"/>
      <c r="SS131" s="6"/>
      <c r="ST131" s="6"/>
      <c r="SU131" s="6"/>
      <c r="SV131" s="6"/>
      <c r="SW131" s="6"/>
      <c r="SX131" s="6"/>
      <c r="SY131" s="6"/>
      <c r="SZ131" s="6"/>
      <c r="TA131" s="6"/>
      <c r="TB131" s="6"/>
      <c r="TC131" s="6"/>
      <c r="TD131" s="6"/>
      <c r="TE131" s="6"/>
      <c r="TF131" s="6"/>
      <c r="TG131" s="6"/>
      <c r="TH131" s="6"/>
      <c r="TI131" s="6"/>
      <c r="TJ131" s="6"/>
      <c r="TK131" s="6"/>
      <c r="TL131" s="6"/>
      <c r="TM131" s="6"/>
      <c r="TN131" s="6"/>
      <c r="TO131" s="6"/>
      <c r="TP131" s="6"/>
      <c r="TQ131" s="6"/>
      <c r="TR131" s="6"/>
      <c r="TS131" s="6"/>
      <c r="TT131" s="6"/>
      <c r="TU131" s="6"/>
      <c r="TV131" s="6"/>
      <c r="TW131" s="6"/>
      <c r="TX131" s="6"/>
      <c r="TY131" s="6"/>
      <c r="TZ131" s="6"/>
      <c r="UA131" s="6"/>
      <c r="UB131" s="6"/>
      <c r="UC131" s="6"/>
      <c r="UD131" s="6"/>
      <c r="UE131" s="6"/>
      <c r="UF131" s="6"/>
      <c r="UG131" s="6"/>
      <c r="UH131" s="6"/>
      <c r="UI131" s="6"/>
      <c r="UJ131" s="6"/>
      <c r="UK131" s="6"/>
      <c r="UL131" s="6"/>
      <c r="UM131" s="6"/>
      <c r="UN131" s="6"/>
      <c r="UO131" s="6"/>
      <c r="UP131" s="6"/>
      <c r="UQ131" s="6"/>
      <c r="UR131" s="6"/>
      <c r="US131" s="6"/>
      <c r="UT131" s="6"/>
      <c r="UU131" s="6"/>
      <c r="UV131" s="6"/>
      <c r="UW131" s="6"/>
      <c r="UX131" s="6"/>
      <c r="UY131" s="6"/>
      <c r="UZ131" s="6"/>
      <c r="VA131" s="6"/>
      <c r="VB131" s="6"/>
      <c r="VC131" s="6"/>
      <c r="VD131" s="6"/>
      <c r="VE131" s="6"/>
      <c r="VF131" s="6"/>
      <c r="VG131" s="6"/>
      <c r="VH131" s="6"/>
      <c r="VI131" s="6"/>
      <c r="VJ131" s="6"/>
      <c r="VK131" s="6"/>
      <c r="VL131" s="6"/>
      <c r="VM131" s="6"/>
      <c r="VN131" s="6"/>
      <c r="VO131" s="6"/>
      <c r="VP131" s="6"/>
      <c r="VQ131" s="6"/>
      <c r="VR131" s="6"/>
      <c r="VS131" s="6"/>
      <c r="VT131" s="6"/>
      <c r="VU131" s="6"/>
      <c r="VV131" s="6"/>
      <c r="VW131" s="6"/>
      <c r="VX131" s="6"/>
      <c r="VY131" s="6"/>
      <c r="VZ131" s="6"/>
      <c r="WA131" s="6"/>
      <c r="WB131" s="6"/>
      <c r="WC131" s="6"/>
      <c r="WD131" s="6"/>
      <c r="WE131" s="6"/>
      <c r="WF131" s="6"/>
      <c r="WG131" s="6"/>
      <c r="WH131" s="6"/>
      <c r="WI131" s="6"/>
      <c r="WJ131" s="6"/>
      <c r="WK131" s="6"/>
      <c r="WL131" s="6"/>
      <c r="WM131" s="6"/>
      <c r="WN131" s="6"/>
      <c r="WO131" s="6"/>
      <c r="WP131" s="6"/>
      <c r="WQ131" s="6"/>
      <c r="WR131" s="6"/>
      <c r="WS131" s="6"/>
      <c r="WT131" s="6"/>
      <c r="WU131" s="6"/>
      <c r="WV131" s="6"/>
      <c r="WW131" s="6"/>
      <c r="WX131" s="6"/>
      <c r="WY131" s="6"/>
      <c r="WZ131" s="6"/>
      <c r="XA131" s="6"/>
      <c r="XB131" s="6"/>
      <c r="XC131" s="6"/>
      <c r="XD131" s="6"/>
      <c r="XE131" s="6"/>
      <c r="XF131" s="6"/>
      <c r="XG131" s="6"/>
      <c r="XH131" s="6"/>
      <c r="XI131" s="6"/>
      <c r="XJ131" s="6"/>
      <c r="XK131" s="6"/>
      <c r="XL131" s="6"/>
      <c r="XM131" s="6"/>
      <c r="XN131" s="6"/>
      <c r="XO131" s="6"/>
      <c r="XP131" s="6"/>
      <c r="XQ131" s="6"/>
      <c r="XR131" s="6"/>
      <c r="XS131" s="6"/>
      <c r="XT131" s="6"/>
      <c r="XU131" s="6"/>
      <c r="XV131" s="6"/>
      <c r="XW131" s="6"/>
      <c r="XX131" s="6"/>
      <c r="XY131" s="6"/>
      <c r="XZ131" s="6"/>
      <c r="YA131" s="6"/>
      <c r="YB131" s="6"/>
      <c r="YC131" s="6"/>
      <c r="YD131" s="6"/>
      <c r="YE131" s="6"/>
      <c r="YF131" s="6"/>
      <c r="YG131" s="6"/>
      <c r="YH131" s="6"/>
      <c r="YI131" s="6"/>
      <c r="YJ131" s="6"/>
      <c r="YK131" s="6"/>
      <c r="YL131" s="6"/>
      <c r="YM131" s="6"/>
      <c r="YN131" s="6"/>
      <c r="YO131" s="6"/>
      <c r="YP131" s="6"/>
      <c r="YQ131" s="6"/>
      <c r="YR131" s="6"/>
      <c r="YS131" s="6"/>
      <c r="YT131" s="6"/>
      <c r="YU131" s="6"/>
      <c r="YV131" s="6"/>
      <c r="YW131" s="6"/>
      <c r="YX131" s="6"/>
      <c r="YY131" s="6"/>
      <c r="YZ131" s="6"/>
      <c r="ZA131" s="6"/>
      <c r="ZB131" s="6"/>
      <c r="ZC131" s="6"/>
      <c r="ZD131" s="6"/>
      <c r="ZE131" s="6"/>
      <c r="ZF131" s="6"/>
      <c r="ZG131" s="6"/>
      <c r="ZH131" s="6"/>
      <c r="ZI131" s="6"/>
      <c r="ZJ131" s="6"/>
    </row>
    <row r="132" spans="2:686" ht="30">
      <c r="B132" s="17">
        <v>98</v>
      </c>
      <c r="C132" s="29" t="s">
        <v>292</v>
      </c>
      <c r="D132" s="46" t="s">
        <v>293</v>
      </c>
      <c r="E132" s="43" t="s">
        <v>18</v>
      </c>
      <c r="F132" s="29">
        <v>1</v>
      </c>
      <c r="G132" s="36">
        <v>6182452</v>
      </c>
      <c r="H132" s="37">
        <f t="shared" si="72"/>
        <v>6182452</v>
      </c>
      <c r="I132" s="37"/>
      <c r="J132" s="17">
        <v>87</v>
      </c>
      <c r="K132" s="17">
        <v>5</v>
      </c>
      <c r="L132" s="23">
        <v>6</v>
      </c>
      <c r="M132" s="23">
        <f t="shared" si="43"/>
        <v>6.5</v>
      </c>
      <c r="AH132" s="24"/>
      <c r="DM132" s="67"/>
      <c r="LJ132" s="24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  <c r="QU132" s="6"/>
      <c r="QV132" s="6"/>
      <c r="QW132" s="6"/>
      <c r="QX132" s="6"/>
      <c r="QY132" s="6"/>
      <c r="QZ132" s="6"/>
      <c r="RA132" s="6"/>
      <c r="RB132" s="6"/>
      <c r="RC132" s="6"/>
      <c r="RD132" s="6"/>
      <c r="RE132" s="6"/>
      <c r="RF132" s="6"/>
      <c r="RG132" s="6"/>
      <c r="RH132" s="6"/>
      <c r="RI132" s="6"/>
      <c r="RJ132" s="6"/>
      <c r="RK132" s="6"/>
      <c r="RL132" s="6"/>
      <c r="RM132" s="6"/>
      <c r="RN132" s="6"/>
      <c r="RO132" s="6"/>
      <c r="RP132" s="6"/>
      <c r="RQ132" s="6"/>
      <c r="RR132" s="6"/>
      <c r="RS132" s="6"/>
      <c r="RT132" s="6"/>
      <c r="RU132" s="6"/>
      <c r="RV132" s="6"/>
      <c r="RW132" s="6"/>
      <c r="RX132" s="6"/>
      <c r="RY132" s="6"/>
      <c r="RZ132" s="6"/>
      <c r="SA132" s="6"/>
      <c r="SB132" s="6"/>
      <c r="SC132" s="6"/>
      <c r="SD132" s="6"/>
      <c r="SE132" s="6"/>
      <c r="SF132" s="6"/>
      <c r="SG132" s="6"/>
      <c r="SH132" s="6"/>
      <c r="SI132" s="11">
        <f t="shared" si="79"/>
        <v>1030408.6666666666</v>
      </c>
      <c r="SJ132" s="11">
        <f t="shared" si="79"/>
        <v>1030408.6666666666</v>
      </c>
      <c r="SK132" s="11">
        <f t="shared" si="79"/>
        <v>1030408.6666666666</v>
      </c>
      <c r="SL132" s="11">
        <f t="shared" si="79"/>
        <v>1030408.6666666666</v>
      </c>
      <c r="SM132" s="11">
        <f t="shared" si="79"/>
        <v>1030408.6666666666</v>
      </c>
      <c r="SN132" s="11">
        <f t="shared" si="79"/>
        <v>1030408.6666666666</v>
      </c>
      <c r="SO132" s="6"/>
      <c r="SP132" s="6"/>
      <c r="SQ132" s="6"/>
      <c r="SR132" s="6"/>
      <c r="SS132" s="6"/>
      <c r="ST132" s="6"/>
      <c r="SU132" s="6"/>
      <c r="SV132" s="6"/>
      <c r="SW132" s="6"/>
      <c r="SX132" s="6"/>
      <c r="SY132" s="6"/>
      <c r="SZ132" s="6"/>
      <c r="TA132" s="6"/>
      <c r="TB132" s="6"/>
      <c r="TC132" s="6"/>
      <c r="TD132" s="6"/>
      <c r="TE132" s="6"/>
      <c r="TF132" s="6"/>
      <c r="TG132" s="6"/>
      <c r="TH132" s="6"/>
      <c r="TI132" s="6"/>
      <c r="TJ132" s="6"/>
      <c r="TK132" s="6"/>
      <c r="TL132" s="6"/>
      <c r="TM132" s="6"/>
      <c r="TN132" s="6"/>
      <c r="TO132" s="6"/>
      <c r="TP132" s="6"/>
      <c r="TQ132" s="6"/>
      <c r="TR132" s="6"/>
      <c r="TS132" s="6"/>
      <c r="TT132" s="6"/>
      <c r="TU132" s="6"/>
      <c r="TV132" s="6"/>
      <c r="TW132" s="6"/>
      <c r="TX132" s="6"/>
      <c r="TY132" s="6"/>
      <c r="TZ132" s="6"/>
      <c r="UA132" s="6"/>
      <c r="UB132" s="6"/>
      <c r="UC132" s="6"/>
      <c r="UD132" s="6"/>
      <c r="UE132" s="6"/>
      <c r="UF132" s="6"/>
      <c r="UG132" s="6"/>
      <c r="UH132" s="6"/>
      <c r="UI132" s="6"/>
      <c r="UJ132" s="6"/>
      <c r="UK132" s="6"/>
      <c r="UL132" s="6"/>
      <c r="UM132" s="6"/>
      <c r="UN132" s="6"/>
      <c r="UO132" s="6"/>
      <c r="UP132" s="6"/>
      <c r="UQ132" s="6"/>
      <c r="UR132" s="6"/>
      <c r="US132" s="6"/>
      <c r="UT132" s="6"/>
      <c r="UU132" s="6"/>
      <c r="UV132" s="6"/>
      <c r="UW132" s="6"/>
      <c r="UX132" s="6"/>
      <c r="UY132" s="6"/>
      <c r="UZ132" s="6"/>
      <c r="VA132" s="6"/>
      <c r="VB132" s="6"/>
      <c r="VC132" s="6"/>
      <c r="VD132" s="6"/>
      <c r="VE132" s="6"/>
      <c r="VF132" s="6"/>
      <c r="VG132" s="6"/>
      <c r="VH132" s="6"/>
      <c r="VI132" s="6"/>
      <c r="VJ132" s="6"/>
      <c r="VK132" s="6"/>
      <c r="VL132" s="6"/>
      <c r="VM132" s="6"/>
      <c r="VN132" s="6"/>
      <c r="VO132" s="6"/>
      <c r="VP132" s="6"/>
      <c r="VQ132" s="6"/>
      <c r="VR132" s="6"/>
      <c r="VS132" s="6"/>
      <c r="VT132" s="6"/>
      <c r="VU132" s="6"/>
      <c r="VV132" s="6"/>
      <c r="VW132" s="6"/>
      <c r="VX132" s="6"/>
      <c r="VY132" s="6"/>
      <c r="VZ132" s="6"/>
      <c r="WA132" s="6"/>
      <c r="WB132" s="6"/>
      <c r="WC132" s="6"/>
      <c r="WD132" s="6"/>
      <c r="WE132" s="6"/>
      <c r="WF132" s="6"/>
      <c r="WG132" s="6"/>
      <c r="WH132" s="6"/>
      <c r="WI132" s="6"/>
      <c r="WJ132" s="6"/>
      <c r="WK132" s="6"/>
      <c r="WL132" s="6"/>
      <c r="WM132" s="6"/>
      <c r="WN132" s="6"/>
      <c r="WO132" s="6"/>
      <c r="WP132" s="6"/>
      <c r="WQ132" s="6"/>
      <c r="WR132" s="6"/>
      <c r="WS132" s="6"/>
      <c r="WT132" s="6"/>
      <c r="WU132" s="6"/>
      <c r="WV132" s="6"/>
      <c r="WW132" s="6"/>
      <c r="WX132" s="6"/>
      <c r="WY132" s="6"/>
      <c r="WZ132" s="6"/>
      <c r="XA132" s="6"/>
      <c r="XB132" s="6"/>
      <c r="XC132" s="6"/>
      <c r="XD132" s="6"/>
      <c r="XE132" s="6"/>
      <c r="XF132" s="6"/>
      <c r="XG132" s="6"/>
      <c r="XH132" s="6"/>
      <c r="XI132" s="6"/>
      <c r="XJ132" s="6"/>
      <c r="XK132" s="6"/>
      <c r="XL132" s="6"/>
      <c r="XM132" s="6"/>
      <c r="XN132" s="6"/>
      <c r="XO132" s="6"/>
      <c r="XP132" s="6"/>
      <c r="XQ132" s="6"/>
      <c r="XR132" s="6"/>
      <c r="XS132" s="6"/>
      <c r="XT132" s="6"/>
      <c r="XU132" s="6"/>
      <c r="XV132" s="6"/>
      <c r="XW132" s="6"/>
      <c r="XX132" s="6"/>
      <c r="XY132" s="6"/>
      <c r="XZ132" s="6"/>
      <c r="YA132" s="6"/>
      <c r="YB132" s="6"/>
      <c r="YC132" s="6"/>
      <c r="YD132" s="6"/>
      <c r="YE132" s="6"/>
      <c r="YF132" s="6"/>
      <c r="YG132" s="6"/>
      <c r="YH132" s="6"/>
      <c r="YI132" s="6"/>
      <c r="YJ132" s="6"/>
      <c r="YK132" s="6"/>
      <c r="YL132" s="6"/>
      <c r="YM132" s="6"/>
      <c r="YN132" s="6"/>
      <c r="YO132" s="6"/>
      <c r="YP132" s="6"/>
      <c r="YQ132" s="6"/>
      <c r="YR132" s="6"/>
      <c r="YS132" s="6"/>
      <c r="YT132" s="6"/>
      <c r="YU132" s="6"/>
      <c r="YV132" s="6"/>
      <c r="YW132" s="6"/>
      <c r="YX132" s="6"/>
      <c r="YY132" s="6"/>
      <c r="YZ132" s="6"/>
      <c r="ZA132" s="6"/>
      <c r="ZB132" s="6"/>
      <c r="ZC132" s="6"/>
      <c r="ZD132" s="6"/>
      <c r="ZE132" s="6"/>
      <c r="ZF132" s="6"/>
      <c r="ZG132" s="6"/>
      <c r="ZH132" s="6"/>
      <c r="ZI132" s="6"/>
      <c r="ZJ132" s="6"/>
    </row>
    <row r="133" spans="2:686">
      <c r="B133" s="17">
        <v>99</v>
      </c>
      <c r="C133" s="29" t="s">
        <v>294</v>
      </c>
      <c r="D133" s="30" t="s">
        <v>295</v>
      </c>
      <c r="E133" s="43" t="s">
        <v>18</v>
      </c>
      <c r="F133" s="29">
        <v>1</v>
      </c>
      <c r="G133" s="36">
        <v>17774549</v>
      </c>
      <c r="H133" s="37">
        <f t="shared" si="72"/>
        <v>17774549</v>
      </c>
      <c r="I133" s="37"/>
      <c r="J133" s="17">
        <v>86</v>
      </c>
      <c r="K133" s="17">
        <v>20</v>
      </c>
      <c r="L133" s="23">
        <v>24</v>
      </c>
      <c r="M133" s="23">
        <f t="shared" si="43"/>
        <v>26</v>
      </c>
      <c r="AH133" s="24"/>
      <c r="DM133" s="67"/>
      <c r="LJ133" s="24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11">
        <f t="shared" ref="SC133:SH133" si="80">+$H133/$L133</f>
        <v>740606.20833333337</v>
      </c>
      <c r="SD133" s="11">
        <f t="shared" si="80"/>
        <v>740606.20833333337</v>
      </c>
      <c r="SE133" s="11">
        <f t="shared" si="80"/>
        <v>740606.20833333337</v>
      </c>
      <c r="SF133" s="11">
        <f t="shared" si="80"/>
        <v>740606.20833333337</v>
      </c>
      <c r="SG133" s="11">
        <f t="shared" si="80"/>
        <v>740606.20833333337</v>
      </c>
      <c r="SH133" s="11">
        <f t="shared" si="80"/>
        <v>740606.20833333337</v>
      </c>
      <c r="SI133" s="11">
        <f t="shared" si="79"/>
        <v>740606.20833333337</v>
      </c>
      <c r="SJ133" s="11">
        <f t="shared" si="79"/>
        <v>740606.20833333337</v>
      </c>
      <c r="SK133" s="11">
        <f t="shared" si="79"/>
        <v>740606.20833333337</v>
      </c>
      <c r="SL133" s="11">
        <f t="shared" si="79"/>
        <v>740606.20833333337</v>
      </c>
      <c r="SM133" s="11">
        <f t="shared" si="79"/>
        <v>740606.20833333337</v>
      </c>
      <c r="SN133" s="11">
        <f t="shared" si="79"/>
        <v>740606.20833333337</v>
      </c>
      <c r="SO133" s="11">
        <f t="shared" si="79"/>
        <v>740606.20833333337</v>
      </c>
      <c r="SP133" s="11">
        <f t="shared" si="79"/>
        <v>740606.20833333337</v>
      </c>
      <c r="SQ133" s="11">
        <f t="shared" si="79"/>
        <v>740606.20833333337</v>
      </c>
      <c r="SR133" s="11">
        <f t="shared" si="79"/>
        <v>740606.20833333337</v>
      </c>
      <c r="SS133" s="11">
        <f t="shared" si="79"/>
        <v>740606.20833333337</v>
      </c>
      <c r="ST133" s="11">
        <f t="shared" si="79"/>
        <v>740606.20833333337</v>
      </c>
      <c r="SU133" s="11">
        <f t="shared" si="79"/>
        <v>740606.20833333337</v>
      </c>
      <c r="SV133" s="11">
        <f t="shared" si="79"/>
        <v>740606.20833333337</v>
      </c>
      <c r="SW133" s="11">
        <f t="shared" si="79"/>
        <v>740606.20833333337</v>
      </c>
      <c r="SX133" s="11">
        <f t="shared" si="79"/>
        <v>740606.20833333337</v>
      </c>
      <c r="SY133" s="11">
        <f t="shared" ref="SY133:SZ133" si="81">+$H133/$L133</f>
        <v>740606.20833333337</v>
      </c>
      <c r="SZ133" s="11">
        <f t="shared" si="81"/>
        <v>740606.20833333337</v>
      </c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</row>
    <row r="134" spans="2:686">
      <c r="B134" s="17">
        <v>100</v>
      </c>
      <c r="C134" s="29" t="s">
        <v>296</v>
      </c>
      <c r="D134" s="30" t="s">
        <v>297</v>
      </c>
      <c r="E134" s="43" t="s">
        <v>18</v>
      </c>
      <c r="F134" s="29">
        <v>1</v>
      </c>
      <c r="G134" s="36">
        <v>5409645</v>
      </c>
      <c r="H134" s="37">
        <f t="shared" si="72"/>
        <v>5409645</v>
      </c>
      <c r="I134" s="37"/>
      <c r="J134" s="17">
        <v>99</v>
      </c>
      <c r="K134" s="17">
        <v>2</v>
      </c>
      <c r="L134" s="23">
        <v>3</v>
      </c>
      <c r="M134" s="23">
        <f t="shared" si="43"/>
        <v>2.6</v>
      </c>
      <c r="AH134" s="24"/>
      <c r="DM134" s="67"/>
      <c r="LJ134" s="24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  <c r="QU134" s="6"/>
      <c r="QV134" s="6"/>
      <c r="QW134" s="6"/>
      <c r="QX134" s="6"/>
      <c r="QY134" s="6"/>
      <c r="QZ134" s="6"/>
      <c r="RA134" s="6"/>
      <c r="RB134" s="6"/>
      <c r="RC134" s="6"/>
      <c r="RD134" s="6"/>
      <c r="RE134" s="6"/>
      <c r="RF134" s="6"/>
      <c r="RG134" s="6"/>
      <c r="RH134" s="6"/>
      <c r="RI134" s="6"/>
      <c r="RJ134" s="6"/>
      <c r="RK134" s="6"/>
      <c r="RL134" s="6"/>
      <c r="RM134" s="6"/>
      <c r="RN134" s="6"/>
      <c r="RO134" s="6"/>
      <c r="RP134" s="6"/>
      <c r="RQ134" s="6"/>
      <c r="RR134" s="6"/>
      <c r="RS134" s="6"/>
      <c r="RT134" s="6"/>
      <c r="RU134" s="6"/>
      <c r="RV134" s="6"/>
      <c r="RW134" s="6"/>
      <c r="RX134" s="6"/>
      <c r="RY134" s="6"/>
      <c r="RZ134" s="6"/>
      <c r="SA134" s="6"/>
      <c r="SB134" s="6"/>
      <c r="SC134" s="6"/>
      <c r="SD134" s="6"/>
      <c r="SE134" s="6"/>
      <c r="SF134" s="6"/>
      <c r="SG134" s="6"/>
      <c r="SH134" s="6"/>
      <c r="SI134" s="6"/>
      <c r="SJ134" s="6"/>
      <c r="SK134" s="6"/>
      <c r="SL134" s="6"/>
      <c r="SM134" s="6"/>
      <c r="SN134" s="6"/>
      <c r="SO134" s="6"/>
      <c r="SP134" s="6"/>
      <c r="SQ134" s="6"/>
      <c r="SR134" s="6"/>
      <c r="SS134" s="6"/>
      <c r="ST134" s="6"/>
      <c r="SU134" s="6"/>
      <c r="SV134" s="6"/>
      <c r="SW134" s="6"/>
      <c r="SX134" s="6"/>
      <c r="SY134" s="6"/>
      <c r="SZ134" s="6"/>
      <c r="TA134" s="11">
        <f t="shared" ref="TA134:TC134" si="82">+$H134/$L134</f>
        <v>1803215</v>
      </c>
      <c r="TB134" s="11">
        <f t="shared" si="82"/>
        <v>1803215</v>
      </c>
      <c r="TC134" s="11">
        <f t="shared" si="82"/>
        <v>1803215</v>
      </c>
      <c r="TD134" s="6"/>
      <c r="TE134" s="6"/>
      <c r="TF134" s="6"/>
      <c r="TG134" s="6"/>
      <c r="TH134" s="6"/>
      <c r="TI134" s="6"/>
      <c r="TJ134" s="6"/>
      <c r="TK134" s="6"/>
      <c r="TL134" s="6"/>
      <c r="TM134" s="6"/>
      <c r="TN134" s="6"/>
      <c r="TO134" s="6"/>
      <c r="TP134" s="6"/>
      <c r="TQ134" s="6"/>
      <c r="TR134" s="6"/>
      <c r="TS134" s="6"/>
      <c r="TT134" s="6"/>
      <c r="TU134" s="6"/>
      <c r="TV134" s="6"/>
      <c r="TW134" s="6"/>
      <c r="TX134" s="6"/>
      <c r="TY134" s="6"/>
      <c r="TZ134" s="6"/>
      <c r="UA134" s="6"/>
      <c r="UB134" s="6"/>
      <c r="UC134" s="6"/>
      <c r="UD134" s="6"/>
      <c r="UE134" s="6"/>
      <c r="UF134" s="6"/>
      <c r="UG134" s="6"/>
      <c r="UH134" s="6"/>
      <c r="UI134" s="6"/>
      <c r="UJ134" s="6"/>
      <c r="UK134" s="6"/>
      <c r="UL134" s="6"/>
      <c r="UM134" s="6"/>
      <c r="UN134" s="6"/>
      <c r="UO134" s="6"/>
      <c r="UP134" s="6"/>
      <c r="UQ134" s="6"/>
      <c r="UR134" s="6"/>
      <c r="US134" s="6"/>
      <c r="UT134" s="6"/>
      <c r="UU134" s="6"/>
      <c r="UV134" s="6"/>
      <c r="UW134" s="6"/>
      <c r="UX134" s="6"/>
      <c r="UY134" s="6"/>
      <c r="UZ134" s="6"/>
      <c r="VA134" s="6"/>
      <c r="VB134" s="6"/>
      <c r="VC134" s="6"/>
      <c r="VD134" s="6"/>
      <c r="VE134" s="6"/>
      <c r="VF134" s="6"/>
      <c r="VG134" s="6"/>
      <c r="VH134" s="6"/>
      <c r="VI134" s="6"/>
      <c r="VJ134" s="6"/>
      <c r="VK134" s="6"/>
      <c r="VL134" s="6"/>
      <c r="VM134" s="6"/>
      <c r="VN134" s="6"/>
      <c r="VO134" s="6"/>
      <c r="VP134" s="6"/>
      <c r="VQ134" s="6"/>
      <c r="VR134" s="6"/>
      <c r="VS134" s="6"/>
      <c r="VT134" s="6"/>
      <c r="VU134" s="6"/>
      <c r="VV134" s="6"/>
      <c r="VW134" s="6"/>
      <c r="VX134" s="6"/>
      <c r="VY134" s="6"/>
      <c r="VZ134" s="6"/>
      <c r="WA134" s="6"/>
      <c r="WB134" s="6"/>
      <c r="WC134" s="6"/>
      <c r="WD134" s="6"/>
      <c r="WE134" s="6"/>
      <c r="WF134" s="6"/>
      <c r="WG134" s="6"/>
      <c r="WH134" s="6"/>
      <c r="WI134" s="6"/>
      <c r="WJ134" s="6"/>
      <c r="WK134" s="6"/>
      <c r="WL134" s="6"/>
      <c r="WM134" s="6"/>
      <c r="WN134" s="6"/>
      <c r="WO134" s="6"/>
      <c r="WP134" s="6"/>
      <c r="WQ134" s="6"/>
      <c r="WR134" s="6"/>
      <c r="WS134" s="6"/>
      <c r="WT134" s="6"/>
      <c r="WU134" s="6"/>
      <c r="WV134" s="6"/>
      <c r="WW134" s="6"/>
      <c r="WX134" s="6"/>
      <c r="WY134" s="6"/>
      <c r="WZ134" s="6"/>
      <c r="XA134" s="6"/>
      <c r="XB134" s="6"/>
      <c r="XC134" s="6"/>
      <c r="XD134" s="6"/>
      <c r="XE134" s="6"/>
      <c r="XF134" s="6"/>
      <c r="XG134" s="6"/>
      <c r="XH134" s="6"/>
      <c r="XI134" s="6"/>
      <c r="XJ134" s="6"/>
      <c r="XK134" s="6"/>
      <c r="XL134" s="6"/>
      <c r="XM134" s="6"/>
      <c r="XN134" s="6"/>
      <c r="XO134" s="6"/>
      <c r="XP134" s="6"/>
      <c r="XQ134" s="6"/>
      <c r="XR134" s="6"/>
      <c r="XS134" s="6"/>
      <c r="XT134" s="6"/>
      <c r="XU134" s="6"/>
      <c r="XV134" s="6"/>
      <c r="XW134" s="6"/>
      <c r="XX134" s="6"/>
      <c r="XY134" s="6"/>
      <c r="XZ134" s="6"/>
      <c r="YA134" s="6"/>
      <c r="YB134" s="6"/>
      <c r="YC134" s="6"/>
      <c r="YD134" s="6"/>
      <c r="YE134" s="6"/>
      <c r="YF134" s="6"/>
      <c r="YG134" s="6"/>
      <c r="YH134" s="6"/>
      <c r="YI134" s="6"/>
      <c r="YJ134" s="6"/>
      <c r="YK134" s="6"/>
      <c r="YL134" s="6"/>
      <c r="YM134" s="6"/>
      <c r="YN134" s="6"/>
      <c r="YO134" s="6"/>
      <c r="YP134" s="6"/>
      <c r="YQ134" s="6"/>
      <c r="YR134" s="6"/>
      <c r="YS134" s="6"/>
      <c r="YT134" s="6"/>
      <c r="YU134" s="6"/>
      <c r="YV134" s="6"/>
      <c r="YW134" s="6"/>
      <c r="YX134" s="6"/>
      <c r="YY134" s="6"/>
      <c r="YZ134" s="6"/>
      <c r="ZA134" s="6"/>
      <c r="ZB134" s="6"/>
      <c r="ZC134" s="6"/>
      <c r="ZD134" s="6"/>
      <c r="ZE134" s="6"/>
      <c r="ZF134" s="6"/>
      <c r="ZG134" s="6"/>
      <c r="ZH134" s="6"/>
      <c r="ZI134" s="6"/>
      <c r="ZJ134" s="6"/>
    </row>
    <row r="135" spans="2:686">
      <c r="B135" s="17">
        <v>101</v>
      </c>
      <c r="C135" s="29" t="s">
        <v>298</v>
      </c>
      <c r="D135" s="30" t="s">
        <v>299</v>
      </c>
      <c r="E135" s="43" t="s">
        <v>18</v>
      </c>
      <c r="F135" s="29">
        <v>1</v>
      </c>
      <c r="G135" s="36">
        <v>12364904</v>
      </c>
      <c r="H135" s="37">
        <f t="shared" si="72"/>
        <v>12364904</v>
      </c>
      <c r="I135" s="37"/>
      <c r="J135" s="17">
        <v>98</v>
      </c>
      <c r="K135" s="17">
        <v>20</v>
      </c>
      <c r="L135" s="23">
        <v>24</v>
      </c>
      <c r="M135" s="23">
        <f t="shared" si="43"/>
        <v>26</v>
      </c>
      <c r="AH135" s="24"/>
      <c r="DM135" s="67"/>
      <c r="LJ135" s="24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11">
        <f t="shared" ref="SO135:TM136" si="83">+$H135/$L135</f>
        <v>515204.33333333331</v>
      </c>
      <c r="SP135" s="11">
        <f t="shared" si="83"/>
        <v>515204.33333333331</v>
      </c>
      <c r="SQ135" s="11">
        <f t="shared" si="83"/>
        <v>515204.33333333331</v>
      </c>
      <c r="SR135" s="11">
        <f t="shared" si="83"/>
        <v>515204.33333333331</v>
      </c>
      <c r="SS135" s="11">
        <f t="shared" si="83"/>
        <v>515204.33333333331</v>
      </c>
      <c r="ST135" s="11">
        <f t="shared" si="83"/>
        <v>515204.33333333331</v>
      </c>
      <c r="SU135" s="11">
        <f t="shared" si="83"/>
        <v>515204.33333333331</v>
      </c>
      <c r="SV135" s="11">
        <f t="shared" si="83"/>
        <v>515204.33333333331</v>
      </c>
      <c r="SW135" s="11">
        <f t="shared" si="83"/>
        <v>515204.33333333331</v>
      </c>
      <c r="SX135" s="11">
        <f t="shared" si="83"/>
        <v>515204.33333333331</v>
      </c>
      <c r="SY135" s="11">
        <f t="shared" si="83"/>
        <v>515204.33333333331</v>
      </c>
      <c r="SZ135" s="11">
        <f t="shared" si="83"/>
        <v>515204.33333333331</v>
      </c>
      <c r="TA135" s="11">
        <f t="shared" si="83"/>
        <v>515204.33333333331</v>
      </c>
      <c r="TB135" s="11">
        <f t="shared" si="83"/>
        <v>515204.33333333331</v>
      </c>
      <c r="TC135" s="11">
        <f t="shared" si="83"/>
        <v>515204.33333333331</v>
      </c>
      <c r="TD135" s="11">
        <f t="shared" si="83"/>
        <v>515204.33333333331</v>
      </c>
      <c r="TE135" s="11">
        <f t="shared" si="83"/>
        <v>515204.33333333331</v>
      </c>
      <c r="TF135" s="11">
        <f t="shared" si="83"/>
        <v>515204.33333333331</v>
      </c>
      <c r="TG135" s="11">
        <f t="shared" si="83"/>
        <v>515204.33333333331</v>
      </c>
      <c r="TH135" s="11">
        <f t="shared" si="83"/>
        <v>515204.33333333331</v>
      </c>
      <c r="TI135" s="11">
        <f t="shared" si="83"/>
        <v>515204.33333333331</v>
      </c>
      <c r="TJ135" s="11">
        <f t="shared" si="83"/>
        <v>515204.33333333331</v>
      </c>
      <c r="TK135" s="11">
        <f t="shared" si="83"/>
        <v>515204.33333333331</v>
      </c>
      <c r="TL135" s="11">
        <f t="shared" si="83"/>
        <v>515204.33333333331</v>
      </c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  <c r="WV135" s="6"/>
      <c r="WW135" s="6"/>
      <c r="WX135" s="6"/>
      <c r="WY135" s="6"/>
      <c r="WZ135" s="6"/>
      <c r="XA135" s="6"/>
      <c r="XB135" s="6"/>
      <c r="XC135" s="6"/>
      <c r="XD135" s="6"/>
      <c r="XE135" s="6"/>
      <c r="XF135" s="6"/>
      <c r="XG135" s="6"/>
      <c r="XH135" s="6"/>
      <c r="XI135" s="6"/>
      <c r="XJ135" s="6"/>
      <c r="XK135" s="6"/>
      <c r="XL135" s="6"/>
      <c r="XM135" s="6"/>
      <c r="XN135" s="6"/>
      <c r="XO135" s="6"/>
      <c r="XP135" s="6"/>
      <c r="XQ135" s="6"/>
      <c r="XR135" s="6"/>
      <c r="XS135" s="6"/>
      <c r="XT135" s="6"/>
      <c r="XU135" s="6"/>
      <c r="XV135" s="6"/>
      <c r="XW135" s="6"/>
      <c r="XX135" s="6"/>
      <c r="XY135" s="6"/>
      <c r="XZ135" s="6"/>
      <c r="YA135" s="6"/>
      <c r="YB135" s="6"/>
      <c r="YC135" s="6"/>
      <c r="YD135" s="6"/>
      <c r="YE135" s="6"/>
      <c r="YF135" s="6"/>
      <c r="YG135" s="6"/>
      <c r="YH135" s="6"/>
      <c r="YI135" s="6"/>
      <c r="YJ135" s="6"/>
      <c r="YK135" s="6"/>
      <c r="YL135" s="6"/>
      <c r="YM135" s="6"/>
      <c r="YN135" s="6"/>
      <c r="YO135" s="6"/>
      <c r="YP135" s="6"/>
      <c r="YQ135" s="6"/>
      <c r="YR135" s="6"/>
      <c r="YS135" s="6"/>
      <c r="YT135" s="6"/>
      <c r="YU135" s="6"/>
      <c r="YV135" s="6"/>
      <c r="YW135" s="6"/>
      <c r="YX135" s="6"/>
      <c r="YY135" s="6"/>
      <c r="YZ135" s="6"/>
      <c r="ZA135" s="6"/>
      <c r="ZB135" s="6"/>
      <c r="ZC135" s="6"/>
      <c r="ZD135" s="6"/>
      <c r="ZE135" s="6"/>
      <c r="ZF135" s="6"/>
      <c r="ZG135" s="6"/>
      <c r="ZH135" s="6"/>
      <c r="ZI135" s="6"/>
      <c r="ZJ135" s="6"/>
    </row>
    <row r="136" spans="2:686">
      <c r="B136" s="17">
        <v>102</v>
      </c>
      <c r="C136" s="29" t="s">
        <v>300</v>
      </c>
      <c r="D136" s="30" t="s">
        <v>301</v>
      </c>
      <c r="E136" s="43" t="s">
        <v>18</v>
      </c>
      <c r="F136" s="29">
        <v>1</v>
      </c>
      <c r="G136" s="36">
        <v>6182452</v>
      </c>
      <c r="H136" s="37">
        <f t="shared" si="72"/>
        <v>6182452</v>
      </c>
      <c r="I136" s="37"/>
      <c r="J136" s="17">
        <v>101</v>
      </c>
      <c r="K136" s="17">
        <v>10</v>
      </c>
      <c r="L136" s="23">
        <v>12</v>
      </c>
      <c r="M136" s="23">
        <f t="shared" si="43"/>
        <v>13</v>
      </c>
      <c r="AH136" s="24"/>
      <c r="DM136" s="67"/>
      <c r="LJ136" s="24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11">
        <f t="shared" si="83"/>
        <v>515204.33333333331</v>
      </c>
      <c r="TN136" s="11">
        <f t="shared" ref="TM136:TX137" si="84">+$H136/$L136</f>
        <v>515204.33333333331</v>
      </c>
      <c r="TO136" s="11">
        <f t="shared" si="84"/>
        <v>515204.33333333331</v>
      </c>
      <c r="TP136" s="11">
        <f t="shared" si="84"/>
        <v>515204.33333333331</v>
      </c>
      <c r="TQ136" s="11">
        <f t="shared" si="84"/>
        <v>515204.33333333331</v>
      </c>
      <c r="TR136" s="11">
        <f t="shared" si="84"/>
        <v>515204.33333333331</v>
      </c>
      <c r="TS136" s="11">
        <f t="shared" si="84"/>
        <v>515204.33333333331</v>
      </c>
      <c r="TT136" s="11">
        <f t="shared" si="84"/>
        <v>515204.33333333331</v>
      </c>
      <c r="TU136" s="11">
        <f t="shared" si="84"/>
        <v>515204.33333333331</v>
      </c>
      <c r="TV136" s="11">
        <f t="shared" si="84"/>
        <v>515204.33333333331</v>
      </c>
      <c r="TW136" s="11">
        <f t="shared" si="84"/>
        <v>515204.33333333331</v>
      </c>
      <c r="TX136" s="11">
        <f t="shared" si="84"/>
        <v>515204.33333333331</v>
      </c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  <c r="WV136" s="6"/>
      <c r="WW136" s="6"/>
      <c r="WX136" s="6"/>
      <c r="WY136" s="6"/>
      <c r="WZ136" s="6"/>
      <c r="XA136" s="6"/>
      <c r="XB136" s="6"/>
      <c r="XC136" s="6"/>
      <c r="XD136" s="6"/>
      <c r="XE136" s="6"/>
      <c r="XF136" s="6"/>
      <c r="XG136" s="6"/>
      <c r="XH136" s="6"/>
      <c r="XI136" s="6"/>
      <c r="XJ136" s="6"/>
      <c r="XK136" s="6"/>
      <c r="XL136" s="6"/>
      <c r="XM136" s="6"/>
      <c r="XN136" s="6"/>
      <c r="XO136" s="6"/>
      <c r="XP136" s="6"/>
      <c r="XQ136" s="6"/>
      <c r="XR136" s="6"/>
      <c r="XS136" s="6"/>
      <c r="XT136" s="6"/>
      <c r="XU136" s="6"/>
      <c r="XV136" s="6"/>
      <c r="XW136" s="6"/>
      <c r="XX136" s="6"/>
      <c r="XY136" s="6"/>
      <c r="XZ136" s="6"/>
      <c r="YA136" s="6"/>
      <c r="YB136" s="6"/>
      <c r="YC136" s="6"/>
      <c r="YD136" s="6"/>
      <c r="YE136" s="6"/>
      <c r="YF136" s="6"/>
      <c r="YG136" s="6"/>
      <c r="YH136" s="6"/>
      <c r="YI136" s="6"/>
      <c r="YJ136" s="6"/>
      <c r="YK136" s="6"/>
      <c r="YL136" s="6"/>
      <c r="YM136" s="6"/>
      <c r="YN136" s="6"/>
      <c r="YO136" s="6"/>
      <c r="YP136" s="6"/>
      <c r="YQ136" s="6"/>
      <c r="YR136" s="6"/>
      <c r="YS136" s="6"/>
      <c r="YT136" s="6"/>
      <c r="YU136" s="6"/>
      <c r="YV136" s="6"/>
      <c r="YW136" s="6"/>
      <c r="YX136" s="6"/>
      <c r="YY136" s="6"/>
      <c r="YZ136" s="6"/>
      <c r="ZA136" s="6"/>
      <c r="ZB136" s="6"/>
      <c r="ZC136" s="6"/>
      <c r="ZD136" s="6"/>
      <c r="ZE136" s="6"/>
      <c r="ZF136" s="6"/>
      <c r="ZG136" s="6"/>
      <c r="ZH136" s="6"/>
      <c r="ZI136" s="6"/>
      <c r="ZJ136" s="6"/>
    </row>
    <row r="137" spans="2:686">
      <c r="B137" s="17">
        <v>103</v>
      </c>
      <c r="C137" s="29" t="s">
        <v>302</v>
      </c>
      <c r="D137" s="30" t="s">
        <v>303</v>
      </c>
      <c r="E137" s="43" t="s">
        <v>18</v>
      </c>
      <c r="F137" s="29">
        <v>1</v>
      </c>
      <c r="G137" s="36">
        <v>10819291.000000002</v>
      </c>
      <c r="H137" s="37">
        <f t="shared" si="72"/>
        <v>10819291.000000002</v>
      </c>
      <c r="I137" s="37"/>
      <c r="J137" s="17" t="s">
        <v>304</v>
      </c>
      <c r="K137" s="17">
        <v>10</v>
      </c>
      <c r="L137" s="23">
        <v>12</v>
      </c>
      <c r="M137" s="23">
        <f t="shared" si="43"/>
        <v>13</v>
      </c>
      <c r="AH137" s="24"/>
      <c r="DM137" s="67"/>
      <c r="LJ137" s="24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11">
        <f t="shared" si="84"/>
        <v>901607.58333333349</v>
      </c>
      <c r="TN137" s="11">
        <f t="shared" si="84"/>
        <v>901607.58333333349</v>
      </c>
      <c r="TO137" s="11">
        <f t="shared" si="84"/>
        <v>901607.58333333349</v>
      </c>
      <c r="TP137" s="11">
        <f t="shared" si="84"/>
        <v>901607.58333333349</v>
      </c>
      <c r="TQ137" s="11">
        <f t="shared" si="84"/>
        <v>901607.58333333349</v>
      </c>
      <c r="TR137" s="11">
        <f t="shared" si="84"/>
        <v>901607.58333333349</v>
      </c>
      <c r="TS137" s="11">
        <f t="shared" si="84"/>
        <v>901607.58333333349</v>
      </c>
      <c r="TT137" s="11">
        <f t="shared" si="84"/>
        <v>901607.58333333349</v>
      </c>
      <c r="TU137" s="11">
        <f t="shared" si="84"/>
        <v>901607.58333333349</v>
      </c>
      <c r="TV137" s="11">
        <f t="shared" si="84"/>
        <v>901607.58333333349</v>
      </c>
      <c r="TW137" s="11">
        <f t="shared" si="84"/>
        <v>901607.58333333349</v>
      </c>
      <c r="TX137" s="11">
        <f t="shared" si="84"/>
        <v>901607.58333333349</v>
      </c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</row>
    <row r="138" spans="2:686">
      <c r="B138" s="17">
        <v>104</v>
      </c>
      <c r="C138" s="29" t="s">
        <v>305</v>
      </c>
      <c r="D138" s="30" t="s">
        <v>306</v>
      </c>
      <c r="E138" s="43" t="s">
        <v>18</v>
      </c>
      <c r="F138" s="29">
        <v>1</v>
      </c>
      <c r="G138" s="36">
        <v>9273678</v>
      </c>
      <c r="H138" s="37">
        <f t="shared" si="72"/>
        <v>9273678</v>
      </c>
      <c r="I138" s="37"/>
      <c r="J138" s="17">
        <v>103</v>
      </c>
      <c r="K138" s="17">
        <v>2</v>
      </c>
      <c r="L138" s="23">
        <v>3</v>
      </c>
      <c r="M138" s="23">
        <f t="shared" si="43"/>
        <v>2.6</v>
      </c>
      <c r="AH138" s="24"/>
      <c r="DM138" s="67"/>
      <c r="LJ138" s="24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11">
        <f t="shared" ref="TY138:UA138" si="85">+$H138/$L138</f>
        <v>3091226</v>
      </c>
      <c r="TZ138" s="11">
        <f t="shared" si="85"/>
        <v>3091226</v>
      </c>
      <c r="UA138" s="11">
        <f t="shared" si="85"/>
        <v>3091226</v>
      </c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  <c r="WV138" s="6"/>
      <c r="WW138" s="6"/>
      <c r="WX138" s="6"/>
      <c r="WY138" s="6"/>
      <c r="WZ138" s="6"/>
      <c r="XA138" s="6"/>
      <c r="XB138" s="6"/>
      <c r="XC138" s="6"/>
      <c r="XD138" s="6"/>
      <c r="XE138" s="6"/>
      <c r="XF138" s="6"/>
      <c r="XG138" s="6"/>
      <c r="XH138" s="6"/>
      <c r="XI138" s="6"/>
      <c r="XJ138" s="6"/>
      <c r="XK138" s="6"/>
      <c r="XL138" s="6"/>
      <c r="XM138" s="6"/>
      <c r="XN138" s="6"/>
      <c r="XO138" s="6"/>
      <c r="XP138" s="6"/>
      <c r="XQ138" s="6"/>
      <c r="XR138" s="6"/>
      <c r="XS138" s="6"/>
      <c r="XT138" s="6"/>
      <c r="XU138" s="6"/>
      <c r="XV138" s="6"/>
      <c r="XW138" s="6"/>
      <c r="XX138" s="6"/>
      <c r="XY138" s="6"/>
      <c r="XZ138" s="6"/>
      <c r="YA138" s="6"/>
      <c r="YB138" s="6"/>
      <c r="YC138" s="6"/>
      <c r="YD138" s="6"/>
      <c r="YE138" s="6"/>
      <c r="YF138" s="6"/>
      <c r="YG138" s="6"/>
      <c r="YH138" s="6"/>
      <c r="YI138" s="6"/>
      <c r="YJ138" s="6"/>
      <c r="YK138" s="6"/>
      <c r="YL138" s="6"/>
      <c r="YM138" s="6"/>
      <c r="YN138" s="6"/>
      <c r="YO138" s="6"/>
      <c r="YP138" s="6"/>
      <c r="YQ138" s="6"/>
      <c r="YR138" s="6"/>
      <c r="YS138" s="6"/>
      <c r="YT138" s="6"/>
      <c r="YU138" s="6"/>
      <c r="YV138" s="6"/>
      <c r="YW138" s="6"/>
      <c r="YX138" s="6"/>
      <c r="YY138" s="6"/>
      <c r="YZ138" s="6"/>
      <c r="ZA138" s="6"/>
      <c r="ZB138" s="6"/>
      <c r="ZC138" s="6"/>
      <c r="ZD138" s="6"/>
      <c r="ZE138" s="6"/>
      <c r="ZF138" s="6"/>
      <c r="ZG138" s="6"/>
      <c r="ZH138" s="6"/>
      <c r="ZI138" s="6"/>
      <c r="ZJ138" s="6"/>
    </row>
    <row r="139" spans="2:686">
      <c r="B139" s="17"/>
      <c r="C139" s="12" t="s">
        <v>307</v>
      </c>
      <c r="D139" s="40" t="s">
        <v>308</v>
      </c>
      <c r="E139" s="43"/>
      <c r="F139" s="29"/>
      <c r="G139" s="36"/>
      <c r="H139" s="37"/>
      <c r="I139" s="37"/>
      <c r="J139" s="17"/>
      <c r="K139" s="17"/>
      <c r="L139" s="23"/>
      <c r="M139" s="23"/>
      <c r="AH139" s="24"/>
      <c r="DM139" s="67"/>
      <c r="LJ139" s="24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  <c r="WV139" s="6"/>
      <c r="WW139" s="6"/>
      <c r="WX139" s="6"/>
      <c r="WY139" s="6"/>
      <c r="WZ139" s="6"/>
      <c r="XA139" s="6"/>
      <c r="XB139" s="6"/>
      <c r="XC139" s="6"/>
      <c r="XD139" s="6"/>
      <c r="XE139" s="6"/>
      <c r="XF139" s="6"/>
      <c r="XG139" s="6"/>
      <c r="XH139" s="6"/>
      <c r="XI139" s="6"/>
      <c r="XJ139" s="6"/>
      <c r="XK139" s="6"/>
      <c r="XL139" s="6"/>
      <c r="XM139" s="6"/>
      <c r="XN139" s="6"/>
      <c r="XO139" s="6"/>
      <c r="XP139" s="6"/>
      <c r="XQ139" s="6"/>
      <c r="XR139" s="6"/>
      <c r="XS139" s="6"/>
      <c r="XT139" s="6"/>
      <c r="XU139" s="6"/>
      <c r="XV139" s="6"/>
      <c r="XW139" s="6"/>
      <c r="XX139" s="6"/>
      <c r="XY139" s="6"/>
      <c r="XZ139" s="6"/>
      <c r="YA139" s="6"/>
      <c r="YB139" s="6"/>
      <c r="YC139" s="6"/>
      <c r="YD139" s="6"/>
      <c r="YE139" s="6"/>
      <c r="YF139" s="6"/>
      <c r="YG139" s="6"/>
      <c r="YH139" s="6"/>
      <c r="YI139" s="6"/>
      <c r="YJ139" s="6"/>
      <c r="YK139" s="6"/>
      <c r="YL139" s="6"/>
      <c r="YM139" s="6"/>
      <c r="YN139" s="6"/>
      <c r="YO139" s="6"/>
      <c r="YP139" s="6"/>
      <c r="YQ139" s="6"/>
      <c r="YR139" s="6"/>
      <c r="YS139" s="6"/>
      <c r="YT139" s="6"/>
      <c r="YU139" s="6"/>
      <c r="YV139" s="6"/>
      <c r="YW139" s="6"/>
      <c r="YX139" s="6"/>
      <c r="YY139" s="6"/>
      <c r="YZ139" s="6"/>
      <c r="ZA139" s="6"/>
      <c r="ZB139" s="6"/>
      <c r="ZC139" s="6"/>
      <c r="ZD139" s="6"/>
      <c r="ZE139" s="6"/>
      <c r="ZF139" s="6"/>
      <c r="ZG139" s="6"/>
      <c r="ZH139" s="6"/>
      <c r="ZI139" s="6"/>
      <c r="ZJ139" s="6"/>
    </row>
    <row r="140" spans="2:686">
      <c r="B140" s="17">
        <v>105</v>
      </c>
      <c r="C140" s="29" t="s">
        <v>309</v>
      </c>
      <c r="D140" s="30" t="s">
        <v>310</v>
      </c>
      <c r="E140" s="43" t="s">
        <v>18</v>
      </c>
      <c r="F140" s="29">
        <v>1</v>
      </c>
      <c r="G140" s="36">
        <v>3709471</v>
      </c>
      <c r="H140" s="37">
        <f t="shared" si="72"/>
        <v>3709471</v>
      </c>
      <c r="I140" s="37"/>
      <c r="J140" s="17">
        <v>184</v>
      </c>
      <c r="K140" s="17">
        <v>5</v>
      </c>
      <c r="L140" s="23">
        <v>6</v>
      </c>
      <c r="M140" s="23">
        <f t="shared" ref="M140:M203" si="86">+K140*1.3</f>
        <v>6.5</v>
      </c>
      <c r="AH140" s="24"/>
      <c r="DM140" s="67"/>
      <c r="LJ140" s="24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11">
        <f t="shared" ref="WD140:WI140" si="87">+$H140/$L140</f>
        <v>618245.16666666663</v>
      </c>
      <c r="WE140" s="11">
        <f t="shared" si="87"/>
        <v>618245.16666666663</v>
      </c>
      <c r="WF140" s="11">
        <f t="shared" si="87"/>
        <v>618245.16666666663</v>
      </c>
      <c r="WG140" s="11">
        <f t="shared" si="87"/>
        <v>618245.16666666663</v>
      </c>
      <c r="WH140" s="11">
        <f t="shared" si="87"/>
        <v>618245.16666666663</v>
      </c>
      <c r="WI140" s="11">
        <f t="shared" si="87"/>
        <v>618245.16666666663</v>
      </c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  <c r="WV140" s="6"/>
      <c r="WW140" s="6"/>
      <c r="WX140" s="6"/>
      <c r="WY140" s="6"/>
      <c r="WZ140" s="6"/>
      <c r="XA140" s="6"/>
      <c r="XB140" s="6"/>
      <c r="XC140" s="6"/>
      <c r="XD140" s="6"/>
      <c r="XE140" s="6"/>
      <c r="XF140" s="6"/>
      <c r="XG140" s="6"/>
      <c r="XH140" s="6"/>
      <c r="XI140" s="6"/>
      <c r="XJ140" s="6"/>
      <c r="XK140" s="6"/>
      <c r="XL140" s="6"/>
      <c r="XM140" s="6"/>
      <c r="XN140" s="6"/>
      <c r="XO140" s="6"/>
      <c r="XP140" s="6"/>
      <c r="XQ140" s="6"/>
      <c r="XR140" s="6"/>
      <c r="XS140" s="6"/>
      <c r="XT140" s="6"/>
      <c r="XU140" s="6"/>
      <c r="XV140" s="6"/>
      <c r="XW140" s="6"/>
      <c r="XX140" s="6"/>
      <c r="XY140" s="6"/>
      <c r="XZ140" s="6"/>
      <c r="YA140" s="6"/>
      <c r="YB140" s="6"/>
      <c r="YC140" s="6"/>
      <c r="YD140" s="6"/>
      <c r="YE140" s="6"/>
      <c r="YF140" s="6"/>
      <c r="YG140" s="6"/>
      <c r="YH140" s="6"/>
      <c r="YI140" s="6"/>
      <c r="YJ140" s="6"/>
      <c r="YK140" s="6"/>
      <c r="YL140" s="6"/>
      <c r="YM140" s="6"/>
      <c r="YN140" s="6"/>
      <c r="YO140" s="6"/>
      <c r="YP140" s="6"/>
      <c r="YQ140" s="6"/>
      <c r="YR140" s="6"/>
      <c r="YS140" s="6"/>
      <c r="YT140" s="6"/>
      <c r="YU140" s="6"/>
      <c r="YV140" s="6"/>
      <c r="YW140" s="6"/>
      <c r="YX140" s="6"/>
      <c r="YY140" s="6"/>
      <c r="YZ140" s="6"/>
      <c r="ZA140" s="6"/>
      <c r="ZB140" s="6"/>
      <c r="ZC140" s="6"/>
      <c r="ZD140" s="6"/>
      <c r="ZE140" s="6"/>
      <c r="ZF140" s="6"/>
      <c r="ZG140" s="6"/>
      <c r="ZH140" s="6"/>
      <c r="ZI140" s="6"/>
      <c r="ZJ140" s="6"/>
    </row>
    <row r="141" spans="2:686">
      <c r="B141" s="17">
        <v>106</v>
      </c>
      <c r="C141" s="29" t="s">
        <v>311</v>
      </c>
      <c r="D141" s="30" t="s">
        <v>312</v>
      </c>
      <c r="E141" s="43" t="s">
        <v>18</v>
      </c>
      <c r="F141" s="29">
        <v>1</v>
      </c>
      <c r="G141" s="36">
        <v>2782103</v>
      </c>
      <c r="H141" s="37">
        <f t="shared" si="72"/>
        <v>2782103</v>
      </c>
      <c r="I141" s="37"/>
      <c r="J141" s="17">
        <v>103</v>
      </c>
      <c r="K141" s="17">
        <v>3</v>
      </c>
      <c r="L141" s="23">
        <v>4</v>
      </c>
      <c r="M141" s="23">
        <f t="shared" si="86"/>
        <v>3.9000000000000004</v>
      </c>
      <c r="AH141" s="24"/>
      <c r="DM141" s="67"/>
      <c r="LJ141" s="24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11">
        <f t="shared" ref="TY141:UB142" si="88">+$H141/$L141</f>
        <v>695525.75</v>
      </c>
      <c r="TZ141" s="11">
        <f t="shared" si="88"/>
        <v>695525.75</v>
      </c>
      <c r="UA141" s="11">
        <f t="shared" si="88"/>
        <v>695525.75</v>
      </c>
      <c r="UB141" s="11">
        <f t="shared" si="88"/>
        <v>695525.75</v>
      </c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</row>
    <row r="142" spans="2:686">
      <c r="B142" s="17">
        <v>107</v>
      </c>
      <c r="C142" s="29" t="s">
        <v>313</v>
      </c>
      <c r="D142" s="30" t="s">
        <v>314</v>
      </c>
      <c r="E142" s="43" t="s">
        <v>18</v>
      </c>
      <c r="F142" s="29">
        <v>1</v>
      </c>
      <c r="G142" s="36">
        <v>1854735</v>
      </c>
      <c r="H142" s="37">
        <f t="shared" si="72"/>
        <v>1854735</v>
      </c>
      <c r="I142" s="37"/>
      <c r="J142" s="17" t="s">
        <v>315</v>
      </c>
      <c r="K142" s="17">
        <v>3</v>
      </c>
      <c r="L142" s="23">
        <v>4</v>
      </c>
      <c r="M142" s="23">
        <f t="shared" si="86"/>
        <v>3.9000000000000004</v>
      </c>
      <c r="AH142" s="24"/>
      <c r="DM142" s="67"/>
      <c r="LJ142" s="24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  <c r="QU142" s="6"/>
      <c r="QV142" s="6"/>
      <c r="QW142" s="6"/>
      <c r="QX142" s="6"/>
      <c r="QY142" s="6"/>
      <c r="QZ142" s="6"/>
      <c r="RA142" s="6"/>
      <c r="RB142" s="6"/>
      <c r="RC142" s="6"/>
      <c r="RD142" s="6"/>
      <c r="RE142" s="6"/>
      <c r="RF142" s="6"/>
      <c r="RG142" s="6"/>
      <c r="RH142" s="6"/>
      <c r="RI142" s="6"/>
      <c r="RJ142" s="6"/>
      <c r="RK142" s="6"/>
      <c r="RL142" s="6"/>
      <c r="RM142" s="6"/>
      <c r="RN142" s="6"/>
      <c r="RO142" s="6"/>
      <c r="RP142" s="6"/>
      <c r="RQ142" s="6"/>
      <c r="RR142" s="6"/>
      <c r="RS142" s="6"/>
      <c r="RT142" s="6"/>
      <c r="RU142" s="6"/>
      <c r="RV142" s="6"/>
      <c r="RW142" s="6"/>
      <c r="RX142" s="6"/>
      <c r="RY142" s="6"/>
      <c r="RZ142" s="6"/>
      <c r="SA142" s="6"/>
      <c r="SB142" s="6"/>
      <c r="SC142" s="6"/>
      <c r="SD142" s="6"/>
      <c r="SE142" s="6"/>
      <c r="SF142" s="6"/>
      <c r="SG142" s="6"/>
      <c r="SH142" s="6"/>
      <c r="SI142" s="6"/>
      <c r="SJ142" s="6"/>
      <c r="SK142" s="6"/>
      <c r="SL142" s="6"/>
      <c r="SM142" s="6"/>
      <c r="SN142" s="6"/>
      <c r="SO142" s="6"/>
      <c r="SP142" s="6"/>
      <c r="SQ142" s="6"/>
      <c r="SR142" s="6"/>
      <c r="SS142" s="6"/>
      <c r="ST142" s="6"/>
      <c r="SU142" s="6"/>
      <c r="SV142" s="6"/>
      <c r="SW142" s="6"/>
      <c r="SX142" s="6"/>
      <c r="SY142" s="6"/>
      <c r="SZ142" s="6"/>
      <c r="TA142" s="6"/>
      <c r="TB142" s="6"/>
      <c r="TC142" s="6"/>
      <c r="TD142" s="6"/>
      <c r="TE142" s="6"/>
      <c r="TF142" s="6"/>
      <c r="TG142" s="6"/>
      <c r="TH142" s="6"/>
      <c r="TI142" s="6"/>
      <c r="TJ142" s="6"/>
      <c r="TK142" s="6"/>
      <c r="TL142" s="6"/>
      <c r="TM142" s="6"/>
      <c r="TN142" s="6"/>
      <c r="TO142" s="6"/>
      <c r="TP142" s="6"/>
      <c r="TQ142" s="6"/>
      <c r="TR142" s="6"/>
      <c r="TS142" s="6"/>
      <c r="TT142" s="6"/>
      <c r="TU142" s="6"/>
      <c r="TV142" s="6"/>
      <c r="TW142" s="6"/>
      <c r="TX142" s="6"/>
      <c r="TY142" s="11">
        <f t="shared" si="88"/>
        <v>463683.75</v>
      </c>
      <c r="TZ142" s="11">
        <f t="shared" si="88"/>
        <v>463683.75</v>
      </c>
      <c r="UA142" s="11">
        <f t="shared" si="88"/>
        <v>463683.75</v>
      </c>
      <c r="UB142" s="11">
        <f t="shared" si="88"/>
        <v>463683.75</v>
      </c>
      <c r="UC142" s="6"/>
      <c r="UD142" s="6"/>
      <c r="UE142" s="6"/>
      <c r="UF142" s="6"/>
      <c r="UG142" s="6"/>
      <c r="UH142" s="6"/>
      <c r="UI142" s="6"/>
      <c r="UJ142" s="6"/>
      <c r="UK142" s="6"/>
      <c r="UL142" s="6"/>
      <c r="UM142" s="6"/>
      <c r="UN142" s="6"/>
      <c r="UO142" s="6"/>
      <c r="UP142" s="6"/>
      <c r="UQ142" s="6"/>
      <c r="UR142" s="6"/>
      <c r="US142" s="6"/>
      <c r="UT142" s="6"/>
      <c r="UU142" s="6"/>
      <c r="UV142" s="6"/>
      <c r="UW142" s="6"/>
      <c r="UX142" s="6"/>
      <c r="UY142" s="6"/>
      <c r="UZ142" s="6"/>
      <c r="VA142" s="6"/>
      <c r="VB142" s="6"/>
      <c r="VC142" s="6"/>
      <c r="VD142" s="6"/>
      <c r="VE142" s="6"/>
      <c r="VF142" s="6"/>
      <c r="VG142" s="6"/>
      <c r="VH142" s="6"/>
      <c r="VI142" s="6"/>
      <c r="VJ142" s="6"/>
      <c r="VK142" s="6"/>
      <c r="VL142" s="6"/>
      <c r="VM142" s="6"/>
      <c r="VN142" s="6"/>
      <c r="VO142" s="6"/>
      <c r="VP142" s="6"/>
      <c r="VQ142" s="6"/>
      <c r="VR142" s="6"/>
      <c r="VS142" s="6"/>
      <c r="VT142" s="6"/>
      <c r="VU142" s="6"/>
      <c r="VV142" s="6"/>
      <c r="VW142" s="6"/>
      <c r="VX142" s="6"/>
      <c r="VY142" s="6"/>
      <c r="VZ142" s="6"/>
      <c r="WA142" s="6"/>
      <c r="WB142" s="6"/>
      <c r="WC142" s="6"/>
      <c r="WD142" s="6"/>
      <c r="WE142" s="6"/>
      <c r="WF142" s="6"/>
      <c r="WG142" s="6"/>
      <c r="WH142" s="6"/>
      <c r="WI142" s="6"/>
      <c r="WJ142" s="6"/>
      <c r="WK142" s="6"/>
      <c r="WL142" s="6"/>
      <c r="WM142" s="6"/>
      <c r="WN142" s="6"/>
      <c r="WO142" s="6"/>
      <c r="WP142" s="6"/>
      <c r="WQ142" s="6"/>
      <c r="WR142" s="6"/>
      <c r="WS142" s="6"/>
      <c r="WT142" s="6"/>
      <c r="WU142" s="6"/>
      <c r="WV142" s="6"/>
      <c r="WW142" s="6"/>
      <c r="WX142" s="6"/>
      <c r="WY142" s="6"/>
      <c r="WZ142" s="6"/>
      <c r="XA142" s="6"/>
      <c r="XB142" s="6"/>
      <c r="XC142" s="6"/>
      <c r="XD142" s="6"/>
      <c r="XE142" s="6"/>
      <c r="XF142" s="6"/>
      <c r="XG142" s="6"/>
      <c r="XH142" s="6"/>
      <c r="XI142" s="6"/>
      <c r="XJ142" s="6"/>
      <c r="XK142" s="6"/>
      <c r="XL142" s="6"/>
      <c r="XM142" s="6"/>
      <c r="XN142" s="6"/>
      <c r="XO142" s="6"/>
      <c r="XP142" s="6"/>
      <c r="XQ142" s="6"/>
      <c r="XR142" s="6"/>
      <c r="XS142" s="6"/>
      <c r="XT142" s="6"/>
      <c r="XU142" s="6"/>
      <c r="XV142" s="6"/>
      <c r="XW142" s="6"/>
      <c r="XX142" s="6"/>
      <c r="XY142" s="6"/>
      <c r="XZ142" s="6"/>
      <c r="YA142" s="6"/>
      <c r="YB142" s="6"/>
      <c r="YC142" s="6"/>
      <c r="YD142" s="6"/>
      <c r="YE142" s="6"/>
      <c r="YF142" s="6"/>
      <c r="YG142" s="6"/>
      <c r="YH142" s="6"/>
      <c r="YI142" s="6"/>
      <c r="YJ142" s="6"/>
      <c r="YK142" s="6"/>
      <c r="YL142" s="6"/>
      <c r="YM142" s="6"/>
      <c r="YN142" s="6"/>
      <c r="YO142" s="6"/>
      <c r="YP142" s="6"/>
      <c r="YQ142" s="6"/>
      <c r="YR142" s="6"/>
      <c r="YS142" s="6"/>
      <c r="YT142" s="6"/>
      <c r="YU142" s="6"/>
      <c r="YV142" s="6"/>
      <c r="YW142" s="6"/>
      <c r="YX142" s="6"/>
      <c r="YY142" s="6"/>
      <c r="YZ142" s="6"/>
      <c r="ZA142" s="6"/>
      <c r="ZB142" s="6"/>
      <c r="ZC142" s="6"/>
      <c r="ZD142" s="6"/>
      <c r="ZE142" s="6"/>
      <c r="ZF142" s="6"/>
      <c r="ZG142" s="6"/>
      <c r="ZH142" s="6"/>
      <c r="ZI142" s="6"/>
      <c r="ZJ142" s="6"/>
    </row>
    <row r="143" spans="2:686">
      <c r="B143" s="17">
        <v>108</v>
      </c>
      <c r="C143" s="29" t="s">
        <v>316</v>
      </c>
      <c r="D143" s="30" t="s">
        <v>317</v>
      </c>
      <c r="E143" s="43" t="s">
        <v>18</v>
      </c>
      <c r="F143" s="29">
        <v>1</v>
      </c>
      <c r="G143" s="36">
        <v>2782103</v>
      </c>
      <c r="H143" s="37">
        <f t="shared" si="72"/>
        <v>2782103</v>
      </c>
      <c r="I143" s="37"/>
      <c r="J143" s="17">
        <v>106</v>
      </c>
      <c r="K143" s="17">
        <v>3</v>
      </c>
      <c r="L143" s="23">
        <v>4</v>
      </c>
      <c r="M143" s="23">
        <f t="shared" si="86"/>
        <v>3.9000000000000004</v>
      </c>
      <c r="AH143" s="24"/>
      <c r="DM143" s="67"/>
      <c r="LJ143" s="24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  <c r="OD143" s="6"/>
      <c r="OE143" s="6"/>
      <c r="OF143" s="6"/>
      <c r="OG143" s="6"/>
      <c r="OH143" s="6"/>
      <c r="OI143" s="6"/>
      <c r="OJ143" s="6"/>
      <c r="OK143" s="6"/>
      <c r="OL143" s="6"/>
      <c r="OM143" s="6"/>
      <c r="ON143" s="6"/>
      <c r="OO143" s="6"/>
      <c r="OP143" s="6"/>
      <c r="OQ143" s="6"/>
      <c r="OR143" s="6"/>
      <c r="OS143" s="6"/>
      <c r="OT143" s="6"/>
      <c r="OU143" s="6"/>
      <c r="OV143" s="6"/>
      <c r="OW143" s="6"/>
      <c r="OX143" s="6"/>
      <c r="OY143" s="6"/>
      <c r="OZ143" s="6"/>
      <c r="PA143" s="6"/>
      <c r="PB143" s="6"/>
      <c r="PC143" s="6"/>
      <c r="PD143" s="6"/>
      <c r="PE143" s="6"/>
      <c r="PF143" s="6"/>
      <c r="PG143" s="6"/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6"/>
      <c r="PV143" s="6"/>
      <c r="PW143" s="6"/>
      <c r="PX143" s="6"/>
      <c r="PY143" s="6"/>
      <c r="PZ143" s="6"/>
      <c r="QA143" s="6"/>
      <c r="QB143" s="6"/>
      <c r="QC143" s="6"/>
      <c r="QD143" s="6"/>
      <c r="QE143" s="6"/>
      <c r="QF143" s="6"/>
      <c r="QG143" s="6"/>
      <c r="QH143" s="6"/>
      <c r="QI143" s="6"/>
      <c r="QJ143" s="6"/>
      <c r="QK143" s="6"/>
      <c r="QL143" s="6"/>
      <c r="QM143" s="6"/>
      <c r="QN143" s="6"/>
      <c r="QO143" s="6"/>
      <c r="QP143" s="6"/>
      <c r="QQ143" s="6"/>
      <c r="QR143" s="6"/>
      <c r="QS143" s="6"/>
      <c r="QT143" s="6"/>
      <c r="QU143" s="6"/>
      <c r="QV143" s="6"/>
      <c r="QW143" s="6"/>
      <c r="QX143" s="6"/>
      <c r="QY143" s="6"/>
      <c r="QZ143" s="6"/>
      <c r="RA143" s="6"/>
      <c r="RB143" s="6"/>
      <c r="RC143" s="6"/>
      <c r="RD143" s="6"/>
      <c r="RE143" s="6"/>
      <c r="RF143" s="6"/>
      <c r="RG143" s="6"/>
      <c r="RH143" s="6"/>
      <c r="RI143" s="6"/>
      <c r="RJ143" s="6"/>
      <c r="RK143" s="6"/>
      <c r="RL143" s="6"/>
      <c r="RM143" s="6"/>
      <c r="RN143" s="6"/>
      <c r="RO143" s="6"/>
      <c r="RP143" s="6"/>
      <c r="RQ143" s="6"/>
      <c r="RR143" s="6"/>
      <c r="RS143" s="6"/>
      <c r="RT143" s="6"/>
      <c r="RU143" s="6"/>
      <c r="RV143" s="6"/>
      <c r="RW143" s="6"/>
      <c r="RX143" s="6"/>
      <c r="RY143" s="6"/>
      <c r="RZ143" s="6"/>
      <c r="SA143" s="6"/>
      <c r="SB143" s="6"/>
      <c r="SC143" s="6"/>
      <c r="SD143" s="6"/>
      <c r="SE143" s="6"/>
      <c r="SF143" s="6"/>
      <c r="SG143" s="6"/>
      <c r="SH143" s="6"/>
      <c r="SI143" s="6"/>
      <c r="SJ143" s="6"/>
      <c r="SK143" s="6"/>
      <c r="SL143" s="6"/>
      <c r="SM143" s="6"/>
      <c r="SN143" s="6"/>
      <c r="SO143" s="6"/>
      <c r="SP143" s="6"/>
      <c r="SQ143" s="6"/>
      <c r="SR143" s="6"/>
      <c r="SS143" s="6"/>
      <c r="ST143" s="6"/>
      <c r="SU143" s="6"/>
      <c r="SV143" s="6"/>
      <c r="SW143" s="6"/>
      <c r="SX143" s="6"/>
      <c r="SY143" s="6"/>
      <c r="SZ143" s="6"/>
      <c r="TA143" s="6"/>
      <c r="TB143" s="6"/>
      <c r="TC143" s="6"/>
      <c r="TD143" s="6"/>
      <c r="TE143" s="6"/>
      <c r="TF143" s="6"/>
      <c r="TG143" s="6"/>
      <c r="TH143" s="6"/>
      <c r="TI143" s="6"/>
      <c r="TJ143" s="6"/>
      <c r="TK143" s="6"/>
      <c r="TL143" s="6"/>
      <c r="TM143" s="6"/>
      <c r="TN143" s="6"/>
      <c r="TO143" s="6"/>
      <c r="TP143" s="6"/>
      <c r="TQ143" s="6"/>
      <c r="TR143" s="6"/>
      <c r="TS143" s="6"/>
      <c r="TT143" s="6"/>
      <c r="TU143" s="6"/>
      <c r="TV143" s="6"/>
      <c r="TW143" s="6"/>
      <c r="TX143" s="6"/>
      <c r="TY143" s="6"/>
      <c r="TZ143" s="6"/>
      <c r="UA143" s="6"/>
      <c r="UB143" s="6"/>
      <c r="UC143" s="11">
        <f t="shared" ref="UC143:UF143" si="89">+$H143/$L143</f>
        <v>695525.75</v>
      </c>
      <c r="UD143" s="11">
        <f t="shared" si="89"/>
        <v>695525.75</v>
      </c>
      <c r="UE143" s="11">
        <f t="shared" si="89"/>
        <v>695525.75</v>
      </c>
      <c r="UF143" s="11">
        <f t="shared" si="89"/>
        <v>695525.75</v>
      </c>
      <c r="UG143" s="6"/>
      <c r="UH143" s="6"/>
      <c r="UI143" s="6"/>
      <c r="UJ143" s="6"/>
      <c r="UK143" s="6"/>
      <c r="UL143" s="6"/>
      <c r="UM143" s="6"/>
      <c r="UN143" s="6"/>
      <c r="UO143" s="6"/>
      <c r="UP143" s="6"/>
      <c r="UQ143" s="6"/>
      <c r="UR143" s="6"/>
      <c r="US143" s="6"/>
      <c r="UT143" s="6"/>
      <c r="UU143" s="6"/>
      <c r="UV143" s="6"/>
      <c r="UW143" s="6"/>
      <c r="UX143" s="6"/>
      <c r="UY143" s="6"/>
      <c r="UZ143" s="6"/>
      <c r="VA143" s="6"/>
      <c r="VB143" s="6"/>
      <c r="VC143" s="6"/>
      <c r="VD143" s="6"/>
      <c r="VE143" s="6"/>
      <c r="VF143" s="6"/>
      <c r="VG143" s="6"/>
      <c r="VH143" s="6"/>
      <c r="VI143" s="6"/>
      <c r="VJ143" s="6"/>
      <c r="VK143" s="6"/>
      <c r="VL143" s="6"/>
      <c r="VM143" s="6"/>
      <c r="VN143" s="6"/>
      <c r="VO143" s="6"/>
      <c r="VP143" s="6"/>
      <c r="VQ143" s="6"/>
      <c r="VR143" s="6"/>
      <c r="VS143" s="6"/>
      <c r="VT143" s="6"/>
      <c r="VU143" s="6"/>
      <c r="VV143" s="6"/>
      <c r="VW143" s="6"/>
      <c r="VX143" s="6"/>
      <c r="VY143" s="6"/>
      <c r="VZ143" s="6"/>
      <c r="WA143" s="6"/>
      <c r="WB143" s="6"/>
      <c r="WC143" s="6"/>
      <c r="WD143" s="6"/>
      <c r="WE143" s="6"/>
      <c r="WF143" s="6"/>
      <c r="WG143" s="6"/>
      <c r="WH143" s="6"/>
      <c r="WI143" s="6"/>
      <c r="WJ143" s="6"/>
      <c r="WK143" s="6"/>
      <c r="WL143" s="6"/>
      <c r="WM143" s="6"/>
      <c r="WN143" s="6"/>
      <c r="WO143" s="6"/>
      <c r="WP143" s="6"/>
      <c r="WQ143" s="6"/>
      <c r="WR143" s="6"/>
      <c r="WS143" s="6"/>
      <c r="WT143" s="6"/>
      <c r="WU143" s="6"/>
      <c r="WV143" s="6"/>
      <c r="WW143" s="6"/>
      <c r="WX143" s="6"/>
      <c r="WY143" s="6"/>
      <c r="WZ143" s="6"/>
      <c r="XA143" s="6"/>
      <c r="XB143" s="6"/>
      <c r="XC143" s="6"/>
      <c r="XD143" s="6"/>
      <c r="XE143" s="6"/>
      <c r="XF143" s="6"/>
      <c r="XG143" s="6"/>
      <c r="XH143" s="6"/>
      <c r="XI143" s="6"/>
      <c r="XJ143" s="6"/>
      <c r="XK143" s="6"/>
      <c r="XL143" s="6"/>
      <c r="XM143" s="6"/>
      <c r="XN143" s="6"/>
      <c r="XO143" s="6"/>
      <c r="XP143" s="6"/>
      <c r="XQ143" s="6"/>
      <c r="XR143" s="6"/>
      <c r="XS143" s="6"/>
      <c r="XT143" s="6"/>
      <c r="XU143" s="6"/>
      <c r="XV143" s="6"/>
      <c r="XW143" s="6"/>
      <c r="XX143" s="6"/>
      <c r="XY143" s="6"/>
      <c r="XZ143" s="6"/>
      <c r="YA143" s="6"/>
      <c r="YB143" s="6"/>
      <c r="YC143" s="6"/>
      <c r="YD143" s="6"/>
      <c r="YE143" s="6"/>
      <c r="YF143" s="6"/>
      <c r="YG143" s="6"/>
      <c r="YH143" s="6"/>
      <c r="YI143" s="6"/>
      <c r="YJ143" s="6"/>
      <c r="YK143" s="6"/>
      <c r="YL143" s="6"/>
      <c r="YM143" s="6"/>
      <c r="YN143" s="6"/>
      <c r="YO143" s="6"/>
      <c r="YP143" s="6"/>
      <c r="YQ143" s="6"/>
      <c r="YR143" s="6"/>
      <c r="YS143" s="6"/>
      <c r="YT143" s="6"/>
      <c r="YU143" s="6"/>
      <c r="YV143" s="6"/>
      <c r="YW143" s="6"/>
      <c r="YX143" s="6"/>
      <c r="YY143" s="6"/>
      <c r="YZ143" s="6"/>
      <c r="ZA143" s="6"/>
      <c r="ZB143" s="6"/>
      <c r="ZC143" s="6"/>
      <c r="ZD143" s="6"/>
      <c r="ZE143" s="6"/>
      <c r="ZF143" s="6"/>
      <c r="ZG143" s="6"/>
      <c r="ZH143" s="6"/>
      <c r="ZI143" s="6"/>
      <c r="ZJ143" s="6"/>
    </row>
    <row r="144" spans="2:686">
      <c r="B144" s="17">
        <v>109</v>
      </c>
      <c r="C144" s="29" t="s">
        <v>318</v>
      </c>
      <c r="D144" s="30" t="s">
        <v>319</v>
      </c>
      <c r="E144" s="43" t="s">
        <v>18</v>
      </c>
      <c r="F144" s="29">
        <v>1</v>
      </c>
      <c r="G144" s="36">
        <v>11128413</v>
      </c>
      <c r="H144" s="37">
        <f t="shared" si="72"/>
        <v>11128413</v>
      </c>
      <c r="I144" s="37"/>
      <c r="J144" s="17">
        <v>108</v>
      </c>
      <c r="K144" s="17">
        <v>2</v>
      </c>
      <c r="L144" s="23">
        <v>3</v>
      </c>
      <c r="M144" s="23">
        <f t="shared" si="86"/>
        <v>2.6</v>
      </c>
      <c r="AH144" s="24"/>
      <c r="DM144" s="67"/>
      <c r="LJ144" s="24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  <c r="OD144" s="6"/>
      <c r="OE144" s="6"/>
      <c r="OF144" s="6"/>
      <c r="OG144" s="6"/>
      <c r="OH144" s="6"/>
      <c r="OI144" s="6"/>
      <c r="OJ144" s="6"/>
      <c r="OK144" s="6"/>
      <c r="OL144" s="6"/>
      <c r="OM144" s="6"/>
      <c r="ON144" s="6"/>
      <c r="OO144" s="6"/>
      <c r="OP144" s="6"/>
      <c r="OQ144" s="6"/>
      <c r="OR144" s="6"/>
      <c r="OS144" s="6"/>
      <c r="OT144" s="6"/>
      <c r="OU144" s="6"/>
      <c r="OV144" s="6"/>
      <c r="OW144" s="6"/>
      <c r="OX144" s="6"/>
      <c r="OY144" s="6"/>
      <c r="OZ144" s="6"/>
      <c r="PA144" s="6"/>
      <c r="PB144" s="6"/>
      <c r="PC144" s="6"/>
      <c r="PD144" s="6"/>
      <c r="PE144" s="6"/>
      <c r="PF144" s="6"/>
      <c r="PG144" s="6"/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6"/>
      <c r="PV144" s="6"/>
      <c r="PW144" s="6"/>
      <c r="PX144" s="6"/>
      <c r="PY144" s="6"/>
      <c r="PZ144" s="6"/>
      <c r="QA144" s="6"/>
      <c r="QB144" s="6"/>
      <c r="QC144" s="6"/>
      <c r="QD144" s="6"/>
      <c r="QE144" s="6"/>
      <c r="QF144" s="6"/>
      <c r="QG144" s="6"/>
      <c r="QH144" s="6"/>
      <c r="QI144" s="6"/>
      <c r="QJ144" s="6"/>
      <c r="QK144" s="6"/>
      <c r="QL144" s="6"/>
      <c r="QM144" s="6"/>
      <c r="QN144" s="6"/>
      <c r="QO144" s="6"/>
      <c r="QP144" s="6"/>
      <c r="QQ144" s="6"/>
      <c r="QR144" s="6"/>
      <c r="QS144" s="6"/>
      <c r="QT144" s="6"/>
      <c r="QU144" s="6"/>
      <c r="QV144" s="6"/>
      <c r="QW144" s="6"/>
      <c r="QX144" s="6"/>
      <c r="QY144" s="6"/>
      <c r="QZ144" s="6"/>
      <c r="RA144" s="6"/>
      <c r="RB144" s="6"/>
      <c r="RC144" s="6"/>
      <c r="RD144" s="6"/>
      <c r="RE144" s="6"/>
      <c r="RF144" s="6"/>
      <c r="RG144" s="6"/>
      <c r="RH144" s="6"/>
      <c r="RI144" s="6"/>
      <c r="RJ144" s="6"/>
      <c r="RK144" s="6"/>
      <c r="RL144" s="6"/>
      <c r="RM144" s="6"/>
      <c r="RN144" s="6"/>
      <c r="RO144" s="6"/>
      <c r="RP144" s="6"/>
      <c r="RQ144" s="6"/>
      <c r="RR144" s="6"/>
      <c r="RS144" s="6"/>
      <c r="RT144" s="6"/>
      <c r="RU144" s="6"/>
      <c r="RV144" s="6"/>
      <c r="RW144" s="6"/>
      <c r="RX144" s="6"/>
      <c r="RY144" s="6"/>
      <c r="RZ144" s="6"/>
      <c r="SA144" s="6"/>
      <c r="SB144" s="6"/>
      <c r="SC144" s="6"/>
      <c r="SD144" s="6"/>
      <c r="SE144" s="6"/>
      <c r="SF144" s="6"/>
      <c r="SG144" s="6"/>
      <c r="SH144" s="6"/>
      <c r="SI144" s="6"/>
      <c r="SJ144" s="6"/>
      <c r="SK144" s="6"/>
      <c r="SL144" s="6"/>
      <c r="SM144" s="6"/>
      <c r="SN144" s="6"/>
      <c r="SO144" s="6"/>
      <c r="SP144" s="6"/>
      <c r="SQ144" s="6"/>
      <c r="SR144" s="6"/>
      <c r="SS144" s="6"/>
      <c r="ST144" s="6"/>
      <c r="SU144" s="6"/>
      <c r="SV144" s="6"/>
      <c r="SW144" s="6"/>
      <c r="SX144" s="6"/>
      <c r="SY144" s="6"/>
      <c r="SZ144" s="6"/>
      <c r="TA144" s="6"/>
      <c r="TB144" s="6"/>
      <c r="TC144" s="6"/>
      <c r="TD144" s="6"/>
      <c r="TE144" s="6"/>
      <c r="TF144" s="6"/>
      <c r="TG144" s="6"/>
      <c r="TH144" s="6"/>
      <c r="TI144" s="6"/>
      <c r="TJ144" s="6"/>
      <c r="TK144" s="6"/>
      <c r="TL144" s="6"/>
      <c r="TM144" s="6"/>
      <c r="TN144" s="6"/>
      <c r="TO144" s="6"/>
      <c r="TP144" s="6"/>
      <c r="TQ144" s="6"/>
      <c r="TR144" s="6"/>
      <c r="TS144" s="6"/>
      <c r="TT144" s="6"/>
      <c r="TU144" s="6"/>
      <c r="TV144" s="6"/>
      <c r="TW144" s="6"/>
      <c r="TX144" s="6"/>
      <c r="TY144" s="6"/>
      <c r="TZ144" s="6"/>
      <c r="UA144" s="6"/>
      <c r="UB144" s="6"/>
      <c r="UC144" s="6"/>
      <c r="UD144" s="6"/>
      <c r="UE144" s="6"/>
      <c r="UF144" s="6"/>
      <c r="UG144" s="11">
        <f t="shared" ref="UG144:UI144" si="90">+$H144/$L144</f>
        <v>3709471</v>
      </c>
      <c r="UH144" s="11">
        <f t="shared" si="90"/>
        <v>3709471</v>
      </c>
      <c r="UI144" s="11">
        <f t="shared" si="90"/>
        <v>3709471</v>
      </c>
      <c r="UJ144" s="6"/>
      <c r="UK144" s="6"/>
      <c r="UL144" s="6"/>
      <c r="UM144" s="6"/>
      <c r="UN144" s="6"/>
      <c r="UO144" s="6"/>
      <c r="UP144" s="6"/>
      <c r="UQ144" s="6"/>
      <c r="UR144" s="6"/>
      <c r="US144" s="6"/>
      <c r="UT144" s="6"/>
      <c r="UU144" s="6"/>
      <c r="UV144" s="6"/>
      <c r="UW144" s="6"/>
      <c r="UX144" s="6"/>
      <c r="UY144" s="6"/>
      <c r="UZ144" s="6"/>
      <c r="VA144" s="6"/>
      <c r="VB144" s="6"/>
      <c r="VC144" s="6"/>
      <c r="VD144" s="6"/>
      <c r="VE144" s="6"/>
      <c r="VF144" s="6"/>
      <c r="VG144" s="6"/>
      <c r="VH144" s="6"/>
      <c r="VI144" s="6"/>
      <c r="VJ144" s="6"/>
      <c r="VK144" s="6"/>
      <c r="VL144" s="6"/>
      <c r="VM144" s="6"/>
      <c r="VN144" s="6"/>
      <c r="VO144" s="6"/>
      <c r="VP144" s="6"/>
      <c r="VQ144" s="6"/>
      <c r="VR144" s="6"/>
      <c r="VS144" s="6"/>
      <c r="VT144" s="6"/>
      <c r="VU144" s="6"/>
      <c r="VV144" s="6"/>
      <c r="VW144" s="6"/>
      <c r="VX144" s="6"/>
      <c r="VY144" s="6"/>
      <c r="VZ144" s="6"/>
      <c r="WA144" s="6"/>
      <c r="WB144" s="6"/>
      <c r="WC144" s="6"/>
      <c r="WD144" s="6"/>
      <c r="WE144" s="6"/>
      <c r="WF144" s="6"/>
      <c r="WG144" s="6"/>
      <c r="WH144" s="6"/>
      <c r="WI144" s="6"/>
      <c r="WJ144" s="6"/>
      <c r="WK144" s="6"/>
      <c r="WL144" s="6"/>
      <c r="WM144" s="6"/>
      <c r="WN144" s="6"/>
      <c r="WO144" s="6"/>
      <c r="WP144" s="6"/>
      <c r="WQ144" s="6"/>
      <c r="WR144" s="6"/>
      <c r="WS144" s="6"/>
      <c r="WT144" s="6"/>
      <c r="WU144" s="6"/>
      <c r="WV144" s="6"/>
      <c r="WW144" s="6"/>
      <c r="WX144" s="6"/>
      <c r="WY144" s="6"/>
      <c r="WZ144" s="6"/>
      <c r="XA144" s="6"/>
      <c r="XB144" s="6"/>
      <c r="XC144" s="6"/>
      <c r="XD144" s="6"/>
      <c r="XE144" s="6"/>
      <c r="XF144" s="6"/>
      <c r="XG144" s="6"/>
      <c r="XH144" s="6"/>
      <c r="XI144" s="6"/>
      <c r="XJ144" s="6"/>
      <c r="XK144" s="6"/>
      <c r="XL144" s="6"/>
      <c r="XM144" s="6"/>
      <c r="XN144" s="6"/>
      <c r="XO144" s="6"/>
      <c r="XP144" s="6"/>
      <c r="XQ144" s="6"/>
      <c r="XR144" s="6"/>
      <c r="XS144" s="6"/>
      <c r="XT144" s="6"/>
      <c r="XU144" s="6"/>
      <c r="XV144" s="6"/>
      <c r="XW144" s="6"/>
      <c r="XX144" s="6"/>
      <c r="XY144" s="6"/>
      <c r="XZ144" s="6"/>
      <c r="YA144" s="6"/>
      <c r="YB144" s="6"/>
      <c r="YC144" s="6"/>
      <c r="YD144" s="6"/>
      <c r="YE144" s="6"/>
      <c r="YF144" s="6"/>
      <c r="YG144" s="6"/>
      <c r="YH144" s="6"/>
      <c r="YI144" s="6"/>
      <c r="YJ144" s="6"/>
      <c r="YK144" s="6"/>
      <c r="YL144" s="6"/>
      <c r="YM144" s="6"/>
      <c r="YN144" s="6"/>
      <c r="YO144" s="6"/>
      <c r="YP144" s="6"/>
      <c r="YQ144" s="6"/>
      <c r="YR144" s="6"/>
      <c r="YS144" s="6"/>
      <c r="YT144" s="6"/>
      <c r="YU144" s="6"/>
      <c r="YV144" s="6"/>
      <c r="YW144" s="6"/>
      <c r="YX144" s="6"/>
      <c r="YY144" s="6"/>
      <c r="YZ144" s="6"/>
      <c r="ZA144" s="6"/>
      <c r="ZB144" s="6"/>
      <c r="ZC144" s="6"/>
      <c r="ZD144" s="6"/>
      <c r="ZE144" s="6"/>
      <c r="ZF144" s="6"/>
      <c r="ZG144" s="6"/>
      <c r="ZH144" s="6"/>
      <c r="ZI144" s="6"/>
      <c r="ZJ144" s="6"/>
    </row>
    <row r="145" spans="2:686">
      <c r="B145" s="17">
        <v>110</v>
      </c>
      <c r="C145" s="29" t="s">
        <v>320</v>
      </c>
      <c r="D145" s="30" t="s">
        <v>321</v>
      </c>
      <c r="E145" s="43" t="s">
        <v>18</v>
      </c>
      <c r="F145" s="29">
        <v>1</v>
      </c>
      <c r="G145" s="36">
        <v>13910517</v>
      </c>
      <c r="H145" s="37">
        <f t="shared" si="72"/>
        <v>13910517</v>
      </c>
      <c r="I145" s="37"/>
      <c r="J145" s="17">
        <v>107</v>
      </c>
      <c r="K145" s="17">
        <v>2</v>
      </c>
      <c r="L145" s="23">
        <v>3</v>
      </c>
      <c r="M145" s="23">
        <f t="shared" si="86"/>
        <v>2.6</v>
      </c>
      <c r="AH145" s="24"/>
      <c r="DM145" s="67"/>
      <c r="LJ145" s="24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11">
        <f t="shared" ref="UC145:UE145" si="91">+$H145/$L145</f>
        <v>4636839</v>
      </c>
      <c r="UD145" s="11">
        <f t="shared" si="91"/>
        <v>4636839</v>
      </c>
      <c r="UE145" s="11">
        <f t="shared" si="91"/>
        <v>4636839</v>
      </c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  <c r="WV145" s="6"/>
      <c r="WW145" s="6"/>
      <c r="WX145" s="6"/>
      <c r="WY145" s="6"/>
      <c r="WZ145" s="6"/>
      <c r="XA145" s="6"/>
      <c r="XB145" s="6"/>
      <c r="XC145" s="6"/>
      <c r="XD145" s="6"/>
      <c r="XE145" s="6"/>
      <c r="XF145" s="6"/>
      <c r="XG145" s="6"/>
      <c r="XH145" s="6"/>
      <c r="XI145" s="6"/>
      <c r="XJ145" s="6"/>
      <c r="XK145" s="6"/>
      <c r="XL145" s="6"/>
      <c r="XM145" s="6"/>
      <c r="XN145" s="6"/>
      <c r="XO145" s="6"/>
      <c r="XP145" s="6"/>
      <c r="XQ145" s="6"/>
      <c r="XR145" s="6"/>
      <c r="XS145" s="6"/>
      <c r="XT145" s="6"/>
      <c r="XU145" s="6"/>
      <c r="XV145" s="6"/>
      <c r="XW145" s="6"/>
      <c r="XX145" s="6"/>
      <c r="XY145" s="6"/>
      <c r="XZ145" s="6"/>
      <c r="YA145" s="6"/>
      <c r="YB145" s="6"/>
      <c r="YC145" s="6"/>
      <c r="YD145" s="6"/>
      <c r="YE145" s="6"/>
      <c r="YF145" s="6"/>
      <c r="YG145" s="6"/>
      <c r="YH145" s="6"/>
      <c r="YI145" s="6"/>
      <c r="YJ145" s="6"/>
      <c r="YK145" s="6"/>
      <c r="YL145" s="6"/>
      <c r="YM145" s="6"/>
      <c r="YN145" s="6"/>
      <c r="YO145" s="6"/>
      <c r="YP145" s="6"/>
      <c r="YQ145" s="6"/>
      <c r="YR145" s="6"/>
      <c r="YS145" s="6"/>
      <c r="YT145" s="6"/>
      <c r="YU145" s="6"/>
      <c r="YV145" s="6"/>
      <c r="YW145" s="6"/>
      <c r="YX145" s="6"/>
      <c r="YY145" s="6"/>
      <c r="YZ145" s="6"/>
      <c r="ZA145" s="6"/>
      <c r="ZB145" s="6"/>
      <c r="ZC145" s="6"/>
      <c r="ZD145" s="6"/>
      <c r="ZE145" s="6"/>
      <c r="ZF145" s="6"/>
      <c r="ZG145" s="6"/>
      <c r="ZH145" s="6"/>
      <c r="ZI145" s="6"/>
      <c r="ZJ145" s="6"/>
    </row>
    <row r="146" spans="2:686">
      <c r="B146" s="17">
        <v>111</v>
      </c>
      <c r="C146" s="29" t="s">
        <v>322</v>
      </c>
      <c r="D146" s="30" t="s">
        <v>323</v>
      </c>
      <c r="E146" s="43" t="s">
        <v>18</v>
      </c>
      <c r="F146" s="29">
        <v>1</v>
      </c>
      <c r="G146" s="36">
        <v>12983149</v>
      </c>
      <c r="H146" s="37">
        <f t="shared" si="72"/>
        <v>12983149</v>
      </c>
      <c r="I146" s="37"/>
      <c r="J146" s="17">
        <v>109</v>
      </c>
      <c r="K146" s="17">
        <v>2</v>
      </c>
      <c r="L146" s="23">
        <v>3</v>
      </c>
      <c r="M146" s="23">
        <f t="shared" si="86"/>
        <v>2.6</v>
      </c>
      <c r="AH146" s="24"/>
      <c r="DM146" s="67"/>
      <c r="LJ146" s="24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  <c r="OD146" s="6"/>
      <c r="OE146" s="6"/>
      <c r="OF146" s="6"/>
      <c r="OG146" s="6"/>
      <c r="OH146" s="6"/>
      <c r="OI146" s="6"/>
      <c r="OJ146" s="6"/>
      <c r="OK146" s="6"/>
      <c r="OL146" s="6"/>
      <c r="OM146" s="6"/>
      <c r="ON146" s="6"/>
      <c r="OO146" s="6"/>
      <c r="OP146" s="6"/>
      <c r="OQ146" s="6"/>
      <c r="OR146" s="6"/>
      <c r="OS146" s="6"/>
      <c r="OT146" s="6"/>
      <c r="OU146" s="6"/>
      <c r="OV146" s="6"/>
      <c r="OW146" s="6"/>
      <c r="OX146" s="6"/>
      <c r="OY146" s="6"/>
      <c r="OZ146" s="6"/>
      <c r="PA146" s="6"/>
      <c r="PB146" s="6"/>
      <c r="PC146" s="6"/>
      <c r="PD146" s="6"/>
      <c r="PE146" s="6"/>
      <c r="PF146" s="6"/>
      <c r="PG146" s="6"/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6"/>
      <c r="PV146" s="6"/>
      <c r="PW146" s="6"/>
      <c r="PX146" s="6"/>
      <c r="PY146" s="6"/>
      <c r="PZ146" s="6"/>
      <c r="QA146" s="6"/>
      <c r="QB146" s="6"/>
      <c r="QC146" s="6"/>
      <c r="QD146" s="6"/>
      <c r="QE146" s="6"/>
      <c r="QF146" s="6"/>
      <c r="QG146" s="6"/>
      <c r="QH146" s="6"/>
      <c r="QI146" s="6"/>
      <c r="QJ146" s="6"/>
      <c r="QK146" s="6"/>
      <c r="QL146" s="6"/>
      <c r="QM146" s="6"/>
      <c r="QN146" s="6"/>
      <c r="QO146" s="6"/>
      <c r="QP146" s="6"/>
      <c r="QQ146" s="6"/>
      <c r="QR146" s="6"/>
      <c r="QS146" s="6"/>
      <c r="QT146" s="6"/>
      <c r="QU146" s="6"/>
      <c r="QV146" s="6"/>
      <c r="QW146" s="6"/>
      <c r="QX146" s="6"/>
      <c r="QY146" s="6"/>
      <c r="QZ146" s="6"/>
      <c r="RA146" s="6"/>
      <c r="RB146" s="6"/>
      <c r="RC146" s="6"/>
      <c r="RD146" s="6"/>
      <c r="RE146" s="6"/>
      <c r="RF146" s="6"/>
      <c r="RG146" s="6"/>
      <c r="RH146" s="6"/>
      <c r="RI146" s="6"/>
      <c r="RJ146" s="6"/>
      <c r="RK146" s="6"/>
      <c r="RL146" s="6"/>
      <c r="RM146" s="6"/>
      <c r="RN146" s="6"/>
      <c r="RO146" s="6"/>
      <c r="RP146" s="6"/>
      <c r="RQ146" s="6"/>
      <c r="RR146" s="6"/>
      <c r="RS146" s="6"/>
      <c r="RT146" s="6"/>
      <c r="RU146" s="6"/>
      <c r="RV146" s="6"/>
      <c r="RW146" s="6"/>
      <c r="RX146" s="6"/>
      <c r="RY146" s="6"/>
      <c r="RZ146" s="6"/>
      <c r="SA146" s="6"/>
      <c r="SB146" s="6"/>
      <c r="SC146" s="6"/>
      <c r="SD146" s="6"/>
      <c r="SE146" s="6"/>
      <c r="SF146" s="6"/>
      <c r="SG146" s="6"/>
      <c r="SH146" s="6"/>
      <c r="SI146" s="6"/>
      <c r="SJ146" s="6"/>
      <c r="SK146" s="6"/>
      <c r="SL146" s="6"/>
      <c r="SM146" s="6"/>
      <c r="SN146" s="6"/>
      <c r="SO146" s="6"/>
      <c r="SP146" s="6"/>
      <c r="SQ146" s="6"/>
      <c r="SR146" s="6"/>
      <c r="SS146" s="6"/>
      <c r="ST146" s="6"/>
      <c r="SU146" s="6"/>
      <c r="SV146" s="6"/>
      <c r="SW146" s="6"/>
      <c r="SX146" s="6"/>
      <c r="SY146" s="6"/>
      <c r="SZ146" s="6"/>
      <c r="TA146" s="6"/>
      <c r="TB146" s="6"/>
      <c r="TC146" s="6"/>
      <c r="TD146" s="6"/>
      <c r="TE146" s="6"/>
      <c r="TF146" s="6"/>
      <c r="TG146" s="6"/>
      <c r="TH146" s="6"/>
      <c r="TI146" s="6"/>
      <c r="TJ146" s="6"/>
      <c r="TK146" s="6"/>
      <c r="TL146" s="6"/>
      <c r="TM146" s="6"/>
      <c r="TN146" s="6"/>
      <c r="TO146" s="6"/>
      <c r="TP146" s="6"/>
      <c r="TQ146" s="6"/>
      <c r="TR146" s="6"/>
      <c r="TS146" s="6"/>
      <c r="TT146" s="6"/>
      <c r="TU146" s="6"/>
      <c r="TV146" s="6"/>
      <c r="TW146" s="6"/>
      <c r="TX146" s="6"/>
      <c r="TY146" s="6"/>
      <c r="TZ146" s="6"/>
      <c r="UA146" s="6"/>
      <c r="UB146" s="6"/>
      <c r="UC146" s="6"/>
      <c r="UD146" s="6"/>
      <c r="UE146" s="6"/>
      <c r="UF146" s="6"/>
      <c r="UG146" s="6"/>
      <c r="UH146" s="6"/>
      <c r="UI146" s="6"/>
      <c r="UJ146" s="11">
        <f t="shared" ref="UJ146:UL146" si="92">+$H146/$L146</f>
        <v>4327716.333333333</v>
      </c>
      <c r="UK146" s="11">
        <f t="shared" si="92"/>
        <v>4327716.333333333</v>
      </c>
      <c r="UL146" s="11">
        <f t="shared" si="92"/>
        <v>4327716.333333333</v>
      </c>
      <c r="UM146" s="6"/>
      <c r="UN146" s="6"/>
      <c r="UO146" s="6"/>
      <c r="UP146" s="6"/>
      <c r="UQ146" s="6"/>
      <c r="UR146" s="6"/>
      <c r="US146" s="6"/>
      <c r="UT146" s="6"/>
      <c r="UU146" s="6"/>
      <c r="UV146" s="6"/>
      <c r="UW146" s="6"/>
      <c r="UX146" s="6"/>
      <c r="UY146" s="6"/>
      <c r="UZ146" s="6"/>
      <c r="VA146" s="6"/>
      <c r="VB146" s="6"/>
      <c r="VC146" s="6"/>
      <c r="VD146" s="6"/>
      <c r="VE146" s="6"/>
      <c r="VF146" s="6"/>
      <c r="VG146" s="6"/>
      <c r="VH146" s="6"/>
      <c r="VI146" s="6"/>
      <c r="VJ146" s="6"/>
      <c r="VK146" s="6"/>
      <c r="VL146" s="6"/>
      <c r="VM146" s="6"/>
      <c r="VN146" s="6"/>
      <c r="VO146" s="6"/>
      <c r="VP146" s="6"/>
      <c r="VQ146" s="6"/>
      <c r="VR146" s="6"/>
      <c r="VS146" s="6"/>
      <c r="VT146" s="6"/>
      <c r="VU146" s="6"/>
      <c r="VV146" s="6"/>
      <c r="VW146" s="6"/>
      <c r="VX146" s="6"/>
      <c r="VY146" s="6"/>
      <c r="VZ146" s="6"/>
      <c r="WA146" s="6"/>
      <c r="WB146" s="6"/>
      <c r="WC146" s="6"/>
      <c r="WD146" s="6"/>
      <c r="WE146" s="6"/>
      <c r="WF146" s="6"/>
      <c r="WG146" s="6"/>
      <c r="WH146" s="6"/>
      <c r="WI146" s="6"/>
      <c r="WJ146" s="6"/>
      <c r="WK146" s="6"/>
      <c r="WL146" s="6"/>
      <c r="WM146" s="6"/>
      <c r="WN146" s="6"/>
      <c r="WO146" s="6"/>
      <c r="WP146" s="6"/>
      <c r="WQ146" s="6"/>
      <c r="WR146" s="6"/>
      <c r="WS146" s="6"/>
      <c r="WT146" s="6"/>
      <c r="WU146" s="6"/>
      <c r="WV146" s="6"/>
      <c r="WW146" s="6"/>
      <c r="WX146" s="6"/>
      <c r="WY146" s="6"/>
      <c r="WZ146" s="6"/>
      <c r="XA146" s="6"/>
      <c r="XB146" s="6"/>
      <c r="XC146" s="6"/>
      <c r="XD146" s="6"/>
      <c r="XE146" s="6"/>
      <c r="XF146" s="6"/>
      <c r="XG146" s="6"/>
      <c r="XH146" s="6"/>
      <c r="XI146" s="6"/>
      <c r="XJ146" s="6"/>
      <c r="XK146" s="6"/>
      <c r="XL146" s="6"/>
      <c r="XM146" s="6"/>
      <c r="XN146" s="6"/>
      <c r="XO146" s="6"/>
      <c r="XP146" s="6"/>
      <c r="XQ146" s="6"/>
      <c r="XR146" s="6"/>
      <c r="XS146" s="6"/>
      <c r="XT146" s="6"/>
      <c r="XU146" s="6"/>
      <c r="XV146" s="6"/>
      <c r="XW146" s="6"/>
      <c r="XX146" s="6"/>
      <c r="XY146" s="6"/>
      <c r="XZ146" s="6"/>
      <c r="YA146" s="6"/>
      <c r="YB146" s="6"/>
      <c r="YC146" s="6"/>
      <c r="YD146" s="6"/>
      <c r="YE146" s="6"/>
      <c r="YF146" s="6"/>
      <c r="YG146" s="6"/>
      <c r="YH146" s="6"/>
      <c r="YI146" s="6"/>
      <c r="YJ146" s="6"/>
      <c r="YK146" s="6"/>
      <c r="YL146" s="6"/>
      <c r="YM146" s="6"/>
      <c r="YN146" s="6"/>
      <c r="YO146" s="6"/>
      <c r="YP146" s="6"/>
      <c r="YQ146" s="6"/>
      <c r="YR146" s="6"/>
      <c r="YS146" s="6"/>
      <c r="YT146" s="6"/>
      <c r="YU146" s="6"/>
      <c r="YV146" s="6"/>
      <c r="YW146" s="6"/>
      <c r="YX146" s="6"/>
      <c r="YY146" s="6"/>
      <c r="YZ146" s="6"/>
      <c r="ZA146" s="6"/>
      <c r="ZB146" s="6"/>
      <c r="ZC146" s="6"/>
      <c r="ZD146" s="6"/>
      <c r="ZE146" s="6"/>
      <c r="ZF146" s="6"/>
      <c r="ZG146" s="6"/>
      <c r="ZH146" s="6"/>
      <c r="ZI146" s="6"/>
      <c r="ZJ146" s="6"/>
    </row>
    <row r="147" spans="2:686">
      <c r="B147" s="17">
        <v>112</v>
      </c>
      <c r="C147" s="29" t="s">
        <v>324</v>
      </c>
      <c r="D147" s="30" t="s">
        <v>325</v>
      </c>
      <c r="E147" s="43" t="s">
        <v>18</v>
      </c>
      <c r="F147" s="29">
        <v>1</v>
      </c>
      <c r="G147" s="36">
        <v>14837884</v>
      </c>
      <c r="H147" s="37">
        <f t="shared" si="72"/>
        <v>14837884</v>
      </c>
      <c r="I147" s="37"/>
      <c r="J147" s="17">
        <v>111</v>
      </c>
      <c r="K147" s="17">
        <v>2</v>
      </c>
      <c r="L147" s="23">
        <v>3</v>
      </c>
      <c r="M147" s="23">
        <f t="shared" si="86"/>
        <v>2.6</v>
      </c>
      <c r="AH147" s="24"/>
      <c r="DM147" s="67"/>
      <c r="LJ147" s="24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  <c r="QU147" s="6"/>
      <c r="QV147" s="6"/>
      <c r="QW147" s="6"/>
      <c r="QX147" s="6"/>
      <c r="QY147" s="6"/>
      <c r="QZ147" s="6"/>
      <c r="RA147" s="6"/>
      <c r="RB147" s="6"/>
      <c r="RC147" s="6"/>
      <c r="RD147" s="6"/>
      <c r="RE147" s="6"/>
      <c r="RF147" s="6"/>
      <c r="RG147" s="6"/>
      <c r="RH147" s="6"/>
      <c r="RI147" s="6"/>
      <c r="RJ147" s="6"/>
      <c r="RK147" s="6"/>
      <c r="RL147" s="6"/>
      <c r="RM147" s="6"/>
      <c r="RN147" s="6"/>
      <c r="RO147" s="6"/>
      <c r="RP147" s="6"/>
      <c r="RQ147" s="6"/>
      <c r="RR147" s="6"/>
      <c r="RS147" s="6"/>
      <c r="RT147" s="6"/>
      <c r="RU147" s="6"/>
      <c r="RV147" s="6"/>
      <c r="RW147" s="6"/>
      <c r="RX147" s="6"/>
      <c r="RY147" s="6"/>
      <c r="RZ147" s="6"/>
      <c r="SA147" s="6"/>
      <c r="SB147" s="6"/>
      <c r="SC147" s="6"/>
      <c r="SD147" s="6"/>
      <c r="SE147" s="6"/>
      <c r="SF147" s="6"/>
      <c r="SG147" s="6"/>
      <c r="SH147" s="6"/>
      <c r="SI147" s="6"/>
      <c r="SJ147" s="6"/>
      <c r="SK147" s="6"/>
      <c r="SL147" s="6"/>
      <c r="SM147" s="6"/>
      <c r="SN147" s="6"/>
      <c r="SO147" s="6"/>
      <c r="SP147" s="6"/>
      <c r="SQ147" s="6"/>
      <c r="SR147" s="6"/>
      <c r="SS147" s="6"/>
      <c r="ST147" s="6"/>
      <c r="SU147" s="6"/>
      <c r="SV147" s="6"/>
      <c r="SW147" s="6"/>
      <c r="SX147" s="6"/>
      <c r="SY147" s="6"/>
      <c r="SZ147" s="6"/>
      <c r="TA147" s="6"/>
      <c r="TB147" s="6"/>
      <c r="TC147" s="6"/>
      <c r="TD147" s="6"/>
      <c r="TE147" s="6"/>
      <c r="TF147" s="6"/>
      <c r="TG147" s="6"/>
      <c r="TH147" s="6"/>
      <c r="TI147" s="6"/>
      <c r="TJ147" s="6"/>
      <c r="TK147" s="6"/>
      <c r="TL147" s="6"/>
      <c r="TM147" s="6"/>
      <c r="TN147" s="6"/>
      <c r="TO147" s="6"/>
      <c r="TP147" s="6"/>
      <c r="TQ147" s="6"/>
      <c r="TR147" s="6"/>
      <c r="TS147" s="6"/>
      <c r="TT147" s="6"/>
      <c r="TU147" s="6"/>
      <c r="TV147" s="6"/>
      <c r="TW147" s="6"/>
      <c r="TX147" s="6"/>
      <c r="TY147" s="6"/>
      <c r="TZ147" s="6"/>
      <c r="UA147" s="6"/>
      <c r="UB147" s="6"/>
      <c r="UC147" s="6"/>
      <c r="UD147" s="6"/>
      <c r="UE147" s="6"/>
      <c r="UF147" s="6"/>
      <c r="UG147" s="6"/>
      <c r="UH147" s="6"/>
      <c r="UI147" s="6"/>
      <c r="UJ147" s="6"/>
      <c r="UK147" s="6"/>
      <c r="UL147" s="6"/>
      <c r="UM147" s="11">
        <f t="shared" ref="UM147:UO147" si="93">+$H147/$L147</f>
        <v>4945961.333333333</v>
      </c>
      <c r="UN147" s="11">
        <f t="shared" si="93"/>
        <v>4945961.333333333</v>
      </c>
      <c r="UO147" s="11">
        <f t="shared" si="93"/>
        <v>4945961.333333333</v>
      </c>
      <c r="UP147" s="6"/>
      <c r="UQ147" s="6"/>
      <c r="UR147" s="6"/>
      <c r="US147" s="6"/>
      <c r="UT147" s="6"/>
      <c r="UU147" s="6"/>
      <c r="UV147" s="6"/>
      <c r="UW147" s="6"/>
      <c r="UX147" s="6"/>
      <c r="UY147" s="6"/>
      <c r="UZ147" s="6"/>
      <c r="VA147" s="6"/>
      <c r="VB147" s="6"/>
      <c r="VC147" s="6"/>
      <c r="VD147" s="6"/>
      <c r="VE147" s="6"/>
      <c r="VF147" s="6"/>
      <c r="VG147" s="6"/>
      <c r="VH147" s="6"/>
      <c r="VI147" s="6"/>
      <c r="VJ147" s="6"/>
      <c r="VK147" s="6"/>
      <c r="VL147" s="6"/>
      <c r="VM147" s="6"/>
      <c r="VN147" s="6"/>
      <c r="VO147" s="6"/>
      <c r="VP147" s="6"/>
      <c r="VQ147" s="6"/>
      <c r="VR147" s="6"/>
      <c r="VS147" s="6"/>
      <c r="VT147" s="6"/>
      <c r="VU147" s="6"/>
      <c r="VV147" s="6"/>
      <c r="VW147" s="6"/>
      <c r="VX147" s="6"/>
      <c r="VY147" s="6"/>
      <c r="VZ147" s="6"/>
      <c r="WA147" s="6"/>
      <c r="WB147" s="6"/>
      <c r="WC147" s="6"/>
      <c r="WD147" s="6"/>
      <c r="WE147" s="6"/>
      <c r="WF147" s="6"/>
      <c r="WG147" s="6"/>
      <c r="WH147" s="6"/>
      <c r="WI147" s="6"/>
      <c r="WJ147" s="6"/>
      <c r="WK147" s="6"/>
      <c r="WL147" s="6"/>
      <c r="WM147" s="6"/>
      <c r="WN147" s="6"/>
      <c r="WO147" s="6"/>
      <c r="WP147" s="6"/>
      <c r="WQ147" s="6"/>
      <c r="WR147" s="6"/>
      <c r="WS147" s="6"/>
      <c r="WT147" s="6"/>
      <c r="WU147" s="6"/>
      <c r="WV147" s="6"/>
      <c r="WW147" s="6"/>
      <c r="WX147" s="6"/>
      <c r="WY147" s="6"/>
      <c r="WZ147" s="6"/>
      <c r="XA147" s="6"/>
      <c r="XB147" s="6"/>
      <c r="XC147" s="6"/>
      <c r="XD147" s="6"/>
      <c r="XE147" s="6"/>
      <c r="XF147" s="6"/>
      <c r="XG147" s="6"/>
      <c r="XH147" s="6"/>
      <c r="XI147" s="6"/>
      <c r="XJ147" s="6"/>
      <c r="XK147" s="6"/>
      <c r="XL147" s="6"/>
      <c r="XM147" s="6"/>
      <c r="XN147" s="6"/>
      <c r="XO147" s="6"/>
      <c r="XP147" s="6"/>
      <c r="XQ147" s="6"/>
      <c r="XR147" s="6"/>
      <c r="XS147" s="6"/>
      <c r="XT147" s="6"/>
      <c r="XU147" s="6"/>
      <c r="XV147" s="6"/>
      <c r="XW147" s="6"/>
      <c r="XX147" s="6"/>
      <c r="XY147" s="6"/>
      <c r="XZ147" s="6"/>
      <c r="YA147" s="6"/>
      <c r="YB147" s="6"/>
      <c r="YC147" s="6"/>
      <c r="YD147" s="6"/>
      <c r="YE147" s="6"/>
      <c r="YF147" s="6"/>
      <c r="YG147" s="6"/>
      <c r="YH147" s="6"/>
      <c r="YI147" s="6"/>
      <c r="YJ147" s="6"/>
      <c r="YK147" s="6"/>
      <c r="YL147" s="6"/>
      <c r="YM147" s="6"/>
      <c r="YN147" s="6"/>
      <c r="YO147" s="6"/>
      <c r="YP147" s="6"/>
      <c r="YQ147" s="6"/>
      <c r="YR147" s="6"/>
      <c r="YS147" s="6"/>
      <c r="YT147" s="6"/>
      <c r="YU147" s="6"/>
      <c r="YV147" s="6"/>
      <c r="YW147" s="6"/>
      <c r="YX147" s="6"/>
      <c r="YY147" s="6"/>
      <c r="YZ147" s="6"/>
      <c r="ZA147" s="6"/>
      <c r="ZB147" s="6"/>
      <c r="ZC147" s="6"/>
      <c r="ZD147" s="6"/>
      <c r="ZE147" s="6"/>
      <c r="ZF147" s="6"/>
      <c r="ZG147" s="6"/>
      <c r="ZH147" s="6"/>
      <c r="ZI147" s="6"/>
      <c r="ZJ147" s="6"/>
    </row>
    <row r="148" spans="2:686">
      <c r="B148" s="17">
        <v>113</v>
      </c>
      <c r="C148" s="29" t="s">
        <v>326</v>
      </c>
      <c r="D148" s="30" t="s">
        <v>327</v>
      </c>
      <c r="E148" s="43" t="s">
        <v>18</v>
      </c>
      <c r="F148" s="29">
        <v>1</v>
      </c>
      <c r="G148" s="36">
        <v>3709471</v>
      </c>
      <c r="H148" s="37">
        <f t="shared" si="72"/>
        <v>3709471</v>
      </c>
      <c r="I148" s="37"/>
      <c r="J148" s="17">
        <v>105</v>
      </c>
      <c r="K148" s="17">
        <v>3</v>
      </c>
      <c r="L148" s="23">
        <v>4</v>
      </c>
      <c r="M148" s="23">
        <f t="shared" si="86"/>
        <v>3.9000000000000004</v>
      </c>
      <c r="AH148" s="24"/>
      <c r="DM148" s="67"/>
      <c r="LJ148" s="24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11">
        <f t="shared" ref="WJ148:WM148" si="94">+$H148/$L148</f>
        <v>927367.75</v>
      </c>
      <c r="WK148" s="11">
        <f t="shared" si="94"/>
        <v>927367.75</v>
      </c>
      <c r="WL148" s="11">
        <f t="shared" si="94"/>
        <v>927367.75</v>
      </c>
      <c r="WM148" s="11">
        <f t="shared" si="94"/>
        <v>927367.75</v>
      </c>
      <c r="WN148" s="6"/>
      <c r="WO148" s="6"/>
      <c r="WP148" s="6"/>
      <c r="WQ148" s="6"/>
      <c r="WR148" s="6"/>
      <c r="WS148" s="6"/>
      <c r="WT148" s="6"/>
      <c r="WU148" s="6"/>
      <c r="WV148" s="6"/>
      <c r="WW148" s="6"/>
      <c r="WX148" s="6"/>
      <c r="WY148" s="6"/>
      <c r="WZ148" s="6"/>
      <c r="XA148" s="6"/>
      <c r="XB148" s="6"/>
      <c r="XC148" s="6"/>
      <c r="XD148" s="6"/>
      <c r="XE148" s="6"/>
      <c r="XF148" s="6"/>
      <c r="XG148" s="6"/>
      <c r="XH148" s="6"/>
      <c r="XI148" s="6"/>
      <c r="XJ148" s="6"/>
      <c r="XK148" s="6"/>
      <c r="XL148" s="6"/>
      <c r="XM148" s="6"/>
      <c r="XN148" s="6"/>
      <c r="XO148" s="6"/>
      <c r="XP148" s="6"/>
      <c r="XQ148" s="6"/>
      <c r="XR148" s="6"/>
      <c r="XS148" s="6"/>
      <c r="XT148" s="6"/>
      <c r="XU148" s="6"/>
      <c r="XV148" s="6"/>
      <c r="XW148" s="6"/>
      <c r="XX148" s="6"/>
      <c r="XY148" s="6"/>
      <c r="XZ148" s="6"/>
      <c r="YA148" s="6"/>
      <c r="YB148" s="6"/>
      <c r="YC148" s="6"/>
      <c r="YD148" s="6"/>
      <c r="YE148" s="6"/>
      <c r="YF148" s="6"/>
      <c r="YG148" s="6"/>
      <c r="YH148" s="6"/>
      <c r="YI148" s="6"/>
      <c r="YJ148" s="6"/>
      <c r="YK148" s="6"/>
      <c r="YL148" s="6"/>
      <c r="YM148" s="6"/>
      <c r="YN148" s="6"/>
      <c r="YO148" s="6"/>
      <c r="YP148" s="6"/>
      <c r="YQ148" s="6"/>
      <c r="YR148" s="6"/>
      <c r="YS148" s="6"/>
      <c r="YT148" s="6"/>
      <c r="YU148" s="6"/>
      <c r="YV148" s="6"/>
      <c r="YW148" s="6"/>
      <c r="YX148" s="6"/>
      <c r="YY148" s="6"/>
      <c r="YZ148" s="6"/>
      <c r="ZA148" s="6"/>
      <c r="ZB148" s="6"/>
      <c r="ZC148" s="6"/>
      <c r="ZD148" s="6"/>
      <c r="ZE148" s="6"/>
      <c r="ZF148" s="6"/>
      <c r="ZG148" s="6"/>
      <c r="ZH148" s="6"/>
      <c r="ZI148" s="6"/>
      <c r="ZJ148" s="6"/>
    </row>
    <row r="149" spans="2:686">
      <c r="B149" s="17">
        <v>114</v>
      </c>
      <c r="C149" s="29" t="s">
        <v>328</v>
      </c>
      <c r="D149" s="30" t="s">
        <v>329</v>
      </c>
      <c r="E149" s="43" t="s">
        <v>18</v>
      </c>
      <c r="F149" s="29">
        <v>1</v>
      </c>
      <c r="G149" s="36">
        <v>3709471</v>
      </c>
      <c r="H149" s="37">
        <f t="shared" si="72"/>
        <v>3709471</v>
      </c>
      <c r="I149" s="37"/>
      <c r="J149" s="17">
        <v>113</v>
      </c>
      <c r="K149" s="17">
        <v>3</v>
      </c>
      <c r="L149" s="23">
        <v>4</v>
      </c>
      <c r="M149" s="23">
        <f t="shared" si="86"/>
        <v>3.9000000000000004</v>
      </c>
      <c r="AH149" s="24"/>
      <c r="DM149" s="67"/>
      <c r="LJ149" s="24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11">
        <f t="shared" ref="WN149:WQ149" si="95">+$H149/$L149</f>
        <v>927367.75</v>
      </c>
      <c r="WO149" s="11">
        <f t="shared" si="95"/>
        <v>927367.75</v>
      </c>
      <c r="WP149" s="11">
        <f t="shared" si="95"/>
        <v>927367.75</v>
      </c>
      <c r="WQ149" s="11">
        <f t="shared" si="95"/>
        <v>927367.75</v>
      </c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</row>
    <row r="150" spans="2:686">
      <c r="B150" s="17">
        <v>115</v>
      </c>
      <c r="C150" s="29" t="s">
        <v>330</v>
      </c>
      <c r="D150" s="30" t="s">
        <v>331</v>
      </c>
      <c r="E150" s="43" t="s">
        <v>18</v>
      </c>
      <c r="F150" s="29">
        <v>1</v>
      </c>
      <c r="G150" s="36">
        <v>13910517</v>
      </c>
      <c r="H150" s="37">
        <f t="shared" si="72"/>
        <v>13910517</v>
      </c>
      <c r="I150" s="37"/>
      <c r="J150" s="17">
        <v>114</v>
      </c>
      <c r="K150" s="17">
        <v>3</v>
      </c>
      <c r="L150" s="23">
        <v>4</v>
      </c>
      <c r="M150" s="23">
        <f t="shared" si="86"/>
        <v>3.9000000000000004</v>
      </c>
      <c r="AH150" s="24"/>
      <c r="DM150" s="67"/>
      <c r="LJ150" s="24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  <c r="QU150" s="6"/>
      <c r="QV150" s="6"/>
      <c r="QW150" s="6"/>
      <c r="QX150" s="6"/>
      <c r="QY150" s="6"/>
      <c r="QZ150" s="6"/>
      <c r="RA150" s="6"/>
      <c r="RB150" s="6"/>
      <c r="RC150" s="6"/>
      <c r="RD150" s="6"/>
      <c r="RE150" s="6"/>
      <c r="RF150" s="6"/>
      <c r="RG150" s="6"/>
      <c r="RH150" s="6"/>
      <c r="RI150" s="6"/>
      <c r="RJ150" s="6"/>
      <c r="RK150" s="6"/>
      <c r="RL150" s="6"/>
      <c r="RM150" s="6"/>
      <c r="RN150" s="6"/>
      <c r="RO150" s="6"/>
      <c r="RP150" s="6"/>
      <c r="RQ150" s="6"/>
      <c r="RR150" s="6"/>
      <c r="RS150" s="6"/>
      <c r="RT150" s="6"/>
      <c r="RU150" s="6"/>
      <c r="RV150" s="6"/>
      <c r="RW150" s="6"/>
      <c r="RX150" s="6"/>
      <c r="RY150" s="6"/>
      <c r="RZ150" s="6"/>
      <c r="SA150" s="6"/>
      <c r="SB150" s="6"/>
      <c r="SC150" s="6"/>
      <c r="SD150" s="6"/>
      <c r="SE150" s="6"/>
      <c r="SF150" s="6"/>
      <c r="SG150" s="6"/>
      <c r="SH150" s="6"/>
      <c r="SI150" s="6"/>
      <c r="SJ150" s="6"/>
      <c r="SK150" s="6"/>
      <c r="SL150" s="6"/>
      <c r="SM150" s="6"/>
      <c r="SN150" s="6"/>
      <c r="SO150" s="6"/>
      <c r="SP150" s="6"/>
      <c r="SQ150" s="6"/>
      <c r="SR150" s="6"/>
      <c r="SS150" s="6"/>
      <c r="ST150" s="6"/>
      <c r="SU150" s="6"/>
      <c r="SV150" s="6"/>
      <c r="SW150" s="6"/>
      <c r="SX150" s="6"/>
      <c r="SY150" s="6"/>
      <c r="SZ150" s="6"/>
      <c r="TA150" s="6"/>
      <c r="TB150" s="6"/>
      <c r="TC150" s="6"/>
      <c r="TD150" s="6"/>
      <c r="TE150" s="6"/>
      <c r="TF150" s="6"/>
      <c r="TG150" s="6"/>
      <c r="TH150" s="6"/>
      <c r="TI150" s="6"/>
      <c r="TJ150" s="6"/>
      <c r="TK150" s="6"/>
      <c r="TL150" s="6"/>
      <c r="TM150" s="6"/>
      <c r="TN150" s="6"/>
      <c r="TO150" s="6"/>
      <c r="TP150" s="6"/>
      <c r="TQ150" s="6"/>
      <c r="TR150" s="6"/>
      <c r="TS150" s="6"/>
      <c r="TT150" s="6"/>
      <c r="TU150" s="6"/>
      <c r="TV150" s="6"/>
      <c r="TW150" s="6"/>
      <c r="TX150" s="6"/>
      <c r="TY150" s="6"/>
      <c r="TZ150" s="6"/>
      <c r="UA150" s="6"/>
      <c r="UB150" s="6"/>
      <c r="UC150" s="6"/>
      <c r="UD150" s="6"/>
      <c r="UE150" s="6"/>
      <c r="UF150" s="6"/>
      <c r="UG150" s="6"/>
      <c r="UH150" s="6"/>
      <c r="UI150" s="6"/>
      <c r="UJ150" s="6"/>
      <c r="UK150" s="6"/>
      <c r="UL150" s="6"/>
      <c r="UM150" s="6"/>
      <c r="UN150" s="6"/>
      <c r="UO150" s="6"/>
      <c r="UP150" s="6"/>
      <c r="UQ150" s="6"/>
      <c r="UR150" s="6"/>
      <c r="US150" s="6"/>
      <c r="UT150" s="6"/>
      <c r="UU150" s="6"/>
      <c r="UV150" s="6"/>
      <c r="UW150" s="6"/>
      <c r="UX150" s="6"/>
      <c r="UY150" s="6"/>
      <c r="UZ150" s="6"/>
      <c r="VA150" s="6"/>
      <c r="VB150" s="6"/>
      <c r="VC150" s="6"/>
      <c r="VD150" s="6"/>
      <c r="VE150" s="6"/>
      <c r="VF150" s="6"/>
      <c r="VG150" s="6"/>
      <c r="VH150" s="6"/>
      <c r="VI150" s="6"/>
      <c r="VJ150" s="6"/>
      <c r="VK150" s="6"/>
      <c r="VL150" s="6"/>
      <c r="VM150" s="6"/>
      <c r="VN150" s="6"/>
      <c r="VO150" s="6"/>
      <c r="VP150" s="6"/>
      <c r="VQ150" s="6"/>
      <c r="VR150" s="6"/>
      <c r="VS150" s="6"/>
      <c r="VT150" s="6"/>
      <c r="VU150" s="6"/>
      <c r="VV150" s="6"/>
      <c r="VW150" s="6"/>
      <c r="VX150" s="6"/>
      <c r="VY150" s="6"/>
      <c r="VZ150" s="6"/>
      <c r="WA150" s="6"/>
      <c r="WB150" s="6"/>
      <c r="WC150" s="6"/>
      <c r="WD150" s="6"/>
      <c r="WE150" s="6"/>
      <c r="WF150" s="6"/>
      <c r="WG150" s="6"/>
      <c r="WH150" s="6"/>
      <c r="WI150" s="6"/>
      <c r="WJ150" s="6"/>
      <c r="WK150" s="6"/>
      <c r="WL150" s="6"/>
      <c r="WM150" s="6"/>
      <c r="WN150" s="6"/>
      <c r="WO150" s="6"/>
      <c r="WP150" s="6"/>
      <c r="WQ150" s="6"/>
      <c r="WR150" s="11">
        <f t="shared" ref="WR150:WU150" si="96">+$H150/$L150</f>
        <v>3477629.25</v>
      </c>
      <c r="WS150" s="11">
        <f t="shared" si="96"/>
        <v>3477629.25</v>
      </c>
      <c r="WT150" s="11">
        <f t="shared" si="96"/>
        <v>3477629.25</v>
      </c>
      <c r="WU150" s="11">
        <f t="shared" si="96"/>
        <v>3477629.25</v>
      </c>
      <c r="WV150" s="6"/>
      <c r="WW150" s="6"/>
      <c r="WX150" s="6"/>
      <c r="WY150" s="6"/>
      <c r="WZ150" s="6"/>
      <c r="XA150" s="6"/>
      <c r="XB150" s="6"/>
      <c r="XC150" s="6"/>
      <c r="XD150" s="6"/>
      <c r="XE150" s="6"/>
      <c r="XF150" s="6"/>
      <c r="XG150" s="6"/>
      <c r="XH150" s="6"/>
      <c r="XI150" s="6"/>
      <c r="XJ150" s="6"/>
      <c r="XK150" s="6"/>
      <c r="XL150" s="6"/>
      <c r="XM150" s="6"/>
      <c r="XN150" s="6"/>
      <c r="XO150" s="6"/>
      <c r="XP150" s="6"/>
      <c r="XQ150" s="6"/>
      <c r="XR150" s="6"/>
      <c r="XS150" s="6"/>
      <c r="XT150" s="6"/>
      <c r="XU150" s="6"/>
      <c r="XV150" s="6"/>
      <c r="XW150" s="6"/>
      <c r="XX150" s="6"/>
      <c r="XY150" s="6"/>
      <c r="XZ150" s="6"/>
      <c r="YA150" s="6"/>
      <c r="YB150" s="6"/>
      <c r="YC150" s="6"/>
      <c r="YD150" s="6"/>
      <c r="YE150" s="6"/>
      <c r="YF150" s="6"/>
      <c r="YG150" s="6"/>
      <c r="YH150" s="6"/>
      <c r="YI150" s="6"/>
      <c r="YJ150" s="6"/>
      <c r="YK150" s="6"/>
      <c r="YL150" s="6"/>
      <c r="YM150" s="6"/>
      <c r="YN150" s="6"/>
      <c r="YO150" s="6"/>
      <c r="YP150" s="6"/>
      <c r="YQ150" s="6"/>
      <c r="YR150" s="6"/>
      <c r="YS150" s="6"/>
      <c r="YT150" s="6"/>
      <c r="YU150" s="6"/>
      <c r="YV150" s="6"/>
      <c r="YW150" s="6"/>
      <c r="YX150" s="6"/>
      <c r="YY150" s="6"/>
      <c r="YZ150" s="6"/>
      <c r="ZA150" s="6"/>
      <c r="ZB150" s="6"/>
      <c r="ZC150" s="6"/>
      <c r="ZD150" s="6"/>
      <c r="ZE150" s="6"/>
      <c r="ZF150" s="6"/>
      <c r="ZG150" s="6"/>
      <c r="ZH150" s="6"/>
      <c r="ZI150" s="6"/>
      <c r="ZJ150" s="6"/>
    </row>
    <row r="151" spans="2:686">
      <c r="B151" s="17">
        <v>116</v>
      </c>
      <c r="C151" s="29" t="s">
        <v>332</v>
      </c>
      <c r="D151" s="30" t="s">
        <v>333</v>
      </c>
      <c r="E151" s="43" t="s">
        <v>18</v>
      </c>
      <c r="F151" s="29">
        <v>1</v>
      </c>
      <c r="G151" s="36">
        <v>7418942</v>
      </c>
      <c r="H151" s="37">
        <f t="shared" si="72"/>
        <v>7418942</v>
      </c>
      <c r="I151" s="37"/>
      <c r="J151" s="17">
        <v>115</v>
      </c>
      <c r="K151" s="17">
        <v>2</v>
      </c>
      <c r="L151" s="23">
        <v>3</v>
      </c>
      <c r="M151" s="23">
        <f t="shared" si="86"/>
        <v>2.6</v>
      </c>
      <c r="AH151" s="24"/>
      <c r="DM151" s="67"/>
      <c r="LJ151" s="24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  <c r="QU151" s="6"/>
      <c r="QV151" s="6"/>
      <c r="QW151" s="6"/>
      <c r="QX151" s="6"/>
      <c r="QY151" s="6"/>
      <c r="QZ151" s="6"/>
      <c r="RA151" s="6"/>
      <c r="RB151" s="6"/>
      <c r="RC151" s="6"/>
      <c r="RD151" s="6"/>
      <c r="RE151" s="6"/>
      <c r="RF151" s="6"/>
      <c r="RG151" s="6"/>
      <c r="RH151" s="6"/>
      <c r="RI151" s="6"/>
      <c r="RJ151" s="6"/>
      <c r="RK151" s="6"/>
      <c r="RL151" s="6"/>
      <c r="RM151" s="6"/>
      <c r="RN151" s="6"/>
      <c r="RO151" s="6"/>
      <c r="RP151" s="6"/>
      <c r="RQ151" s="6"/>
      <c r="RR151" s="6"/>
      <c r="RS151" s="6"/>
      <c r="RT151" s="6"/>
      <c r="RU151" s="6"/>
      <c r="RV151" s="6"/>
      <c r="RW151" s="6"/>
      <c r="RX151" s="6"/>
      <c r="RY151" s="6"/>
      <c r="RZ151" s="6"/>
      <c r="SA151" s="6"/>
      <c r="SB151" s="6"/>
      <c r="SC151" s="6"/>
      <c r="SD151" s="6"/>
      <c r="SE151" s="6"/>
      <c r="SF151" s="6"/>
      <c r="SG151" s="6"/>
      <c r="SH151" s="6"/>
      <c r="SI151" s="6"/>
      <c r="SJ151" s="6"/>
      <c r="SK151" s="6"/>
      <c r="SL151" s="6"/>
      <c r="SM151" s="6"/>
      <c r="SN151" s="6"/>
      <c r="SO151" s="6"/>
      <c r="SP151" s="6"/>
      <c r="SQ151" s="6"/>
      <c r="SR151" s="6"/>
      <c r="SS151" s="6"/>
      <c r="ST151" s="6"/>
      <c r="SU151" s="6"/>
      <c r="SV151" s="6"/>
      <c r="SW151" s="6"/>
      <c r="SX151" s="6"/>
      <c r="SY151" s="6"/>
      <c r="SZ151" s="6"/>
      <c r="TA151" s="6"/>
      <c r="TB151" s="6"/>
      <c r="TC151" s="6"/>
      <c r="TD151" s="6"/>
      <c r="TE151" s="6"/>
      <c r="TF151" s="6"/>
      <c r="TG151" s="6"/>
      <c r="TH151" s="6"/>
      <c r="TI151" s="6"/>
      <c r="TJ151" s="6"/>
      <c r="TK151" s="6"/>
      <c r="TL151" s="6"/>
      <c r="TM151" s="6"/>
      <c r="TN151" s="6"/>
      <c r="TO151" s="6"/>
      <c r="TP151" s="6"/>
      <c r="TQ151" s="6"/>
      <c r="TR151" s="6"/>
      <c r="TS151" s="6"/>
      <c r="TT151" s="6"/>
      <c r="TU151" s="6"/>
      <c r="TV151" s="6"/>
      <c r="TW151" s="6"/>
      <c r="TX151" s="6"/>
      <c r="TY151" s="6"/>
      <c r="TZ151" s="6"/>
      <c r="UA151" s="6"/>
      <c r="UB151" s="6"/>
      <c r="UC151" s="6"/>
      <c r="UD151" s="6"/>
      <c r="UE151" s="6"/>
      <c r="UF151" s="6"/>
      <c r="UG151" s="6"/>
      <c r="UH151" s="6"/>
      <c r="UI151" s="6"/>
      <c r="UJ151" s="6"/>
      <c r="UK151" s="6"/>
      <c r="UL151" s="6"/>
      <c r="UM151" s="6"/>
      <c r="UN151" s="6"/>
      <c r="UO151" s="6"/>
      <c r="UP151" s="6"/>
      <c r="UQ151" s="6"/>
      <c r="UR151" s="6"/>
      <c r="US151" s="6"/>
      <c r="UT151" s="6"/>
      <c r="UU151" s="6"/>
      <c r="UV151" s="6"/>
      <c r="UW151" s="6"/>
      <c r="UX151" s="6"/>
      <c r="UY151" s="6"/>
      <c r="UZ151" s="6"/>
      <c r="VA151" s="6"/>
      <c r="VB151" s="6"/>
      <c r="VC151" s="6"/>
      <c r="VD151" s="6"/>
      <c r="VE151" s="6"/>
      <c r="VF151" s="6"/>
      <c r="VG151" s="6"/>
      <c r="VH151" s="6"/>
      <c r="VI151" s="6"/>
      <c r="VJ151" s="6"/>
      <c r="VK151" s="6"/>
      <c r="VL151" s="6"/>
      <c r="VM151" s="6"/>
      <c r="VN151" s="6"/>
      <c r="VO151" s="6"/>
      <c r="VP151" s="6"/>
      <c r="VQ151" s="6"/>
      <c r="VR151" s="6"/>
      <c r="VS151" s="6"/>
      <c r="VT151" s="6"/>
      <c r="VU151" s="6"/>
      <c r="VV151" s="6"/>
      <c r="VW151" s="6"/>
      <c r="VX151" s="6"/>
      <c r="VY151" s="6"/>
      <c r="VZ151" s="6"/>
      <c r="WA151" s="6"/>
      <c r="WB151" s="6"/>
      <c r="WC151" s="6"/>
      <c r="WD151" s="6"/>
      <c r="WE151" s="6"/>
      <c r="WF151" s="6"/>
      <c r="WG151" s="6"/>
      <c r="WH151" s="6"/>
      <c r="WI151" s="6"/>
      <c r="WJ151" s="6"/>
      <c r="WK151" s="6"/>
      <c r="WL151" s="6"/>
      <c r="WM151" s="6"/>
      <c r="WN151" s="6"/>
      <c r="WO151" s="6"/>
      <c r="WP151" s="6"/>
      <c r="WQ151" s="6"/>
      <c r="WR151" s="6"/>
      <c r="WS151" s="6"/>
      <c r="WT151" s="6"/>
      <c r="WU151" s="6"/>
      <c r="WV151" s="11">
        <f t="shared" ref="WV151:WX151" si="97">+$H151/$L151</f>
        <v>2472980.6666666665</v>
      </c>
      <c r="WW151" s="11">
        <f t="shared" si="97"/>
        <v>2472980.6666666665</v>
      </c>
      <c r="WX151" s="11">
        <f t="shared" si="97"/>
        <v>2472980.6666666665</v>
      </c>
      <c r="WY151" s="6"/>
      <c r="WZ151" s="6"/>
      <c r="XA151" s="6"/>
      <c r="XB151" s="6"/>
      <c r="XC151" s="6"/>
      <c r="XD151" s="6"/>
      <c r="XE151" s="6"/>
      <c r="XF151" s="6"/>
      <c r="XG151" s="6"/>
      <c r="XH151" s="6"/>
      <c r="XI151" s="6"/>
      <c r="XJ151" s="6"/>
      <c r="XK151" s="6"/>
      <c r="XL151" s="6"/>
      <c r="XM151" s="6"/>
      <c r="XN151" s="6"/>
      <c r="XO151" s="6"/>
      <c r="XP151" s="6"/>
      <c r="XQ151" s="6"/>
      <c r="XR151" s="6"/>
      <c r="XS151" s="6"/>
      <c r="XT151" s="6"/>
      <c r="XU151" s="6"/>
      <c r="XV151" s="6"/>
      <c r="XW151" s="6"/>
      <c r="XX151" s="6"/>
      <c r="XY151" s="6"/>
      <c r="XZ151" s="6"/>
      <c r="YA151" s="6"/>
      <c r="YB151" s="6"/>
      <c r="YC151" s="6"/>
      <c r="YD151" s="6"/>
      <c r="YE151" s="6"/>
      <c r="YF151" s="6"/>
      <c r="YG151" s="6"/>
      <c r="YH151" s="6"/>
      <c r="YI151" s="6"/>
      <c r="YJ151" s="6"/>
      <c r="YK151" s="6"/>
      <c r="YL151" s="6"/>
      <c r="YM151" s="6"/>
      <c r="YN151" s="6"/>
      <c r="YO151" s="6"/>
      <c r="YP151" s="6"/>
      <c r="YQ151" s="6"/>
      <c r="YR151" s="6"/>
      <c r="YS151" s="6"/>
      <c r="YT151" s="6"/>
      <c r="YU151" s="6"/>
      <c r="YV151" s="6"/>
      <c r="YW151" s="6"/>
      <c r="YX151" s="6"/>
      <c r="YY151" s="6"/>
      <c r="YZ151" s="6"/>
      <c r="ZA151" s="6"/>
      <c r="ZB151" s="6"/>
      <c r="ZC151" s="6"/>
      <c r="ZD151" s="6"/>
      <c r="ZE151" s="6"/>
      <c r="ZF151" s="6"/>
      <c r="ZG151" s="6"/>
      <c r="ZH151" s="6"/>
      <c r="ZI151" s="6"/>
      <c r="ZJ151" s="6"/>
    </row>
    <row r="152" spans="2:686">
      <c r="B152" s="17"/>
      <c r="C152" s="12" t="s">
        <v>334</v>
      </c>
      <c r="D152" s="40" t="s">
        <v>335</v>
      </c>
      <c r="E152" s="43"/>
      <c r="F152" s="29"/>
      <c r="G152" s="36"/>
      <c r="H152" s="37"/>
      <c r="I152" s="37"/>
      <c r="J152" s="17"/>
      <c r="K152" s="17"/>
      <c r="L152" s="23"/>
      <c r="M152" s="23">
        <f t="shared" si="86"/>
        <v>0</v>
      </c>
      <c r="AH152" s="24"/>
      <c r="DM152" s="67"/>
      <c r="LJ152" s="24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  <c r="QU152" s="6"/>
      <c r="QV152" s="6"/>
      <c r="QW152" s="6"/>
      <c r="QX152" s="6"/>
      <c r="QY152" s="6"/>
      <c r="QZ152" s="6"/>
      <c r="RA152" s="6"/>
      <c r="RB152" s="6"/>
      <c r="RC152" s="6"/>
      <c r="RD152" s="6"/>
      <c r="RE152" s="6"/>
      <c r="RF152" s="6"/>
      <c r="RG152" s="6"/>
      <c r="RH152" s="6"/>
      <c r="RI152" s="6"/>
      <c r="RJ152" s="6"/>
      <c r="RK152" s="6"/>
      <c r="RL152" s="6"/>
      <c r="RM152" s="6"/>
      <c r="RN152" s="6"/>
      <c r="RO152" s="6"/>
      <c r="RP152" s="6"/>
      <c r="RQ152" s="6"/>
      <c r="RR152" s="6"/>
      <c r="RS152" s="6"/>
      <c r="RT152" s="6"/>
      <c r="RU152" s="6"/>
      <c r="RV152" s="6"/>
      <c r="RW152" s="6"/>
      <c r="RX152" s="6"/>
      <c r="RY152" s="6"/>
      <c r="RZ152" s="6"/>
      <c r="SA152" s="6"/>
      <c r="SB152" s="6"/>
      <c r="SC152" s="6"/>
      <c r="SD152" s="6"/>
      <c r="SE152" s="6"/>
      <c r="SF152" s="6"/>
      <c r="SG152" s="6"/>
      <c r="SH152" s="6"/>
      <c r="SI152" s="6"/>
      <c r="SJ152" s="6"/>
      <c r="SK152" s="6"/>
      <c r="SL152" s="6"/>
      <c r="SM152" s="6"/>
      <c r="SN152" s="6"/>
      <c r="SO152" s="6"/>
      <c r="SP152" s="6"/>
      <c r="SQ152" s="6"/>
      <c r="SR152" s="6"/>
      <c r="SS152" s="6"/>
      <c r="ST152" s="6"/>
      <c r="SU152" s="6"/>
      <c r="SV152" s="6"/>
      <c r="SW152" s="6"/>
      <c r="SX152" s="6"/>
      <c r="SY152" s="6"/>
      <c r="SZ152" s="6"/>
      <c r="TA152" s="6"/>
      <c r="TB152" s="6"/>
      <c r="TC152" s="6"/>
      <c r="TD152" s="6"/>
      <c r="TE152" s="6"/>
      <c r="TF152" s="6"/>
      <c r="TG152" s="6"/>
      <c r="TH152" s="6"/>
      <c r="TI152" s="6"/>
      <c r="TJ152" s="6"/>
      <c r="TK152" s="6"/>
      <c r="TL152" s="6"/>
      <c r="TM152" s="6"/>
      <c r="TN152" s="6"/>
      <c r="TO152" s="6"/>
      <c r="TP152" s="6"/>
      <c r="TQ152" s="6"/>
      <c r="TR152" s="6"/>
      <c r="TS152" s="6"/>
      <c r="TT152" s="6"/>
      <c r="TU152" s="6"/>
      <c r="TV152" s="6"/>
      <c r="TW152" s="6"/>
      <c r="TX152" s="6"/>
      <c r="TY152" s="6"/>
      <c r="TZ152" s="6"/>
      <c r="UA152" s="6"/>
      <c r="UB152" s="6"/>
      <c r="UC152" s="6"/>
      <c r="UD152" s="6"/>
      <c r="UE152" s="6"/>
      <c r="UF152" s="6"/>
      <c r="UG152" s="6"/>
      <c r="UH152" s="6"/>
      <c r="UI152" s="6"/>
      <c r="UJ152" s="6"/>
      <c r="UK152" s="6"/>
      <c r="UL152" s="6"/>
      <c r="UM152" s="6"/>
      <c r="UN152" s="6"/>
      <c r="UO152" s="6"/>
      <c r="UP152" s="6"/>
      <c r="UQ152" s="6"/>
      <c r="UR152" s="6"/>
      <c r="US152" s="6"/>
      <c r="UT152" s="6"/>
      <c r="UU152" s="6"/>
      <c r="UV152" s="6"/>
      <c r="UW152" s="6"/>
      <c r="UX152" s="6"/>
      <c r="UY152" s="6"/>
      <c r="UZ152" s="6"/>
      <c r="VA152" s="6"/>
      <c r="VB152" s="6"/>
      <c r="VC152" s="6"/>
      <c r="VD152" s="6"/>
      <c r="VE152" s="6"/>
      <c r="VF152" s="6"/>
      <c r="VG152" s="6"/>
      <c r="VH152" s="6"/>
      <c r="VI152" s="6"/>
      <c r="VJ152" s="6"/>
      <c r="VK152" s="6"/>
      <c r="VL152" s="6"/>
      <c r="VM152" s="6"/>
      <c r="VN152" s="6"/>
      <c r="VO152" s="6"/>
      <c r="VP152" s="6"/>
      <c r="VQ152" s="6"/>
      <c r="VR152" s="6"/>
      <c r="VS152" s="6"/>
      <c r="VT152" s="6"/>
      <c r="VU152" s="6"/>
      <c r="VV152" s="6"/>
      <c r="VW152" s="6"/>
      <c r="VX152" s="6"/>
      <c r="VY152" s="6"/>
      <c r="VZ152" s="6"/>
      <c r="WA152" s="6"/>
      <c r="WB152" s="6"/>
      <c r="WC152" s="6"/>
      <c r="WD152" s="6"/>
      <c r="WE152" s="6"/>
      <c r="WF152" s="6"/>
      <c r="WG152" s="6"/>
      <c r="WH152" s="6"/>
      <c r="WI152" s="6"/>
      <c r="WJ152" s="6"/>
      <c r="WK152" s="6"/>
      <c r="WL152" s="6"/>
      <c r="WM152" s="6"/>
      <c r="WN152" s="6"/>
      <c r="WO152" s="6"/>
      <c r="WP152" s="6"/>
      <c r="WQ152" s="6"/>
      <c r="WR152" s="6"/>
      <c r="WS152" s="6"/>
      <c r="WT152" s="6"/>
      <c r="WU152" s="6"/>
      <c r="WV152" s="6"/>
      <c r="WW152" s="6"/>
      <c r="WX152" s="6"/>
      <c r="WY152" s="6"/>
      <c r="WZ152" s="6"/>
      <c r="XA152" s="6"/>
      <c r="XB152" s="6"/>
      <c r="XC152" s="6"/>
      <c r="XD152" s="6"/>
      <c r="XE152" s="6"/>
      <c r="XF152" s="6"/>
      <c r="XG152" s="6"/>
      <c r="XH152" s="6"/>
      <c r="XI152" s="6"/>
      <c r="XJ152" s="6"/>
      <c r="XK152" s="6"/>
      <c r="XL152" s="6"/>
      <c r="XM152" s="6"/>
      <c r="XN152" s="6"/>
      <c r="XO152" s="6"/>
      <c r="XP152" s="6"/>
      <c r="XQ152" s="6"/>
      <c r="XR152" s="6"/>
      <c r="XS152" s="6"/>
      <c r="XT152" s="6"/>
      <c r="XU152" s="6"/>
      <c r="XV152" s="6"/>
      <c r="XW152" s="6"/>
      <c r="XX152" s="6"/>
      <c r="XY152" s="6"/>
      <c r="XZ152" s="6"/>
      <c r="YA152" s="6"/>
      <c r="YB152" s="6"/>
      <c r="YC152" s="6"/>
      <c r="YD152" s="6"/>
      <c r="YE152" s="6"/>
      <c r="YF152" s="6"/>
      <c r="YG152" s="6"/>
      <c r="YH152" s="6"/>
      <c r="YI152" s="6"/>
      <c r="YJ152" s="6"/>
      <c r="YK152" s="6"/>
      <c r="YL152" s="6"/>
      <c r="YM152" s="6"/>
      <c r="YN152" s="6"/>
      <c r="YO152" s="6"/>
      <c r="YP152" s="6"/>
      <c r="YQ152" s="6"/>
      <c r="YR152" s="6"/>
      <c r="YS152" s="6"/>
      <c r="YT152" s="6"/>
      <c r="YU152" s="6"/>
      <c r="YV152" s="6"/>
      <c r="YW152" s="6"/>
      <c r="YX152" s="6"/>
      <c r="YY152" s="6"/>
      <c r="YZ152" s="6"/>
      <c r="ZA152" s="6"/>
      <c r="ZB152" s="6"/>
      <c r="ZC152" s="6"/>
      <c r="ZD152" s="6"/>
      <c r="ZE152" s="6"/>
      <c r="ZF152" s="6"/>
      <c r="ZG152" s="6"/>
      <c r="ZH152" s="6"/>
      <c r="ZI152" s="6"/>
      <c r="ZJ152" s="6"/>
    </row>
    <row r="153" spans="2:686">
      <c r="B153" s="17">
        <v>117</v>
      </c>
      <c r="C153" s="29" t="s">
        <v>336</v>
      </c>
      <c r="D153" s="30" t="s">
        <v>337</v>
      </c>
      <c r="E153" s="43" t="s">
        <v>18</v>
      </c>
      <c r="F153" s="29">
        <v>1</v>
      </c>
      <c r="G153" s="36">
        <v>2782103</v>
      </c>
      <c r="H153" s="37">
        <f t="shared" si="72"/>
        <v>2782103</v>
      </c>
      <c r="I153" s="37"/>
      <c r="J153" s="17" t="s">
        <v>338</v>
      </c>
      <c r="K153" s="17">
        <v>7</v>
      </c>
      <c r="L153" s="23">
        <v>60</v>
      </c>
      <c r="M153" s="23">
        <f t="shared" si="86"/>
        <v>9.1</v>
      </c>
      <c r="AH153" s="24"/>
      <c r="DM153" s="67"/>
      <c r="LJ153" s="24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11">
        <f t="shared" ref="QA153:SI155" si="98">+$H153/$L153</f>
        <v>46368.383333333331</v>
      </c>
      <c r="QB153" s="11">
        <f t="shared" si="98"/>
        <v>46368.383333333331</v>
      </c>
      <c r="QC153" s="11">
        <f t="shared" si="98"/>
        <v>46368.383333333331</v>
      </c>
      <c r="QD153" s="11">
        <f t="shared" si="98"/>
        <v>46368.383333333331</v>
      </c>
      <c r="QE153" s="11">
        <f t="shared" si="98"/>
        <v>46368.383333333331</v>
      </c>
      <c r="QF153" s="11">
        <f t="shared" si="98"/>
        <v>46368.383333333331</v>
      </c>
      <c r="QG153" s="11">
        <f t="shared" si="98"/>
        <v>46368.383333333331</v>
      </c>
      <c r="QH153" s="11">
        <f t="shared" si="98"/>
        <v>46368.383333333331</v>
      </c>
      <c r="QI153" s="11">
        <f t="shared" si="98"/>
        <v>46368.383333333331</v>
      </c>
      <c r="QJ153" s="11">
        <f t="shared" si="98"/>
        <v>46368.383333333331</v>
      </c>
      <c r="QK153" s="11">
        <f t="shared" si="98"/>
        <v>46368.383333333331</v>
      </c>
      <c r="QL153" s="11">
        <f t="shared" si="98"/>
        <v>46368.383333333331</v>
      </c>
      <c r="QM153" s="11">
        <f t="shared" si="98"/>
        <v>46368.383333333331</v>
      </c>
      <c r="QN153" s="11">
        <f t="shared" si="98"/>
        <v>46368.383333333331</v>
      </c>
      <c r="QO153" s="11">
        <f t="shared" si="98"/>
        <v>46368.383333333331</v>
      </c>
      <c r="QP153" s="11">
        <f t="shared" si="98"/>
        <v>46368.383333333331</v>
      </c>
      <c r="QQ153" s="11">
        <f t="shared" si="98"/>
        <v>46368.383333333331</v>
      </c>
      <c r="QR153" s="11">
        <f t="shared" si="98"/>
        <v>46368.383333333331</v>
      </c>
      <c r="QS153" s="11">
        <f t="shared" si="98"/>
        <v>46368.383333333331</v>
      </c>
      <c r="QT153" s="11">
        <f t="shared" si="98"/>
        <v>46368.383333333331</v>
      </c>
      <c r="QU153" s="11">
        <f t="shared" si="98"/>
        <v>46368.383333333331</v>
      </c>
      <c r="QV153" s="11">
        <f t="shared" si="98"/>
        <v>46368.383333333331</v>
      </c>
      <c r="QW153" s="11">
        <f t="shared" si="98"/>
        <v>46368.383333333331</v>
      </c>
      <c r="QX153" s="11">
        <f t="shared" si="98"/>
        <v>46368.383333333331</v>
      </c>
      <c r="QY153" s="11">
        <f t="shared" si="98"/>
        <v>46368.383333333331</v>
      </c>
      <c r="QZ153" s="11">
        <f t="shared" si="98"/>
        <v>46368.383333333331</v>
      </c>
      <c r="RA153" s="11">
        <f t="shared" si="98"/>
        <v>46368.383333333331</v>
      </c>
      <c r="RB153" s="11">
        <f t="shared" si="98"/>
        <v>46368.383333333331</v>
      </c>
      <c r="RC153" s="11">
        <f t="shared" si="98"/>
        <v>46368.383333333331</v>
      </c>
      <c r="RD153" s="11">
        <f t="shared" si="98"/>
        <v>46368.383333333331</v>
      </c>
      <c r="RE153" s="11">
        <f t="shared" si="98"/>
        <v>46368.383333333331</v>
      </c>
      <c r="RF153" s="11">
        <f t="shared" si="98"/>
        <v>46368.383333333331</v>
      </c>
      <c r="RG153" s="11">
        <f t="shared" si="98"/>
        <v>46368.383333333331</v>
      </c>
      <c r="RH153" s="11">
        <f t="shared" si="98"/>
        <v>46368.383333333331</v>
      </c>
      <c r="RI153" s="11">
        <f t="shared" si="98"/>
        <v>46368.383333333331</v>
      </c>
      <c r="RJ153" s="11">
        <f t="shared" si="98"/>
        <v>46368.383333333331</v>
      </c>
      <c r="RK153" s="11">
        <f t="shared" si="98"/>
        <v>46368.383333333331</v>
      </c>
      <c r="RL153" s="11">
        <f t="shared" si="98"/>
        <v>46368.383333333331</v>
      </c>
      <c r="RM153" s="11">
        <f t="shared" si="98"/>
        <v>46368.383333333331</v>
      </c>
      <c r="RN153" s="11">
        <f t="shared" si="98"/>
        <v>46368.383333333331</v>
      </c>
      <c r="RO153" s="11">
        <f t="shared" si="98"/>
        <v>46368.383333333331</v>
      </c>
      <c r="RP153" s="11">
        <f t="shared" si="98"/>
        <v>46368.383333333331</v>
      </c>
      <c r="RQ153" s="11">
        <f t="shared" si="98"/>
        <v>46368.383333333331</v>
      </c>
      <c r="RR153" s="11">
        <f t="shared" si="98"/>
        <v>46368.383333333331</v>
      </c>
      <c r="RS153" s="11">
        <f t="shared" si="98"/>
        <v>46368.383333333331</v>
      </c>
      <c r="RT153" s="11">
        <f t="shared" si="98"/>
        <v>46368.383333333331</v>
      </c>
      <c r="RU153" s="11">
        <f t="shared" si="98"/>
        <v>46368.383333333331</v>
      </c>
      <c r="RV153" s="11">
        <f t="shared" si="98"/>
        <v>46368.383333333331</v>
      </c>
      <c r="RW153" s="11">
        <f t="shared" si="98"/>
        <v>46368.383333333331</v>
      </c>
      <c r="RX153" s="11">
        <f t="shared" si="98"/>
        <v>46368.383333333331</v>
      </c>
      <c r="RY153" s="11">
        <f t="shared" si="98"/>
        <v>46368.383333333331</v>
      </c>
      <c r="RZ153" s="11">
        <f t="shared" si="98"/>
        <v>46368.383333333331</v>
      </c>
      <c r="SA153" s="11">
        <f t="shared" si="98"/>
        <v>46368.383333333331</v>
      </c>
      <c r="SB153" s="11">
        <f t="shared" si="98"/>
        <v>46368.383333333331</v>
      </c>
      <c r="SC153" s="11">
        <f t="shared" si="98"/>
        <v>46368.383333333331</v>
      </c>
      <c r="SD153" s="11">
        <f t="shared" si="98"/>
        <v>46368.383333333331</v>
      </c>
      <c r="SE153" s="11">
        <f t="shared" si="98"/>
        <v>46368.383333333331</v>
      </c>
      <c r="SF153" s="11">
        <f t="shared" si="98"/>
        <v>46368.383333333331</v>
      </c>
      <c r="SG153" s="11">
        <f t="shared" si="98"/>
        <v>46368.383333333331</v>
      </c>
      <c r="SH153" s="11">
        <f t="shared" si="98"/>
        <v>46368.383333333331</v>
      </c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  <c r="WV153" s="6"/>
      <c r="WW153" s="6"/>
      <c r="WX153" s="6"/>
      <c r="WY153" s="6"/>
      <c r="WZ153" s="6"/>
      <c r="XA153" s="6"/>
      <c r="XB153" s="6"/>
      <c r="XC153" s="6"/>
      <c r="XD153" s="6"/>
      <c r="XE153" s="6"/>
      <c r="XF153" s="6"/>
      <c r="XG153" s="6"/>
      <c r="XH153" s="6"/>
      <c r="XI153" s="6"/>
      <c r="XJ153" s="6"/>
      <c r="XK153" s="6"/>
      <c r="XL153" s="6"/>
      <c r="XM153" s="6"/>
      <c r="XN153" s="6"/>
      <c r="XO153" s="6"/>
      <c r="XP153" s="6"/>
      <c r="XQ153" s="6"/>
      <c r="XR153" s="6"/>
      <c r="XS153" s="6"/>
      <c r="XT153" s="6"/>
      <c r="XU153" s="6"/>
      <c r="XV153" s="6"/>
      <c r="XW153" s="6"/>
      <c r="XX153" s="6"/>
      <c r="XY153" s="6"/>
      <c r="XZ153" s="6"/>
      <c r="YA153" s="6"/>
      <c r="YB153" s="6"/>
      <c r="YC153" s="6"/>
      <c r="YD153" s="6"/>
      <c r="YE153" s="6"/>
      <c r="YF153" s="6"/>
      <c r="YG153" s="6"/>
      <c r="YH153" s="6"/>
      <c r="YI153" s="6"/>
      <c r="YJ153" s="6"/>
      <c r="YK153" s="6"/>
      <c r="YL153" s="6"/>
      <c r="YM153" s="6"/>
      <c r="YN153" s="6"/>
      <c r="YO153" s="6"/>
      <c r="YP153" s="6"/>
      <c r="YQ153" s="6"/>
      <c r="YR153" s="6"/>
      <c r="YS153" s="6"/>
      <c r="YT153" s="6"/>
      <c r="YU153" s="6"/>
      <c r="YV153" s="6"/>
      <c r="YW153" s="6"/>
      <c r="YX153" s="6"/>
      <c r="YY153" s="6"/>
      <c r="YZ153" s="6"/>
      <c r="ZA153" s="6"/>
      <c r="ZB153" s="6"/>
      <c r="ZC153" s="6"/>
      <c r="ZD153" s="6"/>
      <c r="ZE153" s="6"/>
      <c r="ZF153" s="6"/>
      <c r="ZG153" s="6"/>
      <c r="ZH153" s="6"/>
      <c r="ZI153" s="6"/>
      <c r="ZJ153" s="6"/>
    </row>
    <row r="154" spans="2:686">
      <c r="B154" s="17">
        <v>118</v>
      </c>
      <c r="C154" s="29" t="s">
        <v>339</v>
      </c>
      <c r="D154" s="30" t="s">
        <v>340</v>
      </c>
      <c r="E154" s="43" t="s">
        <v>18</v>
      </c>
      <c r="F154" s="29">
        <v>1</v>
      </c>
      <c r="G154" s="36">
        <v>2782103</v>
      </c>
      <c r="H154" s="37">
        <f t="shared" si="72"/>
        <v>2782103</v>
      </c>
      <c r="I154" s="37"/>
      <c r="J154" s="17" t="s">
        <v>341</v>
      </c>
      <c r="K154" s="17">
        <v>2</v>
      </c>
      <c r="L154" s="23">
        <v>60</v>
      </c>
      <c r="M154" s="23">
        <f t="shared" si="86"/>
        <v>2.6</v>
      </c>
      <c r="AH154" s="24"/>
      <c r="DM154" s="67"/>
      <c r="LJ154" s="24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  <c r="OD154" s="6"/>
      <c r="OE154" s="6"/>
      <c r="OF154" s="6"/>
      <c r="OG154" s="6"/>
      <c r="OH154" s="6"/>
      <c r="OI154" s="6"/>
      <c r="OJ154" s="6"/>
      <c r="OK154" s="6"/>
      <c r="OL154" s="6"/>
      <c r="OM154" s="6"/>
      <c r="ON154" s="6"/>
      <c r="OO154" s="6"/>
      <c r="OP154" s="6"/>
      <c r="OQ154" s="6"/>
      <c r="OR154" s="6"/>
      <c r="OS154" s="6"/>
      <c r="OT154" s="6"/>
      <c r="OU154" s="6"/>
      <c r="OV154" s="6"/>
      <c r="OW154" s="6"/>
      <c r="OX154" s="6"/>
      <c r="OY154" s="6"/>
      <c r="OZ154" s="6"/>
      <c r="PA154" s="6"/>
      <c r="PB154" s="6"/>
      <c r="PC154" s="6"/>
      <c r="PD154" s="6"/>
      <c r="PE154" s="6"/>
      <c r="PF154" s="6"/>
      <c r="PG154" s="6"/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6"/>
      <c r="PV154" s="6"/>
      <c r="PW154" s="6"/>
      <c r="PX154" s="6"/>
      <c r="PY154" s="6"/>
      <c r="PZ154" s="6"/>
      <c r="QA154" s="6"/>
      <c r="QB154" s="6"/>
      <c r="QC154" s="6"/>
      <c r="QD154" s="6"/>
      <c r="QE154" s="6"/>
      <c r="QF154" s="6"/>
      <c r="QG154" s="11">
        <f t="shared" si="98"/>
        <v>46368.383333333331</v>
      </c>
      <c r="QH154" s="11">
        <f t="shared" si="98"/>
        <v>46368.383333333331</v>
      </c>
      <c r="QI154" s="11">
        <f t="shared" si="98"/>
        <v>46368.383333333331</v>
      </c>
      <c r="QJ154" s="11">
        <f t="shared" si="98"/>
        <v>46368.383333333331</v>
      </c>
      <c r="QK154" s="11">
        <f t="shared" si="98"/>
        <v>46368.383333333331</v>
      </c>
      <c r="QL154" s="11">
        <f t="shared" si="98"/>
        <v>46368.383333333331</v>
      </c>
      <c r="QM154" s="11">
        <f t="shared" si="98"/>
        <v>46368.383333333331</v>
      </c>
      <c r="QN154" s="11">
        <f t="shared" si="98"/>
        <v>46368.383333333331</v>
      </c>
      <c r="QO154" s="11">
        <f t="shared" si="98"/>
        <v>46368.383333333331</v>
      </c>
      <c r="QP154" s="11">
        <f t="shared" si="98"/>
        <v>46368.383333333331</v>
      </c>
      <c r="QQ154" s="11">
        <f t="shared" si="98"/>
        <v>46368.383333333331</v>
      </c>
      <c r="QR154" s="11">
        <f t="shared" si="98"/>
        <v>46368.383333333331</v>
      </c>
      <c r="QS154" s="11">
        <f t="shared" si="98"/>
        <v>46368.383333333331</v>
      </c>
      <c r="QT154" s="11">
        <f t="shared" si="98"/>
        <v>46368.383333333331</v>
      </c>
      <c r="QU154" s="11">
        <f t="shared" si="98"/>
        <v>46368.383333333331</v>
      </c>
      <c r="QV154" s="11">
        <f t="shared" si="98"/>
        <v>46368.383333333331</v>
      </c>
      <c r="QW154" s="11">
        <f t="shared" si="98"/>
        <v>46368.383333333331</v>
      </c>
      <c r="QX154" s="11">
        <f t="shared" si="98"/>
        <v>46368.383333333331</v>
      </c>
      <c r="QY154" s="11">
        <f t="shared" si="98"/>
        <v>46368.383333333331</v>
      </c>
      <c r="QZ154" s="11">
        <f t="shared" si="98"/>
        <v>46368.383333333331</v>
      </c>
      <c r="RA154" s="11">
        <f t="shared" si="98"/>
        <v>46368.383333333331</v>
      </c>
      <c r="RB154" s="11">
        <f t="shared" si="98"/>
        <v>46368.383333333331</v>
      </c>
      <c r="RC154" s="11">
        <f t="shared" si="98"/>
        <v>46368.383333333331</v>
      </c>
      <c r="RD154" s="11">
        <f t="shared" si="98"/>
        <v>46368.383333333331</v>
      </c>
      <c r="RE154" s="11">
        <f t="shared" si="98"/>
        <v>46368.383333333331</v>
      </c>
      <c r="RF154" s="11">
        <f t="shared" si="98"/>
        <v>46368.383333333331</v>
      </c>
      <c r="RG154" s="11">
        <f t="shared" si="98"/>
        <v>46368.383333333331</v>
      </c>
      <c r="RH154" s="11">
        <f t="shared" si="98"/>
        <v>46368.383333333331</v>
      </c>
      <c r="RI154" s="11">
        <f t="shared" si="98"/>
        <v>46368.383333333331</v>
      </c>
      <c r="RJ154" s="11">
        <f t="shared" si="98"/>
        <v>46368.383333333331</v>
      </c>
      <c r="RK154" s="11">
        <f t="shared" si="98"/>
        <v>46368.383333333331</v>
      </c>
      <c r="RL154" s="11">
        <f t="shared" si="98"/>
        <v>46368.383333333331</v>
      </c>
      <c r="RM154" s="11">
        <f t="shared" si="98"/>
        <v>46368.383333333331</v>
      </c>
      <c r="RN154" s="11">
        <f t="shared" si="98"/>
        <v>46368.383333333331</v>
      </c>
      <c r="RO154" s="11">
        <f t="shared" si="98"/>
        <v>46368.383333333331</v>
      </c>
      <c r="RP154" s="11">
        <f t="shared" si="98"/>
        <v>46368.383333333331</v>
      </c>
      <c r="RQ154" s="11">
        <f t="shared" si="98"/>
        <v>46368.383333333331</v>
      </c>
      <c r="RR154" s="11">
        <f t="shared" si="98"/>
        <v>46368.383333333331</v>
      </c>
      <c r="RS154" s="11">
        <f t="shared" si="98"/>
        <v>46368.383333333331</v>
      </c>
      <c r="RT154" s="11">
        <f t="shared" si="98"/>
        <v>46368.383333333331</v>
      </c>
      <c r="RU154" s="11">
        <f t="shared" si="98"/>
        <v>46368.383333333331</v>
      </c>
      <c r="RV154" s="11">
        <f t="shared" si="98"/>
        <v>46368.383333333331</v>
      </c>
      <c r="RW154" s="11">
        <f t="shared" si="98"/>
        <v>46368.383333333331</v>
      </c>
      <c r="RX154" s="11">
        <f t="shared" si="98"/>
        <v>46368.383333333331</v>
      </c>
      <c r="RY154" s="11">
        <f t="shared" si="98"/>
        <v>46368.383333333331</v>
      </c>
      <c r="RZ154" s="11">
        <f t="shared" si="98"/>
        <v>46368.383333333331</v>
      </c>
      <c r="SA154" s="11">
        <f t="shared" si="98"/>
        <v>46368.383333333331</v>
      </c>
      <c r="SB154" s="11">
        <f t="shared" si="98"/>
        <v>46368.383333333331</v>
      </c>
      <c r="SC154" s="11">
        <f t="shared" si="98"/>
        <v>46368.383333333331</v>
      </c>
      <c r="SD154" s="11">
        <f t="shared" si="98"/>
        <v>46368.383333333331</v>
      </c>
      <c r="SE154" s="11">
        <f t="shared" si="98"/>
        <v>46368.383333333331</v>
      </c>
      <c r="SF154" s="11">
        <f t="shared" si="98"/>
        <v>46368.383333333331</v>
      </c>
      <c r="SG154" s="11">
        <f t="shared" si="98"/>
        <v>46368.383333333331</v>
      </c>
      <c r="SH154" s="11">
        <f t="shared" si="98"/>
        <v>46368.383333333331</v>
      </c>
      <c r="SI154" s="11">
        <f t="shared" ref="SI154:SN155" si="99">+$H154/$L154</f>
        <v>46368.383333333331</v>
      </c>
      <c r="SJ154" s="11">
        <f t="shared" si="99"/>
        <v>46368.383333333331</v>
      </c>
      <c r="SK154" s="11">
        <f t="shared" si="99"/>
        <v>46368.383333333331</v>
      </c>
      <c r="SL154" s="11">
        <f t="shared" si="99"/>
        <v>46368.383333333331</v>
      </c>
      <c r="SM154" s="11">
        <f t="shared" si="99"/>
        <v>46368.383333333331</v>
      </c>
      <c r="SN154" s="11">
        <f t="shared" si="99"/>
        <v>46368.383333333331</v>
      </c>
      <c r="SO154" s="6"/>
      <c r="SP154" s="6"/>
      <c r="SQ154" s="6"/>
      <c r="SR154" s="6"/>
      <c r="SS154" s="6"/>
      <c r="ST154" s="6"/>
      <c r="SU154" s="6"/>
      <c r="SV154" s="6"/>
      <c r="SW154" s="6"/>
      <c r="SX154" s="6"/>
      <c r="SY154" s="6"/>
      <c r="SZ154" s="6"/>
      <c r="TA154" s="6"/>
      <c r="TB154" s="6"/>
      <c r="TC154" s="6"/>
      <c r="TD154" s="6"/>
      <c r="TE154" s="6"/>
      <c r="TF154" s="6"/>
      <c r="TG154" s="6"/>
      <c r="TH154" s="6"/>
      <c r="TI154" s="6"/>
      <c r="TJ154" s="6"/>
      <c r="TK154" s="6"/>
      <c r="TL154" s="6"/>
      <c r="TM154" s="6"/>
      <c r="TN154" s="6"/>
      <c r="TO154" s="6"/>
      <c r="TP154" s="6"/>
      <c r="TQ154" s="6"/>
      <c r="TR154" s="6"/>
      <c r="TS154" s="6"/>
      <c r="TT154" s="6"/>
      <c r="TU154" s="6"/>
      <c r="TV154" s="6"/>
      <c r="TW154" s="6"/>
      <c r="TX154" s="6"/>
      <c r="TY154" s="6"/>
      <c r="TZ154" s="6"/>
      <c r="UA154" s="6"/>
      <c r="UB154" s="6"/>
      <c r="UC154" s="6"/>
      <c r="UD154" s="6"/>
      <c r="UE154" s="6"/>
      <c r="UF154" s="6"/>
      <c r="UG154" s="6"/>
      <c r="UH154" s="6"/>
      <c r="UI154" s="6"/>
      <c r="UJ154" s="6"/>
      <c r="UK154" s="6"/>
      <c r="UL154" s="6"/>
      <c r="UM154" s="6"/>
      <c r="UN154" s="6"/>
      <c r="UO154" s="6"/>
      <c r="UP154" s="6"/>
      <c r="UQ154" s="6"/>
      <c r="UR154" s="6"/>
      <c r="US154" s="6"/>
      <c r="UT154" s="6"/>
      <c r="UU154" s="6"/>
      <c r="UV154" s="6"/>
      <c r="UW154" s="6"/>
      <c r="UX154" s="6"/>
      <c r="UY154" s="6"/>
      <c r="UZ154" s="6"/>
      <c r="VA154" s="6"/>
      <c r="VB154" s="6"/>
      <c r="VC154" s="6"/>
      <c r="VD154" s="6"/>
      <c r="VE154" s="6"/>
      <c r="VF154" s="6"/>
      <c r="VG154" s="6"/>
      <c r="VH154" s="6"/>
      <c r="VI154" s="6"/>
      <c r="VJ154" s="6"/>
      <c r="VK154" s="6"/>
      <c r="VL154" s="6"/>
      <c r="VM154" s="6"/>
      <c r="VN154" s="6"/>
      <c r="VO154" s="6"/>
      <c r="VP154" s="6"/>
      <c r="VQ154" s="6"/>
      <c r="VR154" s="6"/>
      <c r="VS154" s="6"/>
      <c r="VT154" s="6"/>
      <c r="VU154" s="6"/>
      <c r="VV154" s="6"/>
      <c r="VW154" s="6"/>
      <c r="VX154" s="6"/>
      <c r="VY154" s="6"/>
      <c r="VZ154" s="6"/>
      <c r="WA154" s="6"/>
      <c r="WB154" s="6"/>
      <c r="WC154" s="6"/>
      <c r="WD154" s="6"/>
      <c r="WE154" s="6"/>
      <c r="WF154" s="6"/>
      <c r="WG154" s="6"/>
      <c r="WH154" s="6"/>
      <c r="WI154" s="6"/>
      <c r="WJ154" s="6"/>
      <c r="WK154" s="6"/>
      <c r="WL154" s="6"/>
      <c r="WM154" s="6"/>
      <c r="WN154" s="6"/>
      <c r="WO154" s="6"/>
      <c r="WP154" s="6"/>
      <c r="WQ154" s="6"/>
      <c r="WR154" s="6"/>
      <c r="WS154" s="6"/>
      <c r="WT154" s="6"/>
      <c r="WU154" s="6"/>
      <c r="WV154" s="6"/>
      <c r="WW154" s="6"/>
      <c r="WX154" s="6"/>
      <c r="WY154" s="6"/>
      <c r="WZ154" s="6"/>
      <c r="XA154" s="6"/>
      <c r="XB154" s="6"/>
      <c r="XC154" s="6"/>
      <c r="XD154" s="6"/>
      <c r="XE154" s="6"/>
      <c r="XF154" s="6"/>
      <c r="XG154" s="6"/>
      <c r="XH154" s="6"/>
      <c r="XI154" s="6"/>
      <c r="XJ154" s="6"/>
      <c r="XK154" s="6"/>
      <c r="XL154" s="6"/>
      <c r="XM154" s="6"/>
      <c r="XN154" s="6"/>
      <c r="XO154" s="6"/>
      <c r="XP154" s="6"/>
      <c r="XQ154" s="6"/>
      <c r="XR154" s="6"/>
      <c r="XS154" s="6"/>
      <c r="XT154" s="6"/>
      <c r="XU154" s="6"/>
      <c r="XV154" s="6"/>
      <c r="XW154" s="6"/>
      <c r="XX154" s="6"/>
      <c r="XY154" s="6"/>
      <c r="XZ154" s="6"/>
      <c r="YA154" s="6"/>
      <c r="YB154" s="6"/>
      <c r="YC154" s="6"/>
      <c r="YD154" s="6"/>
      <c r="YE154" s="6"/>
      <c r="YF154" s="6"/>
      <c r="YG154" s="6"/>
      <c r="YH154" s="6"/>
      <c r="YI154" s="6"/>
      <c r="YJ154" s="6"/>
      <c r="YK154" s="6"/>
      <c r="YL154" s="6"/>
      <c r="YM154" s="6"/>
      <c r="YN154" s="6"/>
      <c r="YO154" s="6"/>
      <c r="YP154" s="6"/>
      <c r="YQ154" s="6"/>
      <c r="YR154" s="6"/>
      <c r="YS154" s="6"/>
      <c r="YT154" s="6"/>
      <c r="YU154" s="6"/>
      <c r="YV154" s="6"/>
      <c r="YW154" s="6"/>
      <c r="YX154" s="6"/>
      <c r="YY154" s="6"/>
      <c r="YZ154" s="6"/>
      <c r="ZA154" s="6"/>
      <c r="ZB154" s="6"/>
      <c r="ZC154" s="6"/>
      <c r="ZD154" s="6"/>
      <c r="ZE154" s="6"/>
      <c r="ZF154" s="6"/>
      <c r="ZG154" s="6"/>
      <c r="ZH154" s="6"/>
      <c r="ZI154" s="6"/>
      <c r="ZJ154" s="6"/>
    </row>
    <row r="155" spans="2:686">
      <c r="B155" s="17">
        <v>119</v>
      </c>
      <c r="C155" s="29" t="s">
        <v>342</v>
      </c>
      <c r="D155" s="30" t="s">
        <v>343</v>
      </c>
      <c r="E155" s="43" t="s">
        <v>18</v>
      </c>
      <c r="F155" s="29">
        <v>1</v>
      </c>
      <c r="G155" s="36">
        <v>927368</v>
      </c>
      <c r="H155" s="37">
        <f t="shared" si="72"/>
        <v>927368</v>
      </c>
      <c r="I155" s="37"/>
      <c r="J155" s="17">
        <v>117</v>
      </c>
      <c r="K155" s="17">
        <v>1</v>
      </c>
      <c r="L155" s="23">
        <v>6</v>
      </c>
      <c r="M155" s="23">
        <f t="shared" si="86"/>
        <v>1.3</v>
      </c>
      <c r="AH155" s="24"/>
      <c r="DM155" s="67"/>
      <c r="LJ155" s="24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  <c r="OD155" s="6"/>
      <c r="OE155" s="6"/>
      <c r="OF155" s="6"/>
      <c r="OG155" s="6"/>
      <c r="OH155" s="6"/>
      <c r="OI155" s="6"/>
      <c r="OJ155" s="6"/>
      <c r="OK155" s="6"/>
      <c r="OL155" s="6"/>
      <c r="OM155" s="6"/>
      <c r="ON155" s="6"/>
      <c r="OO155" s="6"/>
      <c r="OP155" s="6"/>
      <c r="OQ155" s="6"/>
      <c r="OR155" s="6"/>
      <c r="OS155" s="6"/>
      <c r="OT155" s="6"/>
      <c r="OU155" s="6"/>
      <c r="OV155" s="6"/>
      <c r="OW155" s="6"/>
      <c r="OX155" s="6"/>
      <c r="OY155" s="6"/>
      <c r="OZ155" s="6"/>
      <c r="PA155" s="6"/>
      <c r="PB155" s="6"/>
      <c r="PC155" s="6"/>
      <c r="PD155" s="6"/>
      <c r="PE155" s="6"/>
      <c r="PF155" s="6"/>
      <c r="PG155" s="6"/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6"/>
      <c r="PV155" s="6"/>
      <c r="PW155" s="6"/>
      <c r="PX155" s="6"/>
      <c r="PY155" s="6"/>
      <c r="PZ155" s="6"/>
      <c r="QA155" s="6"/>
      <c r="QB155" s="6"/>
      <c r="QC155" s="6"/>
      <c r="QD155" s="6"/>
      <c r="QE155" s="6"/>
      <c r="QF155" s="6"/>
      <c r="QG155" s="6"/>
      <c r="QH155" s="6"/>
      <c r="QI155" s="6"/>
      <c r="QJ155" s="6"/>
      <c r="QK155" s="6"/>
      <c r="QL155" s="6"/>
      <c r="QM155" s="6"/>
      <c r="QN155" s="6"/>
      <c r="QO155" s="6"/>
      <c r="QP155" s="6"/>
      <c r="QQ155" s="6"/>
      <c r="QR155" s="6"/>
      <c r="QS155" s="6"/>
      <c r="QT155" s="6"/>
      <c r="QU155" s="6"/>
      <c r="QV155" s="6"/>
      <c r="QW155" s="6"/>
      <c r="QX155" s="6"/>
      <c r="QY155" s="6"/>
      <c r="QZ155" s="6"/>
      <c r="RA155" s="6"/>
      <c r="RB155" s="6"/>
      <c r="RC155" s="6"/>
      <c r="RD155" s="6"/>
      <c r="RE155" s="6"/>
      <c r="RF155" s="6"/>
      <c r="RG155" s="6"/>
      <c r="RH155" s="6"/>
      <c r="RI155" s="6"/>
      <c r="RJ155" s="6"/>
      <c r="RK155" s="6"/>
      <c r="RL155" s="6"/>
      <c r="RM155" s="6"/>
      <c r="RN155" s="6"/>
      <c r="RO155" s="6"/>
      <c r="RP155" s="6"/>
      <c r="RQ155" s="6"/>
      <c r="RR155" s="6"/>
      <c r="RS155" s="6"/>
      <c r="RT155" s="6"/>
      <c r="RU155" s="6"/>
      <c r="RV155" s="6"/>
      <c r="RW155" s="6"/>
      <c r="RX155" s="6"/>
      <c r="RY155" s="6"/>
      <c r="RZ155" s="6"/>
      <c r="SA155" s="6"/>
      <c r="SB155" s="6"/>
      <c r="SC155" s="6"/>
      <c r="SD155" s="6"/>
      <c r="SE155" s="6"/>
      <c r="SF155" s="6"/>
      <c r="SG155" s="6"/>
      <c r="SH155" s="6"/>
      <c r="SI155" s="11">
        <f t="shared" si="98"/>
        <v>154561.33333333334</v>
      </c>
      <c r="SJ155" s="11">
        <f t="shared" si="99"/>
        <v>154561.33333333334</v>
      </c>
      <c r="SK155" s="11">
        <f t="shared" si="99"/>
        <v>154561.33333333334</v>
      </c>
      <c r="SL155" s="11">
        <f t="shared" si="99"/>
        <v>154561.33333333334</v>
      </c>
      <c r="SM155" s="11">
        <f t="shared" si="99"/>
        <v>154561.33333333334</v>
      </c>
      <c r="SN155" s="11">
        <f t="shared" si="99"/>
        <v>154561.33333333334</v>
      </c>
      <c r="SO155" s="6"/>
      <c r="SP155" s="6"/>
      <c r="SQ155" s="6"/>
      <c r="SR155" s="6"/>
      <c r="SS155" s="6"/>
      <c r="ST155" s="6"/>
      <c r="SU155" s="6"/>
      <c r="SV155" s="6"/>
      <c r="SW155" s="6"/>
      <c r="SX155" s="6"/>
      <c r="SY155" s="6"/>
      <c r="SZ155" s="6"/>
      <c r="TA155" s="6"/>
      <c r="TB155" s="6"/>
      <c r="TC155" s="6"/>
      <c r="TD155" s="6"/>
      <c r="TE155" s="6"/>
      <c r="TF155" s="6"/>
      <c r="TG155" s="6"/>
      <c r="TH155" s="6"/>
      <c r="TI155" s="6"/>
      <c r="TJ155" s="6"/>
      <c r="TK155" s="6"/>
      <c r="TL155" s="6"/>
      <c r="TM155" s="6"/>
      <c r="TN155" s="6"/>
      <c r="TO155" s="6"/>
      <c r="TP155" s="6"/>
      <c r="TQ155" s="6"/>
      <c r="TR155" s="6"/>
      <c r="TS155" s="6"/>
      <c r="TT155" s="6"/>
      <c r="TU155" s="6"/>
      <c r="TV155" s="6"/>
      <c r="TW155" s="6"/>
      <c r="TX155" s="6"/>
      <c r="TY155" s="6"/>
      <c r="TZ155" s="6"/>
      <c r="UA155" s="6"/>
      <c r="UB155" s="6"/>
      <c r="UC155" s="6"/>
      <c r="UD155" s="6"/>
      <c r="UE155" s="6"/>
      <c r="UF155" s="6"/>
      <c r="UG155" s="6"/>
      <c r="UH155" s="6"/>
      <c r="UI155" s="6"/>
      <c r="UJ155" s="6"/>
      <c r="UK155" s="6"/>
      <c r="UL155" s="6"/>
      <c r="UM155" s="6"/>
      <c r="UN155" s="6"/>
      <c r="UO155" s="6"/>
      <c r="UP155" s="6"/>
      <c r="UQ155" s="6"/>
      <c r="UR155" s="6"/>
      <c r="US155" s="6"/>
      <c r="UT155" s="6"/>
      <c r="UU155" s="6"/>
      <c r="UV155" s="6"/>
      <c r="UW155" s="6"/>
      <c r="UX155" s="6"/>
      <c r="UY155" s="6"/>
      <c r="UZ155" s="6"/>
      <c r="VA155" s="6"/>
      <c r="VB155" s="6"/>
      <c r="VC155" s="6"/>
      <c r="VD155" s="6"/>
      <c r="VE155" s="6"/>
      <c r="VF155" s="6"/>
      <c r="VG155" s="6"/>
      <c r="VH155" s="6"/>
      <c r="VI155" s="6"/>
      <c r="VJ155" s="6"/>
      <c r="VK155" s="6"/>
      <c r="VL155" s="6"/>
      <c r="VM155" s="6"/>
      <c r="VN155" s="6"/>
      <c r="VO155" s="6"/>
      <c r="VP155" s="6"/>
      <c r="VQ155" s="6"/>
      <c r="VR155" s="6"/>
      <c r="VS155" s="6"/>
      <c r="VT155" s="6"/>
      <c r="VU155" s="6"/>
      <c r="VV155" s="6"/>
      <c r="VW155" s="6"/>
      <c r="VX155" s="6"/>
      <c r="VY155" s="6"/>
      <c r="VZ155" s="6"/>
      <c r="WA155" s="6"/>
      <c r="WB155" s="6"/>
      <c r="WC155" s="6"/>
      <c r="WD155" s="6"/>
      <c r="WE155" s="6"/>
      <c r="WF155" s="6"/>
      <c r="WG155" s="6"/>
      <c r="WH155" s="6"/>
      <c r="WI155" s="6"/>
      <c r="WJ155" s="6"/>
      <c r="WK155" s="6"/>
      <c r="WL155" s="6"/>
      <c r="WM155" s="6"/>
      <c r="WN155" s="6"/>
      <c r="WO155" s="6"/>
      <c r="WP155" s="6"/>
      <c r="WQ155" s="6"/>
      <c r="WR155" s="6"/>
      <c r="WS155" s="6"/>
      <c r="WT155" s="6"/>
      <c r="WU155" s="6"/>
      <c r="WV155" s="6"/>
      <c r="WW155" s="6"/>
      <c r="WX155" s="6"/>
      <c r="WY155" s="6"/>
      <c r="WZ155" s="6"/>
      <c r="XA155" s="6"/>
      <c r="XB155" s="6"/>
      <c r="XC155" s="6"/>
      <c r="XD155" s="6"/>
      <c r="XE155" s="6"/>
      <c r="XF155" s="6"/>
      <c r="XG155" s="6"/>
      <c r="XH155" s="6"/>
      <c r="XI155" s="6"/>
      <c r="XJ155" s="6"/>
      <c r="XK155" s="6"/>
      <c r="XL155" s="6"/>
      <c r="XM155" s="6"/>
      <c r="XN155" s="6"/>
      <c r="XO155" s="6"/>
      <c r="XP155" s="6"/>
      <c r="XQ155" s="6"/>
      <c r="XR155" s="6"/>
      <c r="XS155" s="6"/>
      <c r="XT155" s="6"/>
      <c r="XU155" s="6"/>
      <c r="XV155" s="6"/>
      <c r="XW155" s="6"/>
      <c r="XX155" s="6"/>
      <c r="XY155" s="6"/>
      <c r="XZ155" s="6"/>
      <c r="YA155" s="6"/>
      <c r="YB155" s="6"/>
      <c r="YC155" s="6"/>
      <c r="YD155" s="6"/>
      <c r="YE155" s="6"/>
      <c r="YF155" s="6"/>
      <c r="YG155" s="6"/>
      <c r="YH155" s="6"/>
      <c r="YI155" s="6"/>
      <c r="YJ155" s="6"/>
      <c r="YK155" s="6"/>
      <c r="YL155" s="6"/>
      <c r="YM155" s="6"/>
      <c r="YN155" s="6"/>
      <c r="YO155" s="6"/>
      <c r="YP155" s="6"/>
      <c r="YQ155" s="6"/>
      <c r="YR155" s="6"/>
      <c r="YS155" s="6"/>
      <c r="YT155" s="6"/>
      <c r="YU155" s="6"/>
      <c r="YV155" s="6"/>
      <c r="YW155" s="6"/>
      <c r="YX155" s="6"/>
      <c r="YY155" s="6"/>
      <c r="YZ155" s="6"/>
      <c r="ZA155" s="6"/>
      <c r="ZB155" s="6"/>
      <c r="ZC155" s="6"/>
      <c r="ZD155" s="6"/>
      <c r="ZE155" s="6"/>
      <c r="ZF155" s="6"/>
      <c r="ZG155" s="6"/>
      <c r="ZH155" s="6"/>
      <c r="ZI155" s="6"/>
      <c r="ZJ155" s="6"/>
    </row>
    <row r="156" spans="2:686">
      <c r="B156" s="17">
        <v>120</v>
      </c>
      <c r="C156" s="29" t="s">
        <v>344</v>
      </c>
      <c r="D156" s="30" t="s">
        <v>345</v>
      </c>
      <c r="E156" s="43" t="s">
        <v>18</v>
      </c>
      <c r="F156" s="29">
        <v>1</v>
      </c>
      <c r="G156" s="36">
        <v>1854735</v>
      </c>
      <c r="H156" s="37">
        <f t="shared" si="72"/>
        <v>1854735</v>
      </c>
      <c r="I156" s="37"/>
      <c r="J156" s="17">
        <v>119</v>
      </c>
      <c r="K156" s="17">
        <v>2</v>
      </c>
      <c r="L156" s="23">
        <v>3</v>
      </c>
      <c r="M156" s="23">
        <f t="shared" si="86"/>
        <v>2.6</v>
      </c>
      <c r="AH156" s="24"/>
      <c r="DM156" s="67"/>
      <c r="LJ156" s="24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  <c r="QU156" s="6"/>
      <c r="QV156" s="6"/>
      <c r="QW156" s="6"/>
      <c r="QX156" s="6"/>
      <c r="QY156" s="6"/>
      <c r="QZ156" s="6"/>
      <c r="RA156" s="6"/>
      <c r="RB156" s="6"/>
      <c r="RC156" s="6"/>
      <c r="RD156" s="6"/>
      <c r="RE156" s="6"/>
      <c r="RF156" s="6"/>
      <c r="RG156" s="6"/>
      <c r="RH156" s="6"/>
      <c r="RI156" s="6"/>
      <c r="RJ156" s="6"/>
      <c r="RK156" s="6"/>
      <c r="RL156" s="6"/>
      <c r="RM156" s="6"/>
      <c r="RN156" s="6"/>
      <c r="RO156" s="6"/>
      <c r="RP156" s="6"/>
      <c r="RQ156" s="6"/>
      <c r="RR156" s="6"/>
      <c r="RS156" s="6"/>
      <c r="RT156" s="6"/>
      <c r="RU156" s="6"/>
      <c r="RV156" s="6"/>
      <c r="RW156" s="6"/>
      <c r="RX156" s="6"/>
      <c r="RY156" s="6"/>
      <c r="RZ156" s="6"/>
      <c r="SA156" s="6"/>
      <c r="SB156" s="6"/>
      <c r="SC156" s="6"/>
      <c r="SD156" s="6"/>
      <c r="SE156" s="6"/>
      <c r="SF156" s="6"/>
      <c r="SG156" s="6"/>
      <c r="SH156" s="6"/>
      <c r="SI156" s="6"/>
      <c r="SJ156" s="6"/>
      <c r="SK156" s="6"/>
      <c r="SL156" s="6"/>
      <c r="SM156" s="6"/>
      <c r="SN156" s="6"/>
      <c r="SO156" s="11">
        <f t="shared" ref="SO156:SW157" si="100">+$H156/$L156</f>
        <v>618245</v>
      </c>
      <c r="SP156" s="11">
        <f t="shared" si="100"/>
        <v>618245</v>
      </c>
      <c r="SQ156" s="11">
        <f t="shared" si="100"/>
        <v>618245</v>
      </c>
      <c r="SR156" s="6"/>
      <c r="SS156" s="6"/>
      <c r="ST156" s="6"/>
      <c r="SU156" s="6"/>
      <c r="SV156" s="6"/>
      <c r="SW156" s="6"/>
      <c r="SX156" s="6"/>
      <c r="SY156" s="6"/>
      <c r="SZ156" s="6"/>
      <c r="TA156" s="6"/>
      <c r="TB156" s="6"/>
      <c r="TC156" s="6"/>
      <c r="TD156" s="6"/>
      <c r="TE156" s="6"/>
      <c r="TF156" s="6"/>
      <c r="TG156" s="6"/>
      <c r="TH156" s="6"/>
      <c r="TI156" s="6"/>
      <c r="TJ156" s="6"/>
      <c r="TK156" s="6"/>
      <c r="TL156" s="6"/>
      <c r="TM156" s="6"/>
      <c r="TN156" s="6"/>
      <c r="TO156" s="6"/>
      <c r="TP156" s="6"/>
      <c r="TQ156" s="6"/>
      <c r="TR156" s="6"/>
      <c r="TS156" s="6"/>
      <c r="TT156" s="6"/>
      <c r="TU156" s="6"/>
      <c r="TV156" s="6"/>
      <c r="TW156" s="6"/>
      <c r="TX156" s="6"/>
      <c r="TY156" s="6"/>
      <c r="TZ156" s="6"/>
      <c r="UA156" s="6"/>
      <c r="UB156" s="6"/>
      <c r="UC156" s="6"/>
      <c r="UD156" s="6"/>
      <c r="UE156" s="6"/>
      <c r="UF156" s="6"/>
      <c r="UG156" s="6"/>
      <c r="UH156" s="6"/>
      <c r="UI156" s="6"/>
      <c r="UJ156" s="6"/>
      <c r="UK156" s="6"/>
      <c r="UL156" s="6"/>
      <c r="UM156" s="6"/>
      <c r="UN156" s="6"/>
      <c r="UO156" s="6"/>
      <c r="UP156" s="6"/>
      <c r="UQ156" s="6"/>
      <c r="UR156" s="6"/>
      <c r="US156" s="6"/>
      <c r="UT156" s="6"/>
      <c r="UU156" s="6"/>
      <c r="UV156" s="6"/>
      <c r="UW156" s="6"/>
      <c r="UX156" s="6"/>
      <c r="UY156" s="6"/>
      <c r="UZ156" s="6"/>
      <c r="VA156" s="6"/>
      <c r="VB156" s="6"/>
      <c r="VC156" s="6"/>
      <c r="VD156" s="6"/>
      <c r="VE156" s="6"/>
      <c r="VF156" s="6"/>
      <c r="VG156" s="6"/>
      <c r="VH156" s="6"/>
      <c r="VI156" s="6"/>
      <c r="VJ156" s="6"/>
      <c r="VK156" s="6"/>
      <c r="VL156" s="6"/>
      <c r="VM156" s="6"/>
      <c r="VN156" s="6"/>
      <c r="VO156" s="6"/>
      <c r="VP156" s="6"/>
      <c r="VQ156" s="6"/>
      <c r="VR156" s="6"/>
      <c r="VS156" s="6"/>
      <c r="VT156" s="6"/>
      <c r="VU156" s="6"/>
      <c r="VV156" s="6"/>
      <c r="VW156" s="6"/>
      <c r="VX156" s="6"/>
      <c r="VY156" s="6"/>
      <c r="VZ156" s="6"/>
      <c r="WA156" s="6"/>
      <c r="WB156" s="6"/>
      <c r="WC156" s="6"/>
      <c r="WD156" s="6"/>
      <c r="WE156" s="6"/>
      <c r="WF156" s="6"/>
      <c r="WG156" s="6"/>
      <c r="WH156" s="6"/>
      <c r="WI156" s="6"/>
      <c r="WJ156" s="6"/>
      <c r="WK156" s="6"/>
      <c r="WL156" s="6"/>
      <c r="WM156" s="6"/>
      <c r="WN156" s="6"/>
      <c r="WO156" s="6"/>
      <c r="WP156" s="6"/>
      <c r="WQ156" s="6"/>
      <c r="WR156" s="6"/>
      <c r="WS156" s="6"/>
      <c r="WT156" s="6"/>
      <c r="WU156" s="6"/>
      <c r="WV156" s="6"/>
      <c r="WW156" s="6"/>
      <c r="WX156" s="6"/>
      <c r="WY156" s="6"/>
      <c r="WZ156" s="6"/>
      <c r="XA156" s="6"/>
      <c r="XB156" s="6"/>
      <c r="XC156" s="6"/>
      <c r="XD156" s="6"/>
      <c r="XE156" s="6"/>
      <c r="XF156" s="6"/>
      <c r="XG156" s="6"/>
      <c r="XH156" s="6"/>
      <c r="XI156" s="6"/>
      <c r="XJ156" s="6"/>
      <c r="XK156" s="6"/>
      <c r="XL156" s="6"/>
      <c r="XM156" s="6"/>
      <c r="XN156" s="6"/>
      <c r="XO156" s="6"/>
      <c r="XP156" s="6"/>
      <c r="XQ156" s="6"/>
      <c r="XR156" s="6"/>
      <c r="XS156" s="6"/>
      <c r="XT156" s="6"/>
      <c r="XU156" s="6"/>
      <c r="XV156" s="6"/>
      <c r="XW156" s="6"/>
      <c r="XX156" s="6"/>
      <c r="XY156" s="6"/>
      <c r="XZ156" s="6"/>
      <c r="YA156" s="6"/>
      <c r="YB156" s="6"/>
      <c r="YC156" s="6"/>
      <c r="YD156" s="6"/>
      <c r="YE156" s="6"/>
      <c r="YF156" s="6"/>
      <c r="YG156" s="6"/>
      <c r="YH156" s="6"/>
      <c r="YI156" s="6"/>
      <c r="YJ156" s="6"/>
      <c r="YK156" s="6"/>
      <c r="YL156" s="6"/>
      <c r="YM156" s="6"/>
      <c r="YN156" s="6"/>
      <c r="YO156" s="6"/>
      <c r="YP156" s="6"/>
      <c r="YQ156" s="6"/>
      <c r="YR156" s="6"/>
      <c r="YS156" s="6"/>
      <c r="YT156" s="6"/>
      <c r="YU156" s="6"/>
      <c r="YV156" s="6"/>
      <c r="YW156" s="6"/>
      <c r="YX156" s="6"/>
      <c r="YY156" s="6"/>
      <c r="YZ156" s="6"/>
      <c r="ZA156" s="6"/>
      <c r="ZB156" s="6"/>
      <c r="ZC156" s="6"/>
      <c r="ZD156" s="6"/>
      <c r="ZE156" s="6"/>
      <c r="ZF156" s="6"/>
      <c r="ZG156" s="6"/>
      <c r="ZH156" s="6"/>
      <c r="ZI156" s="6"/>
      <c r="ZJ156" s="6"/>
    </row>
    <row r="157" spans="2:686">
      <c r="B157" s="17">
        <v>121</v>
      </c>
      <c r="C157" s="29" t="s">
        <v>346</v>
      </c>
      <c r="D157" s="30" t="s">
        <v>347</v>
      </c>
      <c r="E157" s="43" t="s">
        <v>18</v>
      </c>
      <c r="F157" s="29">
        <v>1</v>
      </c>
      <c r="G157" s="36">
        <v>2318419</v>
      </c>
      <c r="H157" s="37">
        <f t="shared" si="72"/>
        <v>2318419</v>
      </c>
      <c r="I157" s="37"/>
      <c r="J157" s="17">
        <v>119</v>
      </c>
      <c r="K157" s="17">
        <v>7</v>
      </c>
      <c r="L157" s="23">
        <v>9</v>
      </c>
      <c r="M157" s="23">
        <f t="shared" si="86"/>
        <v>9.1</v>
      </c>
      <c r="AH157" s="24"/>
      <c r="DM157" s="67"/>
      <c r="LJ157" s="24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11">
        <f t="shared" si="100"/>
        <v>257602.11111111112</v>
      </c>
      <c r="SP157" s="11">
        <f t="shared" si="100"/>
        <v>257602.11111111112</v>
      </c>
      <c r="SQ157" s="11">
        <f t="shared" si="100"/>
        <v>257602.11111111112</v>
      </c>
      <c r="SR157" s="11">
        <f t="shared" si="100"/>
        <v>257602.11111111112</v>
      </c>
      <c r="SS157" s="11">
        <f t="shared" si="100"/>
        <v>257602.11111111112</v>
      </c>
      <c r="ST157" s="11">
        <f t="shared" si="100"/>
        <v>257602.11111111112</v>
      </c>
      <c r="SU157" s="11">
        <f t="shared" si="100"/>
        <v>257602.11111111112</v>
      </c>
      <c r="SV157" s="11">
        <f t="shared" si="100"/>
        <v>257602.11111111112</v>
      </c>
      <c r="SW157" s="11">
        <f t="shared" si="100"/>
        <v>257602.11111111112</v>
      </c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  <c r="WV157" s="6"/>
      <c r="WW157" s="6"/>
      <c r="WX157" s="6"/>
      <c r="WY157" s="6"/>
      <c r="WZ157" s="6"/>
      <c r="XA157" s="6"/>
      <c r="XB157" s="6"/>
      <c r="XC157" s="6"/>
      <c r="XD157" s="6"/>
      <c r="XE157" s="6"/>
      <c r="XF157" s="6"/>
      <c r="XG157" s="6"/>
      <c r="XH157" s="6"/>
      <c r="XI157" s="6"/>
      <c r="XJ157" s="6"/>
      <c r="XK157" s="6"/>
      <c r="XL157" s="6"/>
      <c r="XM157" s="6"/>
      <c r="XN157" s="6"/>
      <c r="XO157" s="6"/>
      <c r="XP157" s="6"/>
      <c r="XQ157" s="6"/>
      <c r="XR157" s="6"/>
      <c r="XS157" s="6"/>
      <c r="XT157" s="6"/>
      <c r="XU157" s="6"/>
      <c r="XV157" s="6"/>
      <c r="XW157" s="6"/>
      <c r="XX157" s="6"/>
      <c r="XY157" s="6"/>
      <c r="XZ157" s="6"/>
      <c r="YA157" s="6"/>
      <c r="YB157" s="6"/>
      <c r="YC157" s="6"/>
      <c r="YD157" s="6"/>
      <c r="YE157" s="6"/>
      <c r="YF157" s="6"/>
      <c r="YG157" s="6"/>
      <c r="YH157" s="6"/>
      <c r="YI157" s="6"/>
      <c r="YJ157" s="6"/>
      <c r="YK157" s="6"/>
      <c r="YL157" s="6"/>
      <c r="YM157" s="6"/>
      <c r="YN157" s="6"/>
      <c r="YO157" s="6"/>
      <c r="YP157" s="6"/>
      <c r="YQ157" s="6"/>
      <c r="YR157" s="6"/>
      <c r="YS157" s="6"/>
      <c r="YT157" s="6"/>
      <c r="YU157" s="6"/>
      <c r="YV157" s="6"/>
      <c r="YW157" s="6"/>
      <c r="YX157" s="6"/>
      <c r="YY157" s="6"/>
      <c r="YZ157" s="6"/>
      <c r="ZA157" s="6"/>
      <c r="ZB157" s="6"/>
      <c r="ZC157" s="6"/>
      <c r="ZD157" s="6"/>
      <c r="ZE157" s="6"/>
      <c r="ZF157" s="6"/>
      <c r="ZG157" s="6"/>
      <c r="ZH157" s="6"/>
      <c r="ZI157" s="6"/>
      <c r="ZJ157" s="6"/>
    </row>
    <row r="158" spans="2:686">
      <c r="B158" s="17">
        <v>122</v>
      </c>
      <c r="C158" s="29" t="s">
        <v>348</v>
      </c>
      <c r="D158" s="30" t="s">
        <v>349</v>
      </c>
      <c r="E158" s="43" t="s">
        <v>18</v>
      </c>
      <c r="F158" s="29">
        <v>1</v>
      </c>
      <c r="G158" s="36">
        <v>15765252</v>
      </c>
      <c r="H158" s="37">
        <f t="shared" si="72"/>
        <v>15765252</v>
      </c>
      <c r="I158" s="37"/>
      <c r="J158" s="17">
        <v>121</v>
      </c>
      <c r="K158" s="17">
        <v>7</v>
      </c>
      <c r="L158" s="23">
        <v>9</v>
      </c>
      <c r="M158" s="23">
        <f t="shared" si="86"/>
        <v>9.1</v>
      </c>
      <c r="AH158" s="24"/>
      <c r="DM158" s="67"/>
      <c r="LJ158" s="24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  <c r="OD158" s="6"/>
      <c r="OE158" s="6"/>
      <c r="OF158" s="6"/>
      <c r="OG158" s="6"/>
      <c r="OH158" s="6"/>
      <c r="OI158" s="6"/>
      <c r="OJ158" s="6"/>
      <c r="OK158" s="6"/>
      <c r="OL158" s="6"/>
      <c r="OM158" s="6"/>
      <c r="ON158" s="6"/>
      <c r="OO158" s="6"/>
      <c r="OP158" s="6"/>
      <c r="OQ158" s="6"/>
      <c r="OR158" s="6"/>
      <c r="OS158" s="6"/>
      <c r="OT158" s="6"/>
      <c r="OU158" s="6"/>
      <c r="OV158" s="6"/>
      <c r="OW158" s="6"/>
      <c r="OX158" s="6"/>
      <c r="OY158" s="6"/>
      <c r="OZ158" s="6"/>
      <c r="PA158" s="6"/>
      <c r="PB158" s="6"/>
      <c r="PC158" s="6"/>
      <c r="PD158" s="6"/>
      <c r="PE158" s="6"/>
      <c r="PF158" s="6"/>
      <c r="PG158" s="6"/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6"/>
      <c r="PV158" s="6"/>
      <c r="PW158" s="6"/>
      <c r="PX158" s="6"/>
      <c r="PY158" s="6"/>
      <c r="PZ158" s="6"/>
      <c r="QA158" s="6"/>
      <c r="QB158" s="6"/>
      <c r="QC158" s="6"/>
      <c r="QD158" s="6"/>
      <c r="QE158" s="6"/>
      <c r="QF158" s="6"/>
      <c r="QG158" s="6"/>
      <c r="QH158" s="6"/>
      <c r="QI158" s="6"/>
      <c r="QJ158" s="6"/>
      <c r="QK158" s="6"/>
      <c r="QL158" s="6"/>
      <c r="QM158" s="6"/>
      <c r="QN158" s="6"/>
      <c r="QO158" s="6"/>
      <c r="QP158" s="6"/>
      <c r="QQ158" s="6"/>
      <c r="QR158" s="6"/>
      <c r="QS158" s="6"/>
      <c r="QT158" s="6"/>
      <c r="QU158" s="6"/>
      <c r="QV158" s="6"/>
      <c r="QW158" s="6"/>
      <c r="QX158" s="6"/>
      <c r="QY158" s="6"/>
      <c r="QZ158" s="6"/>
      <c r="RA158" s="6"/>
      <c r="RB158" s="6"/>
      <c r="RC158" s="6"/>
      <c r="RD158" s="6"/>
      <c r="RE158" s="6"/>
      <c r="RF158" s="6"/>
      <c r="RG158" s="6"/>
      <c r="RH158" s="6"/>
      <c r="RI158" s="6"/>
      <c r="RJ158" s="6"/>
      <c r="RK158" s="6"/>
      <c r="RL158" s="6"/>
      <c r="RM158" s="6"/>
      <c r="RN158" s="6"/>
      <c r="RO158" s="6"/>
      <c r="RP158" s="6"/>
      <c r="RQ158" s="6"/>
      <c r="RR158" s="6"/>
      <c r="RS158" s="6"/>
      <c r="RT158" s="6"/>
      <c r="RU158" s="6"/>
      <c r="RV158" s="6"/>
      <c r="RW158" s="6"/>
      <c r="RX158" s="6"/>
      <c r="RY158" s="6"/>
      <c r="RZ158" s="6"/>
      <c r="SA158" s="6"/>
      <c r="SB158" s="6"/>
      <c r="SC158" s="6"/>
      <c r="SD158" s="6"/>
      <c r="SE158" s="6"/>
      <c r="SF158" s="6"/>
      <c r="SG158" s="6"/>
      <c r="SH158" s="6"/>
      <c r="SI158" s="6"/>
      <c r="SJ158" s="6"/>
      <c r="SK158" s="6"/>
      <c r="SL158" s="6"/>
      <c r="SM158" s="6"/>
      <c r="SN158" s="6"/>
      <c r="SO158" s="6"/>
      <c r="SP158" s="6"/>
      <c r="SQ158" s="6"/>
      <c r="SR158" s="6"/>
      <c r="SS158" s="6"/>
      <c r="ST158" s="6"/>
      <c r="SU158" s="6"/>
      <c r="SV158" s="6"/>
      <c r="SW158" s="6"/>
      <c r="SX158" s="11">
        <f t="shared" ref="SX158:TF158" si="101">+$H158/$L158</f>
        <v>1751694.6666666667</v>
      </c>
      <c r="SY158" s="11">
        <f t="shared" si="101"/>
        <v>1751694.6666666667</v>
      </c>
      <c r="SZ158" s="11">
        <f t="shared" si="101"/>
        <v>1751694.6666666667</v>
      </c>
      <c r="TA158" s="11">
        <f t="shared" si="101"/>
        <v>1751694.6666666667</v>
      </c>
      <c r="TB158" s="11">
        <f t="shared" si="101"/>
        <v>1751694.6666666667</v>
      </c>
      <c r="TC158" s="11">
        <f t="shared" si="101"/>
        <v>1751694.6666666667</v>
      </c>
      <c r="TD158" s="11">
        <f t="shared" si="101"/>
        <v>1751694.6666666667</v>
      </c>
      <c r="TE158" s="11">
        <f t="shared" si="101"/>
        <v>1751694.6666666667</v>
      </c>
      <c r="TF158" s="11">
        <f t="shared" si="101"/>
        <v>1751694.6666666667</v>
      </c>
      <c r="TG158" s="6"/>
      <c r="TH158" s="6"/>
      <c r="TI158" s="6"/>
      <c r="TJ158" s="6"/>
      <c r="TK158" s="6"/>
      <c r="TL158" s="6"/>
      <c r="TM158" s="6"/>
      <c r="TN158" s="6"/>
      <c r="TO158" s="6"/>
      <c r="TP158" s="6"/>
      <c r="TQ158" s="6"/>
      <c r="TR158" s="6"/>
      <c r="TS158" s="6"/>
      <c r="TT158" s="6"/>
      <c r="TU158" s="6"/>
      <c r="TV158" s="6"/>
      <c r="TW158" s="6"/>
      <c r="TX158" s="6"/>
      <c r="TY158" s="6"/>
      <c r="TZ158" s="6"/>
      <c r="UA158" s="6"/>
      <c r="UB158" s="6"/>
      <c r="UC158" s="6"/>
      <c r="UD158" s="6"/>
      <c r="UE158" s="6"/>
      <c r="UF158" s="6"/>
      <c r="UG158" s="6"/>
      <c r="UH158" s="6"/>
      <c r="UI158" s="6"/>
      <c r="UJ158" s="6"/>
      <c r="UK158" s="6"/>
      <c r="UL158" s="6"/>
      <c r="UM158" s="6"/>
      <c r="UN158" s="6"/>
      <c r="UO158" s="6"/>
      <c r="UP158" s="6"/>
      <c r="UQ158" s="6"/>
      <c r="UR158" s="6"/>
      <c r="US158" s="6"/>
      <c r="UT158" s="6"/>
      <c r="UU158" s="6"/>
      <c r="UV158" s="6"/>
      <c r="UW158" s="6"/>
      <c r="UX158" s="6"/>
      <c r="UY158" s="6"/>
      <c r="UZ158" s="6"/>
      <c r="VA158" s="6"/>
      <c r="VB158" s="6"/>
      <c r="VC158" s="6"/>
      <c r="VD158" s="6"/>
      <c r="VE158" s="6"/>
      <c r="VF158" s="6"/>
      <c r="VG158" s="6"/>
      <c r="VH158" s="6"/>
      <c r="VI158" s="6"/>
      <c r="VJ158" s="6"/>
      <c r="VK158" s="6"/>
      <c r="VL158" s="6"/>
      <c r="VM158" s="6"/>
      <c r="VN158" s="6"/>
      <c r="VO158" s="6"/>
      <c r="VP158" s="6"/>
      <c r="VQ158" s="6"/>
      <c r="VR158" s="6"/>
      <c r="VS158" s="6"/>
      <c r="VT158" s="6"/>
      <c r="VU158" s="6"/>
      <c r="VV158" s="6"/>
      <c r="VW158" s="6"/>
      <c r="VX158" s="6"/>
      <c r="VY158" s="6"/>
      <c r="VZ158" s="6"/>
      <c r="WA158" s="6"/>
      <c r="WB158" s="6"/>
      <c r="WC158" s="6"/>
      <c r="WD158" s="6"/>
      <c r="WE158" s="6"/>
      <c r="WF158" s="6"/>
      <c r="WG158" s="6"/>
      <c r="WH158" s="6"/>
      <c r="WI158" s="6"/>
      <c r="WJ158" s="6"/>
      <c r="WK158" s="6"/>
      <c r="WL158" s="6"/>
      <c r="WM158" s="6"/>
      <c r="WN158" s="6"/>
      <c r="WO158" s="6"/>
      <c r="WP158" s="6"/>
      <c r="WQ158" s="6"/>
      <c r="WR158" s="6"/>
      <c r="WS158" s="6"/>
      <c r="WT158" s="6"/>
      <c r="WU158" s="6"/>
      <c r="WV158" s="6"/>
      <c r="WW158" s="6"/>
      <c r="WX158" s="6"/>
      <c r="WY158" s="6"/>
      <c r="WZ158" s="6"/>
      <c r="XA158" s="6"/>
      <c r="XB158" s="6"/>
      <c r="XC158" s="6"/>
      <c r="XD158" s="6"/>
      <c r="XE158" s="6"/>
      <c r="XF158" s="6"/>
      <c r="XG158" s="6"/>
      <c r="XH158" s="6"/>
      <c r="XI158" s="6"/>
      <c r="XJ158" s="6"/>
      <c r="XK158" s="6"/>
      <c r="XL158" s="6"/>
      <c r="XM158" s="6"/>
      <c r="XN158" s="6"/>
      <c r="XO158" s="6"/>
      <c r="XP158" s="6"/>
      <c r="XQ158" s="6"/>
      <c r="XR158" s="6"/>
      <c r="XS158" s="6"/>
      <c r="XT158" s="6"/>
      <c r="XU158" s="6"/>
      <c r="XV158" s="6"/>
      <c r="XW158" s="6"/>
      <c r="XX158" s="6"/>
      <c r="XY158" s="6"/>
      <c r="XZ158" s="6"/>
      <c r="YA158" s="6"/>
      <c r="YB158" s="6"/>
      <c r="YC158" s="6"/>
      <c r="YD158" s="6"/>
      <c r="YE158" s="6"/>
      <c r="YF158" s="6"/>
      <c r="YG158" s="6"/>
      <c r="YH158" s="6"/>
      <c r="YI158" s="6"/>
      <c r="YJ158" s="6"/>
      <c r="YK158" s="6"/>
      <c r="YL158" s="6"/>
      <c r="YM158" s="6"/>
      <c r="YN158" s="6"/>
      <c r="YO158" s="6"/>
      <c r="YP158" s="6"/>
      <c r="YQ158" s="6"/>
      <c r="YR158" s="6"/>
      <c r="YS158" s="6"/>
      <c r="YT158" s="6"/>
      <c r="YU158" s="6"/>
      <c r="YV158" s="6"/>
      <c r="YW158" s="6"/>
      <c r="YX158" s="6"/>
      <c r="YY158" s="6"/>
      <c r="YZ158" s="6"/>
      <c r="ZA158" s="6"/>
      <c r="ZB158" s="6"/>
      <c r="ZC158" s="6"/>
      <c r="ZD158" s="6"/>
      <c r="ZE158" s="6"/>
      <c r="ZF158" s="6"/>
      <c r="ZG158" s="6"/>
      <c r="ZH158" s="6"/>
      <c r="ZI158" s="6"/>
      <c r="ZJ158" s="6"/>
    </row>
    <row r="159" spans="2:686">
      <c r="B159" s="17">
        <v>123</v>
      </c>
      <c r="C159" s="29" t="s">
        <v>350</v>
      </c>
      <c r="D159" s="30" t="s">
        <v>351</v>
      </c>
      <c r="E159" s="43" t="s">
        <v>18</v>
      </c>
      <c r="F159" s="29">
        <v>1</v>
      </c>
      <c r="G159" s="36">
        <v>3709471</v>
      </c>
      <c r="H159" s="37">
        <f t="shared" si="72"/>
        <v>3709471</v>
      </c>
      <c r="I159" s="37"/>
      <c r="J159" s="17">
        <v>122</v>
      </c>
      <c r="K159" s="17">
        <v>2</v>
      </c>
      <c r="L159" s="23">
        <v>3</v>
      </c>
      <c r="M159" s="23">
        <f t="shared" si="86"/>
        <v>2.6</v>
      </c>
      <c r="AH159" s="24"/>
      <c r="DM159" s="67"/>
      <c r="LJ159" s="24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  <c r="QU159" s="6"/>
      <c r="QV159" s="6"/>
      <c r="QW159" s="6"/>
      <c r="QX159" s="6"/>
      <c r="QY159" s="6"/>
      <c r="QZ159" s="6"/>
      <c r="RA159" s="6"/>
      <c r="RB159" s="6"/>
      <c r="RC159" s="6"/>
      <c r="RD159" s="6"/>
      <c r="RE159" s="6"/>
      <c r="RF159" s="6"/>
      <c r="RG159" s="6"/>
      <c r="RH159" s="6"/>
      <c r="RI159" s="6"/>
      <c r="RJ159" s="6"/>
      <c r="RK159" s="6"/>
      <c r="RL159" s="6"/>
      <c r="RM159" s="6"/>
      <c r="RN159" s="6"/>
      <c r="RO159" s="6"/>
      <c r="RP159" s="6"/>
      <c r="RQ159" s="6"/>
      <c r="RR159" s="6"/>
      <c r="RS159" s="6"/>
      <c r="RT159" s="6"/>
      <c r="RU159" s="6"/>
      <c r="RV159" s="6"/>
      <c r="RW159" s="6"/>
      <c r="RX159" s="6"/>
      <c r="RY159" s="6"/>
      <c r="RZ159" s="6"/>
      <c r="SA159" s="6"/>
      <c r="SB159" s="6"/>
      <c r="SC159" s="6"/>
      <c r="SD159" s="6"/>
      <c r="SE159" s="6"/>
      <c r="SF159" s="6"/>
      <c r="SG159" s="6"/>
      <c r="SH159" s="6"/>
      <c r="SI159" s="6"/>
      <c r="SJ159" s="6"/>
      <c r="SK159" s="6"/>
      <c r="SL159" s="6"/>
      <c r="SM159" s="6"/>
      <c r="SN159" s="6"/>
      <c r="SO159" s="6"/>
      <c r="SP159" s="6"/>
      <c r="SQ159" s="6"/>
      <c r="SR159" s="6"/>
      <c r="SS159" s="6"/>
      <c r="ST159" s="6"/>
      <c r="SU159" s="6"/>
      <c r="SV159" s="6"/>
      <c r="SW159" s="6"/>
      <c r="SX159" s="6"/>
      <c r="SY159" s="6"/>
      <c r="SZ159" s="6"/>
      <c r="TA159" s="6"/>
      <c r="TB159" s="6"/>
      <c r="TC159" s="6"/>
      <c r="TD159" s="6"/>
      <c r="TE159" s="6"/>
      <c r="TF159" s="6"/>
      <c r="TG159" s="11">
        <f t="shared" ref="TG159:TI159" si="102">+$H159/$L159</f>
        <v>1236490.3333333333</v>
      </c>
      <c r="TH159" s="11">
        <f t="shared" si="102"/>
        <v>1236490.3333333333</v>
      </c>
      <c r="TI159" s="11">
        <f t="shared" si="102"/>
        <v>1236490.3333333333</v>
      </c>
      <c r="TJ159" s="6"/>
      <c r="TK159" s="6"/>
      <c r="TL159" s="6"/>
      <c r="TM159" s="6"/>
      <c r="TN159" s="6"/>
      <c r="TO159" s="6"/>
      <c r="TP159" s="6"/>
      <c r="TQ159" s="6"/>
      <c r="TR159" s="6"/>
      <c r="TS159" s="6"/>
      <c r="TT159" s="6"/>
      <c r="TU159" s="6"/>
      <c r="TV159" s="6"/>
      <c r="TW159" s="6"/>
      <c r="TX159" s="6"/>
      <c r="TY159" s="6"/>
      <c r="TZ159" s="6"/>
      <c r="UA159" s="6"/>
      <c r="UB159" s="6"/>
      <c r="UC159" s="6"/>
      <c r="UD159" s="6"/>
      <c r="UE159" s="6"/>
      <c r="UF159" s="6"/>
      <c r="UG159" s="6"/>
      <c r="UH159" s="6"/>
      <c r="UI159" s="6"/>
      <c r="UJ159" s="6"/>
      <c r="UK159" s="6"/>
      <c r="UL159" s="6"/>
      <c r="UM159" s="6"/>
      <c r="UN159" s="6"/>
      <c r="UO159" s="6"/>
      <c r="UP159" s="6"/>
      <c r="UQ159" s="6"/>
      <c r="UR159" s="6"/>
      <c r="US159" s="6"/>
      <c r="UT159" s="6"/>
      <c r="UU159" s="6"/>
      <c r="UV159" s="6"/>
      <c r="UW159" s="6"/>
      <c r="UX159" s="6"/>
      <c r="UY159" s="6"/>
      <c r="UZ159" s="6"/>
      <c r="VA159" s="6"/>
      <c r="VB159" s="6"/>
      <c r="VC159" s="6"/>
      <c r="VD159" s="6"/>
      <c r="VE159" s="6"/>
      <c r="VF159" s="6"/>
      <c r="VG159" s="6"/>
      <c r="VH159" s="6"/>
      <c r="VI159" s="6"/>
      <c r="VJ159" s="6"/>
      <c r="VK159" s="6"/>
      <c r="VL159" s="6"/>
      <c r="VM159" s="6"/>
      <c r="VN159" s="6"/>
      <c r="VO159" s="6"/>
      <c r="VP159" s="6"/>
      <c r="VQ159" s="6"/>
      <c r="VR159" s="6"/>
      <c r="VS159" s="6"/>
      <c r="VT159" s="6"/>
      <c r="VU159" s="6"/>
      <c r="VV159" s="6"/>
      <c r="VW159" s="6"/>
      <c r="VX159" s="6"/>
      <c r="VY159" s="6"/>
      <c r="VZ159" s="6"/>
      <c r="WA159" s="6"/>
      <c r="WB159" s="6"/>
      <c r="WC159" s="6"/>
      <c r="WD159" s="6"/>
      <c r="WE159" s="6"/>
      <c r="WF159" s="6"/>
      <c r="WG159" s="6"/>
      <c r="WH159" s="6"/>
      <c r="WI159" s="6"/>
      <c r="WJ159" s="6"/>
      <c r="WK159" s="6"/>
      <c r="WL159" s="6"/>
      <c r="WM159" s="6"/>
      <c r="WN159" s="6"/>
      <c r="WO159" s="6"/>
      <c r="WP159" s="6"/>
      <c r="WQ159" s="6"/>
      <c r="WR159" s="6"/>
      <c r="WS159" s="6"/>
      <c r="WT159" s="6"/>
      <c r="WU159" s="6"/>
      <c r="WV159" s="6"/>
      <c r="WW159" s="6"/>
      <c r="WX159" s="6"/>
      <c r="WY159" s="6"/>
      <c r="WZ159" s="6"/>
      <c r="XA159" s="6"/>
      <c r="XB159" s="6"/>
      <c r="XC159" s="6"/>
      <c r="XD159" s="6"/>
      <c r="XE159" s="6"/>
      <c r="XF159" s="6"/>
      <c r="XG159" s="6"/>
      <c r="XH159" s="6"/>
      <c r="XI159" s="6"/>
      <c r="XJ159" s="6"/>
      <c r="XK159" s="6"/>
      <c r="XL159" s="6"/>
      <c r="XM159" s="6"/>
      <c r="XN159" s="6"/>
      <c r="XO159" s="6"/>
      <c r="XP159" s="6"/>
      <c r="XQ159" s="6"/>
      <c r="XR159" s="6"/>
      <c r="XS159" s="6"/>
      <c r="XT159" s="6"/>
      <c r="XU159" s="6"/>
      <c r="XV159" s="6"/>
      <c r="XW159" s="6"/>
      <c r="XX159" s="6"/>
      <c r="XY159" s="6"/>
      <c r="XZ159" s="6"/>
      <c r="YA159" s="6"/>
      <c r="YB159" s="6"/>
      <c r="YC159" s="6"/>
      <c r="YD159" s="6"/>
      <c r="YE159" s="6"/>
      <c r="YF159" s="6"/>
      <c r="YG159" s="6"/>
      <c r="YH159" s="6"/>
      <c r="YI159" s="6"/>
      <c r="YJ159" s="6"/>
      <c r="YK159" s="6"/>
      <c r="YL159" s="6"/>
      <c r="YM159" s="6"/>
      <c r="YN159" s="6"/>
      <c r="YO159" s="6"/>
      <c r="YP159" s="6"/>
      <c r="YQ159" s="6"/>
      <c r="YR159" s="6"/>
      <c r="YS159" s="6"/>
      <c r="YT159" s="6"/>
      <c r="YU159" s="6"/>
      <c r="YV159" s="6"/>
      <c r="YW159" s="6"/>
      <c r="YX159" s="6"/>
      <c r="YY159" s="6"/>
      <c r="YZ159" s="6"/>
      <c r="ZA159" s="6"/>
      <c r="ZB159" s="6"/>
      <c r="ZC159" s="6"/>
      <c r="ZD159" s="6"/>
      <c r="ZE159" s="6"/>
      <c r="ZF159" s="6"/>
      <c r="ZG159" s="6"/>
      <c r="ZH159" s="6"/>
      <c r="ZI159" s="6"/>
      <c r="ZJ159" s="6"/>
    </row>
    <row r="160" spans="2:686">
      <c r="B160" s="17">
        <v>124</v>
      </c>
      <c r="C160" s="29" t="s">
        <v>352</v>
      </c>
      <c r="D160" s="30" t="s">
        <v>353</v>
      </c>
      <c r="E160" s="43" t="s">
        <v>18</v>
      </c>
      <c r="F160" s="29">
        <v>1</v>
      </c>
      <c r="G160" s="36">
        <v>4636839</v>
      </c>
      <c r="H160" s="37">
        <f t="shared" si="72"/>
        <v>4636839</v>
      </c>
      <c r="I160" s="37"/>
      <c r="J160" s="17" t="s">
        <v>354</v>
      </c>
      <c r="K160" s="17">
        <v>5</v>
      </c>
      <c r="L160" s="23">
        <v>60</v>
      </c>
      <c r="M160" s="23">
        <f t="shared" si="86"/>
        <v>6.5</v>
      </c>
      <c r="AH160" s="24"/>
      <c r="DM160" s="67"/>
      <c r="LJ160" s="24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11">
        <f t="shared" ref="QG160:SN160" si="103">+$H160/$L160</f>
        <v>77280.649999999994</v>
      </c>
      <c r="QH160" s="11">
        <f t="shared" si="103"/>
        <v>77280.649999999994</v>
      </c>
      <c r="QI160" s="11">
        <f t="shared" si="103"/>
        <v>77280.649999999994</v>
      </c>
      <c r="QJ160" s="11">
        <f t="shared" si="103"/>
        <v>77280.649999999994</v>
      </c>
      <c r="QK160" s="11">
        <f t="shared" si="103"/>
        <v>77280.649999999994</v>
      </c>
      <c r="QL160" s="11">
        <f t="shared" si="103"/>
        <v>77280.649999999994</v>
      </c>
      <c r="QM160" s="11">
        <f t="shared" si="103"/>
        <v>77280.649999999994</v>
      </c>
      <c r="QN160" s="11">
        <f t="shared" si="103"/>
        <v>77280.649999999994</v>
      </c>
      <c r="QO160" s="11">
        <f t="shared" si="103"/>
        <v>77280.649999999994</v>
      </c>
      <c r="QP160" s="11">
        <f t="shared" si="103"/>
        <v>77280.649999999994</v>
      </c>
      <c r="QQ160" s="11">
        <f t="shared" si="103"/>
        <v>77280.649999999994</v>
      </c>
      <c r="QR160" s="11">
        <f t="shared" si="103"/>
        <v>77280.649999999994</v>
      </c>
      <c r="QS160" s="11">
        <f t="shared" si="103"/>
        <v>77280.649999999994</v>
      </c>
      <c r="QT160" s="11">
        <f t="shared" si="103"/>
        <v>77280.649999999994</v>
      </c>
      <c r="QU160" s="11">
        <f t="shared" si="103"/>
        <v>77280.649999999994</v>
      </c>
      <c r="QV160" s="11">
        <f t="shared" si="103"/>
        <v>77280.649999999994</v>
      </c>
      <c r="QW160" s="11">
        <f t="shared" si="103"/>
        <v>77280.649999999994</v>
      </c>
      <c r="QX160" s="11">
        <f t="shared" si="103"/>
        <v>77280.649999999994</v>
      </c>
      <c r="QY160" s="11">
        <f t="shared" si="103"/>
        <v>77280.649999999994</v>
      </c>
      <c r="QZ160" s="11">
        <f t="shared" si="103"/>
        <v>77280.649999999994</v>
      </c>
      <c r="RA160" s="11">
        <f t="shared" si="103"/>
        <v>77280.649999999994</v>
      </c>
      <c r="RB160" s="11">
        <f t="shared" si="103"/>
        <v>77280.649999999994</v>
      </c>
      <c r="RC160" s="11">
        <f t="shared" si="103"/>
        <v>77280.649999999994</v>
      </c>
      <c r="RD160" s="11">
        <f t="shared" si="103"/>
        <v>77280.649999999994</v>
      </c>
      <c r="RE160" s="11">
        <f t="shared" si="103"/>
        <v>77280.649999999994</v>
      </c>
      <c r="RF160" s="11">
        <f t="shared" si="103"/>
        <v>77280.649999999994</v>
      </c>
      <c r="RG160" s="11">
        <f t="shared" si="103"/>
        <v>77280.649999999994</v>
      </c>
      <c r="RH160" s="11">
        <f t="shared" si="103"/>
        <v>77280.649999999994</v>
      </c>
      <c r="RI160" s="11">
        <f t="shared" si="103"/>
        <v>77280.649999999994</v>
      </c>
      <c r="RJ160" s="11">
        <f t="shared" si="103"/>
        <v>77280.649999999994</v>
      </c>
      <c r="RK160" s="11">
        <f t="shared" si="103"/>
        <v>77280.649999999994</v>
      </c>
      <c r="RL160" s="11">
        <f t="shared" si="103"/>
        <v>77280.649999999994</v>
      </c>
      <c r="RM160" s="11">
        <f t="shared" si="103"/>
        <v>77280.649999999994</v>
      </c>
      <c r="RN160" s="11">
        <f t="shared" si="103"/>
        <v>77280.649999999994</v>
      </c>
      <c r="RO160" s="11">
        <f t="shared" si="103"/>
        <v>77280.649999999994</v>
      </c>
      <c r="RP160" s="11">
        <f t="shared" si="103"/>
        <v>77280.649999999994</v>
      </c>
      <c r="RQ160" s="11">
        <f t="shared" si="103"/>
        <v>77280.649999999994</v>
      </c>
      <c r="RR160" s="11">
        <f t="shared" si="103"/>
        <v>77280.649999999994</v>
      </c>
      <c r="RS160" s="11">
        <f t="shared" si="103"/>
        <v>77280.649999999994</v>
      </c>
      <c r="RT160" s="11">
        <f t="shared" si="103"/>
        <v>77280.649999999994</v>
      </c>
      <c r="RU160" s="11">
        <f t="shared" si="103"/>
        <v>77280.649999999994</v>
      </c>
      <c r="RV160" s="11">
        <f t="shared" si="103"/>
        <v>77280.649999999994</v>
      </c>
      <c r="RW160" s="11">
        <f t="shared" si="103"/>
        <v>77280.649999999994</v>
      </c>
      <c r="RX160" s="11">
        <f t="shared" si="103"/>
        <v>77280.649999999994</v>
      </c>
      <c r="RY160" s="11">
        <f t="shared" si="103"/>
        <v>77280.649999999994</v>
      </c>
      <c r="RZ160" s="11">
        <f t="shared" si="103"/>
        <v>77280.649999999994</v>
      </c>
      <c r="SA160" s="11">
        <f t="shared" si="103"/>
        <v>77280.649999999994</v>
      </c>
      <c r="SB160" s="11">
        <f t="shared" si="103"/>
        <v>77280.649999999994</v>
      </c>
      <c r="SC160" s="11">
        <f t="shared" si="103"/>
        <v>77280.649999999994</v>
      </c>
      <c r="SD160" s="11">
        <f t="shared" si="103"/>
        <v>77280.649999999994</v>
      </c>
      <c r="SE160" s="11">
        <f t="shared" si="103"/>
        <v>77280.649999999994</v>
      </c>
      <c r="SF160" s="11">
        <f t="shared" si="103"/>
        <v>77280.649999999994</v>
      </c>
      <c r="SG160" s="11">
        <f t="shared" si="103"/>
        <v>77280.649999999994</v>
      </c>
      <c r="SH160" s="11">
        <f t="shared" si="103"/>
        <v>77280.649999999994</v>
      </c>
      <c r="SI160" s="11">
        <f t="shared" si="103"/>
        <v>77280.649999999994</v>
      </c>
      <c r="SJ160" s="11">
        <f t="shared" si="103"/>
        <v>77280.649999999994</v>
      </c>
      <c r="SK160" s="11">
        <f t="shared" si="103"/>
        <v>77280.649999999994</v>
      </c>
      <c r="SL160" s="11">
        <f t="shared" si="103"/>
        <v>77280.649999999994</v>
      </c>
      <c r="SM160" s="11">
        <f t="shared" si="103"/>
        <v>77280.649999999994</v>
      </c>
      <c r="SN160" s="11">
        <f t="shared" si="103"/>
        <v>77280.649999999994</v>
      </c>
      <c r="SO160" s="6"/>
      <c r="SP160" s="6"/>
      <c r="SQ160" s="6"/>
      <c r="SR160" s="6"/>
      <c r="SS160" s="6"/>
      <c r="ST160" s="6"/>
      <c r="SU160" s="6"/>
      <c r="SV160" s="6"/>
      <c r="SW160" s="6"/>
      <c r="SX160" s="6"/>
      <c r="SY160" s="6"/>
      <c r="SZ160" s="6"/>
      <c r="TA160" s="6"/>
      <c r="TB160" s="6"/>
      <c r="TC160" s="6"/>
      <c r="TD160" s="6"/>
      <c r="TE160" s="6"/>
      <c r="TF160" s="6"/>
      <c r="TG160" s="6"/>
      <c r="TH160" s="6"/>
      <c r="TI160" s="6"/>
      <c r="TJ160" s="6"/>
      <c r="TK160" s="6"/>
      <c r="TL160" s="6"/>
      <c r="TM160" s="6"/>
      <c r="TN160" s="6"/>
      <c r="TO160" s="6"/>
      <c r="TP160" s="6"/>
      <c r="TQ160" s="6"/>
      <c r="TR160" s="6"/>
      <c r="TS160" s="6"/>
      <c r="TT160" s="6"/>
      <c r="TU160" s="6"/>
      <c r="TV160" s="6"/>
      <c r="TW160" s="6"/>
      <c r="TX160" s="6"/>
      <c r="TY160" s="6"/>
      <c r="TZ160" s="6"/>
      <c r="UA160" s="6"/>
      <c r="UB160" s="6"/>
      <c r="UC160" s="6"/>
      <c r="UD160" s="6"/>
      <c r="UE160" s="6"/>
      <c r="UF160" s="6"/>
      <c r="UG160" s="6"/>
      <c r="UH160" s="6"/>
      <c r="UI160" s="6"/>
      <c r="UJ160" s="6"/>
      <c r="UK160" s="6"/>
      <c r="UL160" s="6"/>
      <c r="UM160" s="6"/>
      <c r="UN160" s="6"/>
      <c r="UO160" s="6"/>
      <c r="UP160" s="6"/>
      <c r="UQ160" s="6"/>
      <c r="UR160" s="6"/>
      <c r="US160" s="6"/>
      <c r="UT160" s="6"/>
      <c r="UU160" s="6"/>
      <c r="UV160" s="6"/>
      <c r="UW160" s="6"/>
      <c r="UX160" s="6"/>
      <c r="UY160" s="6"/>
      <c r="UZ160" s="6"/>
      <c r="VA160" s="6"/>
      <c r="VB160" s="6"/>
      <c r="VC160" s="6"/>
      <c r="VD160" s="6"/>
      <c r="VE160" s="6"/>
      <c r="VF160" s="6"/>
      <c r="VG160" s="6"/>
      <c r="VH160" s="6"/>
      <c r="VI160" s="6"/>
      <c r="VJ160" s="6"/>
      <c r="VK160" s="6"/>
      <c r="VL160" s="6"/>
      <c r="VM160" s="6"/>
      <c r="VN160" s="6"/>
      <c r="VO160" s="6"/>
      <c r="VP160" s="6"/>
      <c r="VQ160" s="6"/>
      <c r="VR160" s="6"/>
      <c r="VS160" s="6"/>
      <c r="VT160" s="6"/>
      <c r="VU160" s="6"/>
      <c r="VV160" s="6"/>
      <c r="VW160" s="6"/>
      <c r="VX160" s="6"/>
      <c r="VY160" s="6"/>
      <c r="VZ160" s="6"/>
      <c r="WA160" s="6"/>
      <c r="WB160" s="6"/>
      <c r="WC160" s="6"/>
      <c r="WD160" s="6"/>
      <c r="WE160" s="6"/>
      <c r="WF160" s="6"/>
      <c r="WG160" s="6"/>
      <c r="WH160" s="6"/>
      <c r="WI160" s="6"/>
      <c r="WJ160" s="6"/>
      <c r="WK160" s="6"/>
      <c r="WL160" s="6"/>
      <c r="WM160" s="6"/>
      <c r="WN160" s="6"/>
      <c r="WO160" s="6"/>
      <c r="WP160" s="6"/>
      <c r="WQ160" s="6"/>
      <c r="WR160" s="6"/>
      <c r="WS160" s="6"/>
      <c r="WT160" s="6"/>
      <c r="WU160" s="6"/>
      <c r="WV160" s="6"/>
      <c r="WW160" s="6"/>
      <c r="WX160" s="6"/>
      <c r="WY160" s="6"/>
      <c r="WZ160" s="6"/>
      <c r="XA160" s="6"/>
      <c r="XB160" s="6"/>
      <c r="XC160" s="6"/>
      <c r="XD160" s="6"/>
      <c r="XE160" s="6"/>
      <c r="XF160" s="6"/>
      <c r="XG160" s="6"/>
      <c r="XH160" s="6"/>
      <c r="XI160" s="6"/>
      <c r="XJ160" s="6"/>
      <c r="XK160" s="6"/>
      <c r="XL160" s="6"/>
      <c r="XM160" s="6"/>
      <c r="XN160" s="6"/>
      <c r="XO160" s="6"/>
      <c r="XP160" s="6"/>
      <c r="XQ160" s="6"/>
      <c r="XR160" s="6"/>
      <c r="XS160" s="6"/>
      <c r="XT160" s="6"/>
      <c r="XU160" s="6"/>
      <c r="XV160" s="6"/>
      <c r="XW160" s="6"/>
      <c r="XX160" s="6"/>
      <c r="XY160" s="6"/>
      <c r="XZ160" s="6"/>
      <c r="YA160" s="6"/>
      <c r="YB160" s="6"/>
      <c r="YC160" s="6"/>
      <c r="YD160" s="6"/>
      <c r="YE160" s="6"/>
      <c r="YF160" s="6"/>
      <c r="YG160" s="6"/>
      <c r="YH160" s="6"/>
      <c r="YI160" s="6"/>
      <c r="YJ160" s="6"/>
      <c r="YK160" s="6"/>
      <c r="YL160" s="6"/>
      <c r="YM160" s="6"/>
      <c r="YN160" s="6"/>
      <c r="YO160" s="6"/>
      <c r="YP160" s="6"/>
      <c r="YQ160" s="6"/>
      <c r="YR160" s="6"/>
      <c r="YS160" s="6"/>
      <c r="YT160" s="6"/>
      <c r="YU160" s="6"/>
      <c r="YV160" s="6"/>
      <c r="YW160" s="6"/>
      <c r="YX160" s="6"/>
      <c r="YY160" s="6"/>
      <c r="YZ160" s="6"/>
      <c r="ZA160" s="6"/>
      <c r="ZB160" s="6"/>
      <c r="ZC160" s="6"/>
      <c r="ZD160" s="6"/>
      <c r="ZE160" s="6"/>
      <c r="ZF160" s="6"/>
      <c r="ZG160" s="6"/>
      <c r="ZH160" s="6"/>
      <c r="ZI160" s="6"/>
      <c r="ZJ160" s="6"/>
    </row>
    <row r="161" spans="2:686">
      <c r="B161" s="17">
        <v>125</v>
      </c>
      <c r="C161" s="29" t="s">
        <v>355</v>
      </c>
      <c r="D161" s="30" t="s">
        <v>356</v>
      </c>
      <c r="E161" s="43" t="s">
        <v>18</v>
      </c>
      <c r="F161" s="29">
        <v>1</v>
      </c>
      <c r="G161" s="36">
        <v>11592098</v>
      </c>
      <c r="H161" s="37">
        <f t="shared" si="72"/>
        <v>11592098</v>
      </c>
      <c r="I161" s="37"/>
      <c r="J161" s="17">
        <v>124</v>
      </c>
      <c r="K161" s="17">
        <v>7</v>
      </c>
      <c r="L161" s="23">
        <v>9</v>
      </c>
      <c r="M161" s="23">
        <f t="shared" si="86"/>
        <v>9.1</v>
      </c>
      <c r="AH161" s="24"/>
      <c r="DM161" s="67"/>
      <c r="LJ161" s="24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11">
        <f t="shared" ref="SO161:SW161" si="104">+$H161/$L161</f>
        <v>1288010.888888889</v>
      </c>
      <c r="SP161" s="11">
        <f t="shared" si="104"/>
        <v>1288010.888888889</v>
      </c>
      <c r="SQ161" s="11">
        <f t="shared" si="104"/>
        <v>1288010.888888889</v>
      </c>
      <c r="SR161" s="11">
        <f t="shared" si="104"/>
        <v>1288010.888888889</v>
      </c>
      <c r="SS161" s="11">
        <f t="shared" si="104"/>
        <v>1288010.888888889</v>
      </c>
      <c r="ST161" s="11">
        <f t="shared" si="104"/>
        <v>1288010.888888889</v>
      </c>
      <c r="SU161" s="11">
        <f t="shared" si="104"/>
        <v>1288010.888888889</v>
      </c>
      <c r="SV161" s="11">
        <f t="shared" si="104"/>
        <v>1288010.888888889</v>
      </c>
      <c r="SW161" s="11">
        <f t="shared" si="104"/>
        <v>1288010.888888889</v>
      </c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</row>
    <row r="162" spans="2:686">
      <c r="B162" s="17"/>
      <c r="C162" s="12" t="s">
        <v>357</v>
      </c>
      <c r="D162" s="40" t="s">
        <v>358</v>
      </c>
      <c r="E162" s="43"/>
      <c r="F162" s="29"/>
      <c r="G162" s="36"/>
      <c r="H162" s="37"/>
      <c r="I162" s="37"/>
      <c r="J162" s="17"/>
      <c r="K162" s="17"/>
      <c r="L162" s="23"/>
      <c r="M162" s="23"/>
      <c r="AH162" s="24"/>
      <c r="DM162" s="67"/>
      <c r="LJ162" s="24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  <c r="WV162" s="6"/>
      <c r="WW162" s="6"/>
      <c r="WX162" s="6"/>
      <c r="WY162" s="6"/>
      <c r="WZ162" s="6"/>
      <c r="XA162" s="6"/>
      <c r="XB162" s="6"/>
      <c r="XC162" s="6"/>
      <c r="XD162" s="6"/>
      <c r="XE162" s="6"/>
      <c r="XF162" s="6"/>
      <c r="XG162" s="6"/>
      <c r="XH162" s="6"/>
      <c r="XI162" s="6"/>
      <c r="XJ162" s="6"/>
      <c r="XK162" s="6"/>
      <c r="XL162" s="6"/>
      <c r="XM162" s="6"/>
      <c r="XN162" s="6"/>
      <c r="XO162" s="6"/>
      <c r="XP162" s="6"/>
      <c r="XQ162" s="6"/>
      <c r="XR162" s="6"/>
      <c r="XS162" s="6"/>
      <c r="XT162" s="6"/>
      <c r="XU162" s="6"/>
      <c r="XV162" s="6"/>
      <c r="XW162" s="6"/>
      <c r="XX162" s="6"/>
      <c r="XY162" s="6"/>
      <c r="XZ162" s="6"/>
      <c r="YA162" s="6"/>
      <c r="YB162" s="6"/>
      <c r="YC162" s="6"/>
      <c r="YD162" s="6"/>
      <c r="YE162" s="6"/>
      <c r="YF162" s="6"/>
      <c r="YG162" s="6"/>
      <c r="YH162" s="6"/>
      <c r="YI162" s="6"/>
      <c r="YJ162" s="6"/>
      <c r="YK162" s="6"/>
      <c r="YL162" s="6"/>
      <c r="YM162" s="6"/>
      <c r="YN162" s="6"/>
      <c r="YO162" s="6"/>
      <c r="YP162" s="6"/>
      <c r="YQ162" s="6"/>
      <c r="YR162" s="6"/>
      <c r="YS162" s="6"/>
      <c r="YT162" s="6"/>
      <c r="YU162" s="6"/>
      <c r="YV162" s="6"/>
      <c r="YW162" s="6"/>
      <c r="YX162" s="6"/>
      <c r="YY162" s="6"/>
      <c r="YZ162" s="6"/>
      <c r="ZA162" s="6"/>
      <c r="ZB162" s="6"/>
      <c r="ZC162" s="6"/>
      <c r="ZD162" s="6"/>
      <c r="ZE162" s="6"/>
      <c r="ZF162" s="6"/>
      <c r="ZG162" s="6"/>
      <c r="ZH162" s="6"/>
      <c r="ZI162" s="6"/>
      <c r="ZJ162" s="6"/>
    </row>
    <row r="163" spans="2:686">
      <c r="B163" s="17">
        <v>126</v>
      </c>
      <c r="C163" s="29" t="s">
        <v>359</v>
      </c>
      <c r="D163" s="30" t="s">
        <v>360</v>
      </c>
      <c r="E163" s="43" t="s">
        <v>74</v>
      </c>
      <c r="F163" s="44">
        <v>247.5</v>
      </c>
      <c r="G163" s="36">
        <v>17910</v>
      </c>
      <c r="H163" s="37">
        <f t="shared" ref="H163:H165" si="105">+G163*F163</f>
        <v>4432725</v>
      </c>
      <c r="I163" s="37"/>
      <c r="J163" s="17">
        <v>52</v>
      </c>
      <c r="K163" s="17">
        <v>4</v>
      </c>
      <c r="L163" s="23">
        <v>60</v>
      </c>
      <c r="M163" s="23">
        <f t="shared" ref="M163:M165" si="106">+K163*1.3</f>
        <v>5.2</v>
      </c>
      <c r="AH163" s="24"/>
      <c r="DM163" s="67"/>
      <c r="LJ163" s="24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11">
        <f t="shared" ref="SC163:UJ165" si="107">+$H163/$L163</f>
        <v>73878.75</v>
      </c>
      <c r="SD163" s="11">
        <f t="shared" si="107"/>
        <v>73878.75</v>
      </c>
      <c r="SE163" s="11">
        <f t="shared" si="107"/>
        <v>73878.75</v>
      </c>
      <c r="SF163" s="11">
        <f t="shared" si="107"/>
        <v>73878.75</v>
      </c>
      <c r="SG163" s="11">
        <f t="shared" si="107"/>
        <v>73878.75</v>
      </c>
      <c r="SH163" s="11">
        <f t="shared" si="107"/>
        <v>73878.75</v>
      </c>
      <c r="SI163" s="11">
        <f t="shared" si="107"/>
        <v>73878.75</v>
      </c>
      <c r="SJ163" s="11">
        <f t="shared" si="107"/>
        <v>73878.75</v>
      </c>
      <c r="SK163" s="11">
        <f t="shared" si="107"/>
        <v>73878.75</v>
      </c>
      <c r="SL163" s="11">
        <f t="shared" si="107"/>
        <v>73878.75</v>
      </c>
      <c r="SM163" s="11">
        <f t="shared" si="107"/>
        <v>73878.75</v>
      </c>
      <c r="SN163" s="11">
        <f t="shared" si="107"/>
        <v>73878.75</v>
      </c>
      <c r="SO163" s="11">
        <f t="shared" si="107"/>
        <v>73878.75</v>
      </c>
      <c r="SP163" s="11">
        <f t="shared" si="107"/>
        <v>73878.75</v>
      </c>
      <c r="SQ163" s="11">
        <f t="shared" si="107"/>
        <v>73878.75</v>
      </c>
      <c r="SR163" s="11">
        <f t="shared" si="107"/>
        <v>73878.75</v>
      </c>
      <c r="SS163" s="11">
        <f t="shared" si="107"/>
        <v>73878.75</v>
      </c>
      <c r="ST163" s="11">
        <f t="shared" si="107"/>
        <v>73878.75</v>
      </c>
      <c r="SU163" s="11">
        <f t="shared" si="107"/>
        <v>73878.75</v>
      </c>
      <c r="SV163" s="11">
        <f t="shared" si="107"/>
        <v>73878.75</v>
      </c>
      <c r="SW163" s="11">
        <f t="shared" si="107"/>
        <v>73878.75</v>
      </c>
      <c r="SX163" s="11">
        <f t="shared" si="107"/>
        <v>73878.75</v>
      </c>
      <c r="SY163" s="11">
        <f t="shared" si="107"/>
        <v>73878.75</v>
      </c>
      <c r="SZ163" s="11">
        <f t="shared" si="107"/>
        <v>73878.75</v>
      </c>
      <c r="TA163" s="11">
        <f t="shared" si="107"/>
        <v>73878.75</v>
      </c>
      <c r="TB163" s="11">
        <f t="shared" si="107"/>
        <v>73878.75</v>
      </c>
      <c r="TC163" s="11">
        <f t="shared" si="107"/>
        <v>73878.75</v>
      </c>
      <c r="TD163" s="11">
        <f t="shared" si="107"/>
        <v>73878.75</v>
      </c>
      <c r="TE163" s="11">
        <f t="shared" si="107"/>
        <v>73878.75</v>
      </c>
      <c r="TF163" s="11">
        <f t="shared" si="107"/>
        <v>73878.75</v>
      </c>
      <c r="TG163" s="11">
        <f t="shared" si="107"/>
        <v>73878.75</v>
      </c>
      <c r="TH163" s="11">
        <f t="shared" si="107"/>
        <v>73878.75</v>
      </c>
      <c r="TI163" s="11">
        <f t="shared" si="107"/>
        <v>73878.75</v>
      </c>
      <c r="TJ163" s="11">
        <f t="shared" si="107"/>
        <v>73878.75</v>
      </c>
      <c r="TK163" s="11">
        <f t="shared" si="107"/>
        <v>73878.75</v>
      </c>
      <c r="TL163" s="11">
        <f t="shared" si="107"/>
        <v>73878.75</v>
      </c>
      <c r="TM163" s="11">
        <f t="shared" si="107"/>
        <v>73878.75</v>
      </c>
      <c r="TN163" s="11">
        <f t="shared" si="107"/>
        <v>73878.75</v>
      </c>
      <c r="TO163" s="11">
        <f t="shared" si="107"/>
        <v>73878.75</v>
      </c>
      <c r="TP163" s="11">
        <f t="shared" si="107"/>
        <v>73878.75</v>
      </c>
      <c r="TQ163" s="11">
        <f t="shared" si="107"/>
        <v>73878.75</v>
      </c>
      <c r="TR163" s="11">
        <f t="shared" si="107"/>
        <v>73878.75</v>
      </c>
      <c r="TS163" s="11">
        <f t="shared" si="107"/>
        <v>73878.75</v>
      </c>
      <c r="TT163" s="11">
        <f t="shared" si="107"/>
        <v>73878.75</v>
      </c>
      <c r="TU163" s="11">
        <f t="shared" si="107"/>
        <v>73878.75</v>
      </c>
      <c r="TV163" s="11">
        <f t="shared" si="107"/>
        <v>73878.75</v>
      </c>
      <c r="TW163" s="11">
        <f t="shared" si="107"/>
        <v>73878.75</v>
      </c>
      <c r="TX163" s="11">
        <f t="shared" si="107"/>
        <v>73878.75</v>
      </c>
      <c r="TY163" s="11">
        <f t="shared" si="107"/>
        <v>73878.75</v>
      </c>
      <c r="TZ163" s="11">
        <f t="shared" si="107"/>
        <v>73878.75</v>
      </c>
      <c r="UA163" s="11">
        <f t="shared" si="107"/>
        <v>73878.75</v>
      </c>
      <c r="UB163" s="11">
        <f t="shared" si="107"/>
        <v>73878.75</v>
      </c>
      <c r="UC163" s="11">
        <f t="shared" si="107"/>
        <v>73878.75</v>
      </c>
      <c r="UD163" s="11">
        <f t="shared" si="107"/>
        <v>73878.75</v>
      </c>
      <c r="UE163" s="11">
        <f t="shared" si="107"/>
        <v>73878.75</v>
      </c>
      <c r="UF163" s="11">
        <f t="shared" si="107"/>
        <v>73878.75</v>
      </c>
      <c r="UG163" s="11">
        <f t="shared" si="107"/>
        <v>73878.75</v>
      </c>
      <c r="UH163" s="11">
        <f t="shared" si="107"/>
        <v>73878.75</v>
      </c>
      <c r="UI163" s="11">
        <f t="shared" si="107"/>
        <v>73878.75</v>
      </c>
      <c r="UJ163" s="11">
        <f t="shared" si="107"/>
        <v>73878.75</v>
      </c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  <c r="WV163" s="6"/>
      <c r="WW163" s="6"/>
      <c r="WX163" s="6"/>
      <c r="WY163" s="6"/>
      <c r="WZ163" s="6"/>
      <c r="XA163" s="6"/>
      <c r="XB163" s="6"/>
      <c r="XC163" s="6"/>
      <c r="XD163" s="6"/>
      <c r="XE163" s="6"/>
      <c r="XF163" s="6"/>
      <c r="XG163" s="6"/>
      <c r="XH163" s="6"/>
      <c r="XI163" s="6"/>
      <c r="XJ163" s="6"/>
      <c r="XK163" s="6"/>
      <c r="XL163" s="6"/>
      <c r="XM163" s="6"/>
      <c r="XN163" s="6"/>
      <c r="XO163" s="6"/>
      <c r="XP163" s="6"/>
      <c r="XQ163" s="6"/>
      <c r="XR163" s="6"/>
      <c r="XS163" s="6"/>
      <c r="XT163" s="6"/>
      <c r="XU163" s="6"/>
      <c r="XV163" s="6"/>
      <c r="XW163" s="6"/>
      <c r="XX163" s="6"/>
      <c r="XY163" s="6"/>
      <c r="XZ163" s="6"/>
      <c r="YA163" s="6"/>
      <c r="YB163" s="6"/>
      <c r="YC163" s="6"/>
      <c r="YD163" s="6"/>
      <c r="YE163" s="6"/>
      <c r="YF163" s="6"/>
      <c r="YG163" s="6"/>
      <c r="YH163" s="6"/>
      <c r="YI163" s="6"/>
      <c r="YJ163" s="6"/>
      <c r="YK163" s="6"/>
      <c r="YL163" s="6"/>
      <c r="YM163" s="6"/>
      <c r="YN163" s="6"/>
      <c r="YO163" s="6"/>
      <c r="YP163" s="6"/>
      <c r="YQ163" s="6"/>
      <c r="YR163" s="6"/>
      <c r="YS163" s="6"/>
      <c r="YT163" s="6"/>
      <c r="YU163" s="6"/>
      <c r="YV163" s="6"/>
      <c r="YW163" s="6"/>
      <c r="YX163" s="6"/>
      <c r="YY163" s="6"/>
      <c r="YZ163" s="6"/>
      <c r="ZA163" s="6"/>
      <c r="ZB163" s="6"/>
      <c r="ZC163" s="6"/>
      <c r="ZD163" s="6"/>
      <c r="ZE163" s="6"/>
      <c r="ZF163" s="6"/>
      <c r="ZG163" s="6"/>
      <c r="ZH163" s="6"/>
      <c r="ZI163" s="6"/>
      <c r="ZJ163" s="6"/>
    </row>
    <row r="164" spans="2:686">
      <c r="B164" s="17">
        <v>127</v>
      </c>
      <c r="C164" s="29" t="s">
        <v>361</v>
      </c>
      <c r="D164" s="30" t="s">
        <v>362</v>
      </c>
      <c r="E164" s="43" t="s">
        <v>74</v>
      </c>
      <c r="F164" s="44">
        <v>247.5</v>
      </c>
      <c r="G164" s="36">
        <v>29850</v>
      </c>
      <c r="H164" s="37">
        <f t="shared" si="105"/>
        <v>7387875</v>
      </c>
      <c r="I164" s="37"/>
      <c r="J164" s="17" t="s">
        <v>363</v>
      </c>
      <c r="K164" s="17">
        <v>3</v>
      </c>
      <c r="L164" s="23">
        <v>60</v>
      </c>
      <c r="M164" s="23">
        <f t="shared" si="106"/>
        <v>3.9000000000000004</v>
      </c>
      <c r="AH164" s="24"/>
      <c r="DM164" s="67"/>
      <c r="LJ164" s="24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11">
        <f t="shared" si="107"/>
        <v>123131.25</v>
      </c>
      <c r="SJ164" s="11">
        <f t="shared" si="107"/>
        <v>123131.25</v>
      </c>
      <c r="SK164" s="11">
        <f t="shared" si="107"/>
        <v>123131.25</v>
      </c>
      <c r="SL164" s="11">
        <f t="shared" si="107"/>
        <v>123131.25</v>
      </c>
      <c r="SM164" s="11">
        <f t="shared" si="107"/>
        <v>123131.25</v>
      </c>
      <c r="SN164" s="11">
        <f t="shared" si="107"/>
        <v>123131.25</v>
      </c>
      <c r="SO164" s="11">
        <f t="shared" si="107"/>
        <v>123131.25</v>
      </c>
      <c r="SP164" s="11">
        <f t="shared" si="107"/>
        <v>123131.25</v>
      </c>
      <c r="SQ164" s="11">
        <f t="shared" si="107"/>
        <v>123131.25</v>
      </c>
      <c r="SR164" s="11">
        <f t="shared" si="107"/>
        <v>123131.25</v>
      </c>
      <c r="SS164" s="11">
        <f t="shared" si="107"/>
        <v>123131.25</v>
      </c>
      <c r="ST164" s="11">
        <f t="shared" si="107"/>
        <v>123131.25</v>
      </c>
      <c r="SU164" s="11">
        <f t="shared" si="107"/>
        <v>123131.25</v>
      </c>
      <c r="SV164" s="11">
        <f t="shared" si="107"/>
        <v>123131.25</v>
      </c>
      <c r="SW164" s="11">
        <f t="shared" si="107"/>
        <v>123131.25</v>
      </c>
      <c r="SX164" s="11">
        <f t="shared" si="107"/>
        <v>123131.25</v>
      </c>
      <c r="SY164" s="11">
        <f t="shared" si="107"/>
        <v>123131.25</v>
      </c>
      <c r="SZ164" s="11">
        <f t="shared" si="107"/>
        <v>123131.25</v>
      </c>
      <c r="TA164" s="11">
        <f t="shared" si="107"/>
        <v>123131.25</v>
      </c>
      <c r="TB164" s="11">
        <f t="shared" si="107"/>
        <v>123131.25</v>
      </c>
      <c r="TC164" s="11">
        <f t="shared" si="107"/>
        <v>123131.25</v>
      </c>
      <c r="TD164" s="11">
        <f t="shared" si="107"/>
        <v>123131.25</v>
      </c>
      <c r="TE164" s="11">
        <f t="shared" si="107"/>
        <v>123131.25</v>
      </c>
      <c r="TF164" s="11">
        <f t="shared" si="107"/>
        <v>123131.25</v>
      </c>
      <c r="TG164" s="11">
        <f t="shared" si="107"/>
        <v>123131.25</v>
      </c>
      <c r="TH164" s="11">
        <f t="shared" si="107"/>
        <v>123131.25</v>
      </c>
      <c r="TI164" s="11">
        <f t="shared" si="107"/>
        <v>123131.25</v>
      </c>
      <c r="TJ164" s="11">
        <f t="shared" si="107"/>
        <v>123131.25</v>
      </c>
      <c r="TK164" s="11">
        <f t="shared" si="107"/>
        <v>123131.25</v>
      </c>
      <c r="TL164" s="11">
        <f t="shared" si="107"/>
        <v>123131.25</v>
      </c>
      <c r="TM164" s="11">
        <f t="shared" si="107"/>
        <v>123131.25</v>
      </c>
      <c r="TN164" s="11">
        <f t="shared" si="107"/>
        <v>123131.25</v>
      </c>
      <c r="TO164" s="11">
        <f t="shared" si="107"/>
        <v>123131.25</v>
      </c>
      <c r="TP164" s="11">
        <f t="shared" si="107"/>
        <v>123131.25</v>
      </c>
      <c r="TQ164" s="11">
        <f t="shared" si="107"/>
        <v>123131.25</v>
      </c>
      <c r="TR164" s="11">
        <f t="shared" si="107"/>
        <v>123131.25</v>
      </c>
      <c r="TS164" s="11">
        <f t="shared" si="107"/>
        <v>123131.25</v>
      </c>
      <c r="TT164" s="11">
        <f t="shared" si="107"/>
        <v>123131.25</v>
      </c>
      <c r="TU164" s="11">
        <f t="shared" si="107"/>
        <v>123131.25</v>
      </c>
      <c r="TV164" s="11">
        <f t="shared" si="107"/>
        <v>123131.25</v>
      </c>
      <c r="TW164" s="11">
        <f t="shared" si="107"/>
        <v>123131.25</v>
      </c>
      <c r="TX164" s="11">
        <f t="shared" si="107"/>
        <v>123131.25</v>
      </c>
      <c r="TY164" s="11">
        <f t="shared" si="107"/>
        <v>123131.25</v>
      </c>
      <c r="TZ164" s="11">
        <f t="shared" si="107"/>
        <v>123131.25</v>
      </c>
      <c r="UA164" s="11">
        <f t="shared" si="107"/>
        <v>123131.25</v>
      </c>
      <c r="UB164" s="11">
        <f t="shared" si="107"/>
        <v>123131.25</v>
      </c>
      <c r="UC164" s="11">
        <f t="shared" si="107"/>
        <v>123131.25</v>
      </c>
      <c r="UD164" s="11">
        <f t="shared" si="107"/>
        <v>123131.25</v>
      </c>
      <c r="UE164" s="11">
        <f t="shared" si="107"/>
        <v>123131.25</v>
      </c>
      <c r="UF164" s="11">
        <f t="shared" si="107"/>
        <v>123131.25</v>
      </c>
      <c r="UG164" s="11">
        <f t="shared" si="107"/>
        <v>123131.25</v>
      </c>
      <c r="UH164" s="11">
        <f t="shared" si="107"/>
        <v>123131.25</v>
      </c>
      <c r="UI164" s="11">
        <f t="shared" si="107"/>
        <v>123131.25</v>
      </c>
      <c r="UJ164" s="11">
        <f t="shared" si="107"/>
        <v>123131.25</v>
      </c>
      <c r="UK164" s="11">
        <f t="shared" ref="UK164:UZ165" si="108">+$H164/$L164</f>
        <v>123131.25</v>
      </c>
      <c r="UL164" s="11">
        <f t="shared" si="108"/>
        <v>123131.25</v>
      </c>
      <c r="UM164" s="11">
        <f t="shared" si="108"/>
        <v>123131.25</v>
      </c>
      <c r="UN164" s="11">
        <f t="shared" si="108"/>
        <v>123131.25</v>
      </c>
      <c r="UO164" s="11">
        <f t="shared" si="108"/>
        <v>123131.25</v>
      </c>
      <c r="UP164" s="11">
        <f t="shared" si="108"/>
        <v>123131.25</v>
      </c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  <c r="WV164" s="6"/>
      <c r="WW164" s="6"/>
      <c r="WX164" s="6"/>
      <c r="WY164" s="6"/>
      <c r="WZ164" s="6"/>
      <c r="XA164" s="6"/>
      <c r="XB164" s="6"/>
      <c r="XC164" s="6"/>
      <c r="XD164" s="6"/>
      <c r="XE164" s="6"/>
      <c r="XF164" s="6"/>
      <c r="XG164" s="6"/>
      <c r="XH164" s="6"/>
      <c r="XI164" s="6"/>
      <c r="XJ164" s="6"/>
      <c r="XK164" s="6"/>
      <c r="XL164" s="6"/>
      <c r="XM164" s="6"/>
      <c r="XN164" s="6"/>
      <c r="XO164" s="6"/>
      <c r="XP164" s="6"/>
      <c r="XQ164" s="6"/>
      <c r="XR164" s="6"/>
      <c r="XS164" s="6"/>
      <c r="XT164" s="6"/>
      <c r="XU164" s="6"/>
      <c r="XV164" s="6"/>
      <c r="XW164" s="6"/>
      <c r="XX164" s="6"/>
      <c r="XY164" s="6"/>
      <c r="XZ164" s="6"/>
      <c r="YA164" s="6"/>
      <c r="YB164" s="6"/>
      <c r="YC164" s="6"/>
      <c r="YD164" s="6"/>
      <c r="YE164" s="6"/>
      <c r="YF164" s="6"/>
      <c r="YG164" s="6"/>
      <c r="YH164" s="6"/>
      <c r="YI164" s="6"/>
      <c r="YJ164" s="6"/>
      <c r="YK164" s="6"/>
      <c r="YL164" s="6"/>
      <c r="YM164" s="6"/>
      <c r="YN164" s="6"/>
      <c r="YO164" s="6"/>
      <c r="YP164" s="6"/>
      <c r="YQ164" s="6"/>
      <c r="YR164" s="6"/>
      <c r="YS164" s="6"/>
      <c r="YT164" s="6"/>
      <c r="YU164" s="6"/>
      <c r="YV164" s="6"/>
      <c r="YW164" s="6"/>
      <c r="YX164" s="6"/>
      <c r="YY164" s="6"/>
      <c r="YZ164" s="6"/>
      <c r="ZA164" s="6"/>
      <c r="ZB164" s="6"/>
      <c r="ZC164" s="6"/>
      <c r="ZD164" s="6"/>
      <c r="ZE164" s="6"/>
      <c r="ZF164" s="6"/>
      <c r="ZG164" s="6"/>
      <c r="ZH164" s="6"/>
      <c r="ZI164" s="6"/>
      <c r="ZJ164" s="6"/>
    </row>
    <row r="165" spans="2:686">
      <c r="B165" s="17">
        <v>128</v>
      </c>
      <c r="C165" s="29" t="s">
        <v>364</v>
      </c>
      <c r="D165" s="30" t="s">
        <v>365</v>
      </c>
      <c r="E165" s="43" t="s">
        <v>74</v>
      </c>
      <c r="F165" s="44">
        <v>247.5</v>
      </c>
      <c r="G165" s="36">
        <v>11940</v>
      </c>
      <c r="H165" s="37">
        <f t="shared" si="105"/>
        <v>2955150</v>
      </c>
      <c r="I165" s="37"/>
      <c r="J165" s="17" t="s">
        <v>366</v>
      </c>
      <c r="K165" s="17">
        <v>2</v>
      </c>
      <c r="L165" s="23">
        <v>60</v>
      </c>
      <c r="M165" s="23">
        <f t="shared" si="106"/>
        <v>2.6</v>
      </c>
      <c r="AH165" s="24"/>
      <c r="DM165" s="67"/>
      <c r="LJ165" s="24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11">
        <f t="shared" si="107"/>
        <v>49252.5</v>
      </c>
      <c r="TN165" s="11">
        <f t="shared" si="107"/>
        <v>49252.5</v>
      </c>
      <c r="TO165" s="11">
        <f t="shared" si="107"/>
        <v>49252.5</v>
      </c>
      <c r="TP165" s="11">
        <f t="shared" si="107"/>
        <v>49252.5</v>
      </c>
      <c r="TQ165" s="11">
        <f t="shared" si="107"/>
        <v>49252.5</v>
      </c>
      <c r="TR165" s="11">
        <f t="shared" si="107"/>
        <v>49252.5</v>
      </c>
      <c r="TS165" s="11">
        <f t="shared" si="107"/>
        <v>49252.5</v>
      </c>
      <c r="TT165" s="11">
        <f t="shared" si="107"/>
        <v>49252.5</v>
      </c>
      <c r="TU165" s="11">
        <f t="shared" si="107"/>
        <v>49252.5</v>
      </c>
      <c r="TV165" s="11">
        <f t="shared" si="107"/>
        <v>49252.5</v>
      </c>
      <c r="TW165" s="11">
        <f t="shared" si="107"/>
        <v>49252.5</v>
      </c>
      <c r="TX165" s="11">
        <f t="shared" si="107"/>
        <v>49252.5</v>
      </c>
      <c r="TY165" s="11">
        <f t="shared" si="107"/>
        <v>49252.5</v>
      </c>
      <c r="TZ165" s="11">
        <f t="shared" si="107"/>
        <v>49252.5</v>
      </c>
      <c r="UA165" s="11">
        <f t="shared" si="107"/>
        <v>49252.5</v>
      </c>
      <c r="UB165" s="11">
        <f t="shared" si="107"/>
        <v>49252.5</v>
      </c>
      <c r="UC165" s="11">
        <f t="shared" si="107"/>
        <v>49252.5</v>
      </c>
      <c r="UD165" s="11">
        <f t="shared" si="107"/>
        <v>49252.5</v>
      </c>
      <c r="UE165" s="11">
        <f t="shared" si="107"/>
        <v>49252.5</v>
      </c>
      <c r="UF165" s="11">
        <f t="shared" si="107"/>
        <v>49252.5</v>
      </c>
      <c r="UG165" s="11">
        <f t="shared" si="107"/>
        <v>49252.5</v>
      </c>
      <c r="UH165" s="11">
        <f t="shared" si="107"/>
        <v>49252.5</v>
      </c>
      <c r="UI165" s="11">
        <f t="shared" si="107"/>
        <v>49252.5</v>
      </c>
      <c r="UJ165" s="11">
        <f t="shared" si="107"/>
        <v>49252.5</v>
      </c>
      <c r="UK165" s="11">
        <f t="shared" si="108"/>
        <v>49252.5</v>
      </c>
      <c r="UL165" s="11">
        <f t="shared" si="108"/>
        <v>49252.5</v>
      </c>
      <c r="UM165" s="11">
        <f t="shared" si="108"/>
        <v>49252.5</v>
      </c>
      <c r="UN165" s="11">
        <f t="shared" si="108"/>
        <v>49252.5</v>
      </c>
      <c r="UO165" s="11">
        <f t="shared" si="108"/>
        <v>49252.5</v>
      </c>
      <c r="UP165" s="11">
        <f t="shared" si="108"/>
        <v>49252.5</v>
      </c>
      <c r="UQ165" s="11">
        <f t="shared" si="108"/>
        <v>49252.5</v>
      </c>
      <c r="UR165" s="11">
        <f t="shared" si="108"/>
        <v>49252.5</v>
      </c>
      <c r="US165" s="11">
        <f t="shared" si="108"/>
        <v>49252.5</v>
      </c>
      <c r="UT165" s="11">
        <f t="shared" si="108"/>
        <v>49252.5</v>
      </c>
      <c r="UU165" s="11">
        <f t="shared" si="108"/>
        <v>49252.5</v>
      </c>
      <c r="UV165" s="11">
        <f t="shared" si="108"/>
        <v>49252.5</v>
      </c>
      <c r="UW165" s="11">
        <f t="shared" si="108"/>
        <v>49252.5</v>
      </c>
      <c r="UX165" s="11">
        <f t="shared" si="108"/>
        <v>49252.5</v>
      </c>
      <c r="UY165" s="11">
        <f t="shared" si="108"/>
        <v>49252.5</v>
      </c>
      <c r="UZ165" s="11">
        <f t="shared" si="108"/>
        <v>49252.5</v>
      </c>
      <c r="VA165" s="11">
        <f t="shared" ref="VA165:VT165" si="109">+$H165/$L165</f>
        <v>49252.5</v>
      </c>
      <c r="VB165" s="11">
        <f t="shared" si="109"/>
        <v>49252.5</v>
      </c>
      <c r="VC165" s="11">
        <f t="shared" si="109"/>
        <v>49252.5</v>
      </c>
      <c r="VD165" s="11">
        <f t="shared" si="109"/>
        <v>49252.5</v>
      </c>
      <c r="VE165" s="11">
        <f t="shared" si="109"/>
        <v>49252.5</v>
      </c>
      <c r="VF165" s="11">
        <f t="shared" si="109"/>
        <v>49252.5</v>
      </c>
      <c r="VG165" s="11">
        <f t="shared" si="109"/>
        <v>49252.5</v>
      </c>
      <c r="VH165" s="11">
        <f t="shared" si="109"/>
        <v>49252.5</v>
      </c>
      <c r="VI165" s="11">
        <f t="shared" si="109"/>
        <v>49252.5</v>
      </c>
      <c r="VJ165" s="11">
        <f t="shared" si="109"/>
        <v>49252.5</v>
      </c>
      <c r="VK165" s="11">
        <f t="shared" si="109"/>
        <v>49252.5</v>
      </c>
      <c r="VL165" s="11">
        <f t="shared" si="109"/>
        <v>49252.5</v>
      </c>
      <c r="VM165" s="11">
        <f t="shared" si="109"/>
        <v>49252.5</v>
      </c>
      <c r="VN165" s="11">
        <f t="shared" si="109"/>
        <v>49252.5</v>
      </c>
      <c r="VO165" s="11">
        <f t="shared" si="109"/>
        <v>49252.5</v>
      </c>
      <c r="VP165" s="11">
        <f t="shared" si="109"/>
        <v>49252.5</v>
      </c>
      <c r="VQ165" s="11">
        <f t="shared" si="109"/>
        <v>49252.5</v>
      </c>
      <c r="VR165" s="11">
        <f t="shared" si="109"/>
        <v>49252.5</v>
      </c>
      <c r="VS165" s="11">
        <f t="shared" si="109"/>
        <v>49252.5</v>
      </c>
      <c r="VT165" s="11">
        <f t="shared" si="109"/>
        <v>49252.5</v>
      </c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</row>
    <row r="166" spans="2:686">
      <c r="B166" s="17"/>
      <c r="C166" s="12" t="s">
        <v>367</v>
      </c>
      <c r="D166" s="40" t="s">
        <v>368</v>
      </c>
      <c r="E166" s="43"/>
      <c r="F166" s="29"/>
      <c r="G166" s="36"/>
      <c r="H166" s="37"/>
      <c r="I166" s="37"/>
      <c r="J166" s="17"/>
      <c r="K166" s="17"/>
      <c r="L166" s="23"/>
      <c r="M166" s="23"/>
      <c r="AH166" s="24"/>
      <c r="DM166" s="67"/>
      <c r="LJ166" s="24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  <c r="WV166" s="6"/>
      <c r="WW166" s="6"/>
      <c r="WX166" s="6"/>
      <c r="WY166" s="6"/>
      <c r="WZ166" s="6"/>
      <c r="XA166" s="6"/>
      <c r="XB166" s="6"/>
      <c r="XC166" s="6"/>
      <c r="XD166" s="6"/>
      <c r="XE166" s="6"/>
      <c r="XF166" s="6"/>
      <c r="XG166" s="6"/>
      <c r="XH166" s="6"/>
      <c r="XI166" s="6"/>
      <c r="XJ166" s="6"/>
      <c r="XK166" s="6"/>
      <c r="XL166" s="6"/>
      <c r="XM166" s="6"/>
      <c r="XN166" s="6"/>
      <c r="XO166" s="6"/>
      <c r="XP166" s="6"/>
      <c r="XQ166" s="6"/>
      <c r="XR166" s="6"/>
      <c r="XS166" s="6"/>
      <c r="XT166" s="6"/>
      <c r="XU166" s="6"/>
      <c r="XV166" s="6"/>
      <c r="XW166" s="6"/>
      <c r="XX166" s="6"/>
      <c r="XY166" s="6"/>
      <c r="XZ166" s="6"/>
      <c r="YA166" s="6"/>
      <c r="YB166" s="6"/>
      <c r="YC166" s="6"/>
      <c r="YD166" s="6"/>
      <c r="YE166" s="6"/>
      <c r="YF166" s="6"/>
      <c r="YG166" s="6"/>
      <c r="YH166" s="6"/>
      <c r="YI166" s="6"/>
      <c r="YJ166" s="6"/>
      <c r="YK166" s="6"/>
      <c r="YL166" s="6"/>
      <c r="YM166" s="6"/>
      <c r="YN166" s="6"/>
      <c r="YO166" s="6"/>
      <c r="YP166" s="6"/>
      <c r="YQ166" s="6"/>
      <c r="YR166" s="6"/>
      <c r="YS166" s="6"/>
      <c r="YT166" s="6"/>
      <c r="YU166" s="6"/>
      <c r="YV166" s="6"/>
      <c r="YW166" s="6"/>
      <c r="YX166" s="6"/>
      <c r="YY166" s="6"/>
      <c r="YZ166" s="6"/>
      <c r="ZA166" s="6"/>
      <c r="ZB166" s="6"/>
      <c r="ZC166" s="6"/>
      <c r="ZD166" s="6"/>
      <c r="ZE166" s="6"/>
      <c r="ZF166" s="6"/>
      <c r="ZG166" s="6"/>
      <c r="ZH166" s="6"/>
      <c r="ZI166" s="6"/>
      <c r="ZJ166" s="6"/>
    </row>
    <row r="167" spans="2:686">
      <c r="B167" s="17"/>
      <c r="C167" s="12" t="s">
        <v>369</v>
      </c>
      <c r="D167" s="40" t="s">
        <v>370</v>
      </c>
      <c r="E167" s="43"/>
      <c r="F167" s="29"/>
      <c r="G167" s="36"/>
      <c r="H167" s="37"/>
      <c r="I167" s="37"/>
      <c r="J167" s="17"/>
      <c r="K167" s="17"/>
      <c r="L167" s="23"/>
      <c r="M167" s="23"/>
      <c r="AH167" s="24"/>
      <c r="DM167" s="67"/>
      <c r="LJ167" s="24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  <c r="WV167" s="6"/>
      <c r="WW167" s="6"/>
      <c r="WX167" s="6"/>
      <c r="WY167" s="6"/>
      <c r="WZ167" s="6"/>
      <c r="XA167" s="6"/>
      <c r="XB167" s="6"/>
      <c r="XC167" s="6"/>
      <c r="XD167" s="6"/>
      <c r="XE167" s="6"/>
      <c r="XF167" s="6"/>
      <c r="XG167" s="6"/>
      <c r="XH167" s="6"/>
      <c r="XI167" s="6"/>
      <c r="XJ167" s="6"/>
      <c r="XK167" s="6"/>
      <c r="XL167" s="6"/>
      <c r="XM167" s="6"/>
      <c r="XN167" s="6"/>
      <c r="XO167" s="6"/>
      <c r="XP167" s="6"/>
      <c r="XQ167" s="6"/>
      <c r="XR167" s="6"/>
      <c r="XS167" s="6"/>
      <c r="XT167" s="6"/>
      <c r="XU167" s="6"/>
      <c r="XV167" s="6"/>
      <c r="XW167" s="6"/>
      <c r="XX167" s="6"/>
      <c r="XY167" s="6"/>
      <c r="XZ167" s="6"/>
      <c r="YA167" s="6"/>
      <c r="YB167" s="6"/>
      <c r="YC167" s="6"/>
      <c r="YD167" s="6"/>
      <c r="YE167" s="6"/>
      <c r="YF167" s="6"/>
      <c r="YG167" s="6"/>
      <c r="YH167" s="6"/>
      <c r="YI167" s="6"/>
      <c r="YJ167" s="6"/>
      <c r="YK167" s="6"/>
      <c r="YL167" s="6"/>
      <c r="YM167" s="6"/>
      <c r="YN167" s="6"/>
      <c r="YO167" s="6"/>
      <c r="YP167" s="6"/>
      <c r="YQ167" s="6"/>
      <c r="YR167" s="6"/>
      <c r="YS167" s="6"/>
      <c r="YT167" s="6"/>
      <c r="YU167" s="6"/>
      <c r="YV167" s="6"/>
      <c r="YW167" s="6"/>
      <c r="YX167" s="6"/>
      <c r="YY167" s="6"/>
      <c r="YZ167" s="6"/>
      <c r="ZA167" s="6"/>
      <c r="ZB167" s="6"/>
      <c r="ZC167" s="6"/>
      <c r="ZD167" s="6"/>
      <c r="ZE167" s="6"/>
      <c r="ZF167" s="6"/>
      <c r="ZG167" s="6"/>
      <c r="ZH167" s="6"/>
      <c r="ZI167" s="6"/>
      <c r="ZJ167" s="6"/>
    </row>
    <row r="168" spans="2:686">
      <c r="B168" s="17">
        <v>129</v>
      </c>
      <c r="C168" s="29" t="s">
        <v>371</v>
      </c>
      <c r="D168" s="30" t="s">
        <v>372</v>
      </c>
      <c r="E168" s="43" t="s">
        <v>74</v>
      </c>
      <c r="F168" s="44">
        <v>226.53000000000003</v>
      </c>
      <c r="G168" s="36">
        <v>81759</v>
      </c>
      <c r="H168" s="37">
        <f t="shared" ref="H168:H178" si="110">+G168*F168</f>
        <v>18520866.270000003</v>
      </c>
      <c r="I168" s="37"/>
      <c r="J168" s="17">
        <v>62</v>
      </c>
      <c r="K168" s="17">
        <v>2</v>
      </c>
      <c r="L168" s="23">
        <v>30</v>
      </c>
      <c r="M168" s="23">
        <f t="shared" si="86"/>
        <v>2.6</v>
      </c>
      <c r="AH168" s="24"/>
      <c r="DM168" s="67"/>
      <c r="LJ168" s="24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11">
        <f t="shared" ref="TK168:UN168" si="111">+$H168/$L168</f>
        <v>617362.20900000015</v>
      </c>
      <c r="TL168" s="11">
        <f t="shared" si="111"/>
        <v>617362.20900000015</v>
      </c>
      <c r="TM168" s="11">
        <f t="shared" si="111"/>
        <v>617362.20900000015</v>
      </c>
      <c r="TN168" s="11">
        <f t="shared" si="111"/>
        <v>617362.20900000015</v>
      </c>
      <c r="TO168" s="11">
        <f t="shared" si="111"/>
        <v>617362.20900000015</v>
      </c>
      <c r="TP168" s="11">
        <f t="shared" si="111"/>
        <v>617362.20900000015</v>
      </c>
      <c r="TQ168" s="11">
        <f t="shared" si="111"/>
        <v>617362.20900000015</v>
      </c>
      <c r="TR168" s="11">
        <f t="shared" si="111"/>
        <v>617362.20900000015</v>
      </c>
      <c r="TS168" s="11">
        <f t="shared" si="111"/>
        <v>617362.20900000015</v>
      </c>
      <c r="TT168" s="11">
        <f t="shared" si="111"/>
        <v>617362.20900000015</v>
      </c>
      <c r="TU168" s="11">
        <f t="shared" si="111"/>
        <v>617362.20900000015</v>
      </c>
      <c r="TV168" s="11">
        <f t="shared" si="111"/>
        <v>617362.20900000015</v>
      </c>
      <c r="TW168" s="11">
        <f t="shared" si="111"/>
        <v>617362.20900000015</v>
      </c>
      <c r="TX168" s="11">
        <f t="shared" si="111"/>
        <v>617362.20900000015</v>
      </c>
      <c r="TY168" s="11">
        <f t="shared" si="111"/>
        <v>617362.20900000015</v>
      </c>
      <c r="TZ168" s="11">
        <f t="shared" si="111"/>
        <v>617362.20900000015</v>
      </c>
      <c r="UA168" s="11">
        <f t="shared" si="111"/>
        <v>617362.20900000015</v>
      </c>
      <c r="UB168" s="11">
        <f t="shared" si="111"/>
        <v>617362.20900000015</v>
      </c>
      <c r="UC168" s="11">
        <f t="shared" si="111"/>
        <v>617362.20900000015</v>
      </c>
      <c r="UD168" s="11">
        <f t="shared" si="111"/>
        <v>617362.20900000015</v>
      </c>
      <c r="UE168" s="11">
        <f t="shared" si="111"/>
        <v>617362.20900000015</v>
      </c>
      <c r="UF168" s="11">
        <f t="shared" si="111"/>
        <v>617362.20900000015</v>
      </c>
      <c r="UG168" s="11">
        <f t="shared" si="111"/>
        <v>617362.20900000015</v>
      </c>
      <c r="UH168" s="11">
        <f t="shared" si="111"/>
        <v>617362.20900000015</v>
      </c>
      <c r="UI168" s="11">
        <f t="shared" si="111"/>
        <v>617362.20900000015</v>
      </c>
      <c r="UJ168" s="11">
        <f t="shared" si="111"/>
        <v>617362.20900000015</v>
      </c>
      <c r="UK168" s="11">
        <f t="shared" si="111"/>
        <v>617362.20900000015</v>
      </c>
      <c r="UL168" s="11">
        <f t="shared" si="111"/>
        <v>617362.20900000015</v>
      </c>
      <c r="UM168" s="11">
        <f t="shared" si="111"/>
        <v>617362.20900000015</v>
      </c>
      <c r="UN168" s="11">
        <f t="shared" si="111"/>
        <v>617362.20900000015</v>
      </c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  <c r="WV168" s="6"/>
      <c r="WW168" s="6"/>
      <c r="WX168" s="6"/>
      <c r="WY168" s="6"/>
      <c r="WZ168" s="6"/>
      <c r="XA168" s="6"/>
      <c r="XB168" s="6"/>
      <c r="XC168" s="6"/>
      <c r="XD168" s="6"/>
      <c r="XE168" s="6"/>
      <c r="XF168" s="6"/>
      <c r="XG168" s="6"/>
      <c r="XH168" s="6"/>
      <c r="XI168" s="6"/>
      <c r="XJ168" s="6"/>
      <c r="XK168" s="6"/>
      <c r="XL168" s="6"/>
      <c r="XM168" s="6"/>
      <c r="XN168" s="6"/>
      <c r="XO168" s="6"/>
      <c r="XP168" s="6"/>
      <c r="XQ168" s="6"/>
      <c r="XR168" s="6"/>
      <c r="XS168" s="6"/>
      <c r="XT168" s="6"/>
      <c r="XU168" s="6"/>
      <c r="XV168" s="6"/>
      <c r="XW168" s="6"/>
      <c r="XX168" s="6"/>
      <c r="XY168" s="6"/>
      <c r="XZ168" s="6"/>
      <c r="YA168" s="6"/>
      <c r="YB168" s="6"/>
      <c r="YC168" s="6"/>
      <c r="YD168" s="6"/>
      <c r="YE168" s="6"/>
      <c r="YF168" s="6"/>
      <c r="YG168" s="6"/>
      <c r="YH168" s="6"/>
      <c r="YI168" s="6"/>
      <c r="YJ168" s="6"/>
      <c r="YK168" s="6"/>
      <c r="YL168" s="6"/>
      <c r="YM168" s="6"/>
      <c r="YN168" s="6"/>
      <c r="YO168" s="6"/>
      <c r="YP168" s="6"/>
      <c r="YQ168" s="6"/>
      <c r="YR168" s="6"/>
      <c r="YS168" s="6"/>
      <c r="YT168" s="6"/>
      <c r="YU168" s="6"/>
      <c r="YV168" s="6"/>
      <c r="YW168" s="6"/>
      <c r="YX168" s="6"/>
      <c r="YY168" s="6"/>
      <c r="YZ168" s="6"/>
      <c r="ZA168" s="6"/>
      <c r="ZB168" s="6"/>
      <c r="ZC168" s="6"/>
      <c r="ZD168" s="6"/>
      <c r="ZE168" s="6"/>
      <c r="ZF168" s="6"/>
      <c r="ZG168" s="6"/>
      <c r="ZH168" s="6"/>
      <c r="ZI168" s="6"/>
      <c r="ZJ168" s="6"/>
    </row>
    <row r="169" spans="2:686">
      <c r="B169" s="17">
        <v>130</v>
      </c>
      <c r="C169" s="29" t="s">
        <v>373</v>
      </c>
      <c r="D169" s="30" t="s">
        <v>374</v>
      </c>
      <c r="E169" s="43" t="s">
        <v>74</v>
      </c>
      <c r="F169" s="29">
        <v>76</v>
      </c>
      <c r="G169" s="36">
        <v>81758.789910000007</v>
      </c>
      <c r="H169" s="37">
        <f t="shared" si="110"/>
        <v>6213668.0331600001</v>
      </c>
      <c r="I169" s="37"/>
      <c r="J169" s="17">
        <v>129</v>
      </c>
      <c r="K169" s="17">
        <v>7</v>
      </c>
      <c r="L169" s="23">
        <v>9</v>
      </c>
      <c r="M169" s="23">
        <f t="shared" si="86"/>
        <v>9.1</v>
      </c>
      <c r="AH169" s="24"/>
      <c r="DM169" s="67"/>
      <c r="LJ169" s="24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11">
        <f t="shared" ref="UO169:UZ170" si="112">+$H169/$L169</f>
        <v>690407.55923999997</v>
      </c>
      <c r="UP169" s="11">
        <f t="shared" si="112"/>
        <v>690407.55923999997</v>
      </c>
      <c r="UQ169" s="11">
        <f t="shared" si="112"/>
        <v>690407.55923999997</v>
      </c>
      <c r="UR169" s="11">
        <f t="shared" si="112"/>
        <v>690407.55923999997</v>
      </c>
      <c r="US169" s="11">
        <f t="shared" si="112"/>
        <v>690407.55923999997</v>
      </c>
      <c r="UT169" s="11">
        <f t="shared" si="112"/>
        <v>690407.55923999997</v>
      </c>
      <c r="UU169" s="11">
        <f t="shared" si="112"/>
        <v>690407.55923999997</v>
      </c>
      <c r="UV169" s="11">
        <f t="shared" si="112"/>
        <v>690407.55923999997</v>
      </c>
      <c r="UW169" s="11">
        <f t="shared" si="112"/>
        <v>690407.55923999997</v>
      </c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</row>
    <row r="170" spans="2:686">
      <c r="B170" s="17">
        <v>131</v>
      </c>
      <c r="C170" s="29" t="s">
        <v>375</v>
      </c>
      <c r="D170" s="30" t="s">
        <v>376</v>
      </c>
      <c r="E170" s="43" t="s">
        <v>74</v>
      </c>
      <c r="F170" s="29">
        <v>9.18</v>
      </c>
      <c r="G170" s="36">
        <v>42466</v>
      </c>
      <c r="H170" s="37">
        <f t="shared" si="110"/>
        <v>389837.88</v>
      </c>
      <c r="I170" s="37"/>
      <c r="J170" s="17">
        <v>130</v>
      </c>
      <c r="K170" s="17">
        <v>2</v>
      </c>
      <c r="L170" s="23">
        <v>3</v>
      </c>
      <c r="M170" s="23">
        <f t="shared" si="86"/>
        <v>2.6</v>
      </c>
      <c r="AH170" s="24"/>
      <c r="DM170" s="67"/>
      <c r="LJ170" s="24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11">
        <f t="shared" si="112"/>
        <v>129945.96</v>
      </c>
      <c r="UY170" s="11">
        <f t="shared" si="112"/>
        <v>129945.96</v>
      </c>
      <c r="UZ170" s="11">
        <f t="shared" si="112"/>
        <v>129945.96</v>
      </c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  <c r="WV170" s="6"/>
      <c r="WW170" s="6"/>
      <c r="WX170" s="6"/>
      <c r="WY170" s="6"/>
      <c r="WZ170" s="6"/>
      <c r="XA170" s="6"/>
      <c r="XB170" s="6"/>
      <c r="XC170" s="6"/>
      <c r="XD170" s="6"/>
      <c r="XE170" s="6"/>
      <c r="XF170" s="6"/>
      <c r="XG170" s="6"/>
      <c r="XH170" s="6"/>
      <c r="XI170" s="6"/>
      <c r="XJ170" s="6"/>
      <c r="XK170" s="6"/>
      <c r="XL170" s="6"/>
      <c r="XM170" s="6"/>
      <c r="XN170" s="6"/>
      <c r="XO170" s="6"/>
      <c r="XP170" s="6"/>
      <c r="XQ170" s="6"/>
      <c r="XR170" s="6"/>
      <c r="XS170" s="6"/>
      <c r="XT170" s="6"/>
      <c r="XU170" s="6"/>
      <c r="XV170" s="6"/>
      <c r="XW170" s="6"/>
      <c r="XX170" s="6"/>
      <c r="XY170" s="6"/>
      <c r="XZ170" s="6"/>
      <c r="YA170" s="6"/>
      <c r="YB170" s="6"/>
      <c r="YC170" s="6"/>
      <c r="YD170" s="6"/>
      <c r="YE170" s="6"/>
      <c r="YF170" s="6"/>
      <c r="YG170" s="6"/>
      <c r="YH170" s="6"/>
      <c r="YI170" s="6"/>
      <c r="YJ170" s="6"/>
      <c r="YK170" s="6"/>
      <c r="YL170" s="6"/>
      <c r="YM170" s="6"/>
      <c r="YN170" s="6"/>
      <c r="YO170" s="6"/>
      <c r="YP170" s="6"/>
      <c r="YQ170" s="6"/>
      <c r="YR170" s="6"/>
      <c r="YS170" s="6"/>
      <c r="YT170" s="6"/>
      <c r="YU170" s="6"/>
      <c r="YV170" s="6"/>
      <c r="YW170" s="6"/>
      <c r="YX170" s="6"/>
      <c r="YY170" s="6"/>
      <c r="YZ170" s="6"/>
      <c r="ZA170" s="6"/>
      <c r="ZB170" s="6"/>
      <c r="ZC170" s="6"/>
      <c r="ZD170" s="6"/>
      <c r="ZE170" s="6"/>
      <c r="ZF170" s="6"/>
      <c r="ZG170" s="6"/>
      <c r="ZH170" s="6"/>
      <c r="ZI170" s="6"/>
      <c r="ZJ170" s="6"/>
    </row>
    <row r="171" spans="2:686">
      <c r="B171" s="17"/>
      <c r="C171" s="12" t="s">
        <v>377</v>
      </c>
      <c r="D171" s="40" t="s">
        <v>378</v>
      </c>
      <c r="E171" s="43"/>
      <c r="F171" s="29"/>
      <c r="G171" s="36"/>
      <c r="H171" s="37"/>
      <c r="I171" s="37"/>
      <c r="J171" s="17"/>
      <c r="K171" s="17"/>
      <c r="L171" s="23"/>
      <c r="M171" s="23">
        <f t="shared" si="86"/>
        <v>0</v>
      </c>
      <c r="AH171" s="24"/>
      <c r="DM171" s="67"/>
      <c r="LJ171" s="24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  <c r="QU171" s="6"/>
      <c r="QV171" s="6"/>
      <c r="QW171" s="6"/>
      <c r="QX171" s="6"/>
      <c r="QY171" s="6"/>
      <c r="QZ171" s="6"/>
      <c r="RA171" s="6"/>
      <c r="RB171" s="6"/>
      <c r="RC171" s="6"/>
      <c r="RD171" s="6"/>
      <c r="RE171" s="6"/>
      <c r="RF171" s="6"/>
      <c r="RG171" s="6"/>
      <c r="RH171" s="6"/>
      <c r="RI171" s="6"/>
      <c r="RJ171" s="6"/>
      <c r="RK171" s="6"/>
      <c r="RL171" s="6"/>
      <c r="RM171" s="6"/>
      <c r="RN171" s="6"/>
      <c r="RO171" s="6"/>
      <c r="RP171" s="6"/>
      <c r="RQ171" s="6"/>
      <c r="RR171" s="6"/>
      <c r="RS171" s="6"/>
      <c r="RT171" s="6"/>
      <c r="RU171" s="6"/>
      <c r="RV171" s="6"/>
      <c r="RW171" s="6"/>
      <c r="RX171" s="6"/>
      <c r="RY171" s="6"/>
      <c r="RZ171" s="6"/>
      <c r="SA171" s="6"/>
      <c r="SB171" s="6"/>
      <c r="SC171" s="6"/>
      <c r="SD171" s="6"/>
      <c r="SE171" s="6"/>
      <c r="SF171" s="6"/>
      <c r="SG171" s="6"/>
      <c r="SH171" s="6"/>
      <c r="SI171" s="6"/>
      <c r="SJ171" s="6"/>
      <c r="SK171" s="6"/>
      <c r="SL171" s="6"/>
      <c r="SM171" s="6"/>
      <c r="SN171" s="6"/>
      <c r="SO171" s="6"/>
      <c r="SP171" s="6"/>
      <c r="SQ171" s="6"/>
      <c r="SR171" s="6"/>
      <c r="SS171" s="6"/>
      <c r="ST171" s="6"/>
      <c r="SU171" s="6"/>
      <c r="SV171" s="6"/>
      <c r="SW171" s="6"/>
      <c r="SX171" s="6"/>
      <c r="SY171" s="6"/>
      <c r="SZ171" s="6"/>
      <c r="TA171" s="6"/>
      <c r="TB171" s="6"/>
      <c r="TC171" s="6"/>
      <c r="TD171" s="6"/>
      <c r="TE171" s="6"/>
      <c r="TF171" s="6"/>
      <c r="TG171" s="6"/>
      <c r="TH171" s="6"/>
      <c r="TI171" s="6"/>
      <c r="TJ171" s="6"/>
      <c r="TK171" s="6"/>
      <c r="TL171" s="6"/>
      <c r="TM171" s="6"/>
      <c r="TN171" s="6"/>
      <c r="TO171" s="6"/>
      <c r="TP171" s="6"/>
      <c r="TQ171" s="6"/>
      <c r="TR171" s="6"/>
      <c r="TS171" s="6"/>
      <c r="TT171" s="6"/>
      <c r="TU171" s="6"/>
      <c r="TV171" s="6"/>
      <c r="TW171" s="6"/>
      <c r="TX171" s="6"/>
      <c r="TY171" s="6"/>
      <c r="TZ171" s="6"/>
      <c r="UA171" s="6"/>
      <c r="UB171" s="6"/>
      <c r="UC171" s="6"/>
      <c r="UD171" s="6"/>
      <c r="UE171" s="6"/>
      <c r="UF171" s="6"/>
      <c r="UG171" s="6"/>
      <c r="UH171" s="6"/>
      <c r="UI171" s="6"/>
      <c r="UJ171" s="6"/>
      <c r="UK171" s="6"/>
      <c r="UL171" s="6"/>
      <c r="UM171" s="6"/>
      <c r="UN171" s="6"/>
      <c r="UO171" s="6"/>
      <c r="UP171" s="6"/>
      <c r="UQ171" s="6"/>
      <c r="UR171" s="6"/>
      <c r="US171" s="6"/>
      <c r="UT171" s="6"/>
      <c r="UU171" s="6"/>
      <c r="UV171" s="6"/>
      <c r="UW171" s="6"/>
      <c r="UX171" s="6"/>
      <c r="UY171" s="6"/>
      <c r="UZ171" s="6"/>
      <c r="VA171" s="6"/>
      <c r="VB171" s="6"/>
      <c r="VC171" s="6"/>
      <c r="VD171" s="6"/>
      <c r="VE171" s="6"/>
      <c r="VF171" s="6"/>
      <c r="VG171" s="6"/>
      <c r="VH171" s="6"/>
      <c r="VI171" s="6"/>
      <c r="VJ171" s="6"/>
      <c r="VK171" s="6"/>
      <c r="VL171" s="6"/>
      <c r="VM171" s="6"/>
      <c r="VN171" s="6"/>
      <c r="VO171" s="6"/>
      <c r="VP171" s="6"/>
      <c r="VQ171" s="6"/>
      <c r="VR171" s="6"/>
      <c r="VS171" s="6"/>
      <c r="VT171" s="6"/>
      <c r="VU171" s="6"/>
      <c r="VV171" s="6"/>
      <c r="VW171" s="6"/>
      <c r="VX171" s="6"/>
      <c r="VY171" s="6"/>
      <c r="VZ171" s="6"/>
      <c r="WA171" s="6"/>
      <c r="WB171" s="6"/>
      <c r="WC171" s="6"/>
      <c r="WD171" s="6"/>
      <c r="WE171" s="6"/>
      <c r="WF171" s="6"/>
      <c r="WG171" s="6"/>
      <c r="WH171" s="6"/>
      <c r="WI171" s="6"/>
      <c r="WJ171" s="6"/>
      <c r="WK171" s="6"/>
      <c r="WL171" s="6"/>
      <c r="WM171" s="6"/>
      <c r="WN171" s="6"/>
      <c r="WO171" s="6"/>
      <c r="WP171" s="6"/>
      <c r="WQ171" s="6"/>
      <c r="WR171" s="6"/>
      <c r="WS171" s="6"/>
      <c r="WT171" s="6"/>
      <c r="WU171" s="6"/>
      <c r="WV171" s="6"/>
      <c r="WW171" s="6"/>
      <c r="WX171" s="6"/>
      <c r="WY171" s="6"/>
      <c r="WZ171" s="6"/>
      <c r="XA171" s="6"/>
      <c r="XB171" s="6"/>
      <c r="XC171" s="6"/>
      <c r="XD171" s="6"/>
      <c r="XE171" s="6"/>
      <c r="XF171" s="6"/>
      <c r="XG171" s="6"/>
      <c r="XH171" s="6"/>
      <c r="XI171" s="6"/>
      <c r="XJ171" s="6"/>
      <c r="XK171" s="6"/>
      <c r="XL171" s="6"/>
      <c r="XM171" s="6"/>
      <c r="XN171" s="6"/>
      <c r="XO171" s="6"/>
      <c r="XP171" s="6"/>
      <c r="XQ171" s="6"/>
      <c r="XR171" s="6"/>
      <c r="XS171" s="6"/>
      <c r="XT171" s="6"/>
      <c r="XU171" s="6"/>
      <c r="XV171" s="6"/>
      <c r="XW171" s="6"/>
      <c r="XX171" s="6"/>
      <c r="XY171" s="6"/>
      <c r="XZ171" s="6"/>
      <c r="YA171" s="6"/>
      <c r="YB171" s="6"/>
      <c r="YC171" s="6"/>
      <c r="YD171" s="6"/>
      <c r="YE171" s="6"/>
      <c r="YF171" s="6"/>
      <c r="YG171" s="6"/>
      <c r="YH171" s="6"/>
      <c r="YI171" s="6"/>
      <c r="YJ171" s="6"/>
      <c r="YK171" s="6"/>
      <c r="YL171" s="6"/>
      <c r="YM171" s="6"/>
      <c r="YN171" s="6"/>
      <c r="YO171" s="6"/>
      <c r="YP171" s="6"/>
      <c r="YQ171" s="6"/>
      <c r="YR171" s="6"/>
      <c r="YS171" s="6"/>
      <c r="YT171" s="6"/>
      <c r="YU171" s="6"/>
      <c r="YV171" s="6"/>
      <c r="YW171" s="6"/>
      <c r="YX171" s="6"/>
      <c r="YY171" s="6"/>
      <c r="YZ171" s="6"/>
      <c r="ZA171" s="6"/>
      <c r="ZB171" s="6"/>
      <c r="ZC171" s="6"/>
      <c r="ZD171" s="6"/>
      <c r="ZE171" s="6"/>
      <c r="ZF171" s="6"/>
      <c r="ZG171" s="6"/>
      <c r="ZH171" s="6"/>
      <c r="ZI171" s="6"/>
      <c r="ZJ171" s="6"/>
    </row>
    <row r="172" spans="2:686">
      <c r="B172" s="17">
        <v>132</v>
      </c>
      <c r="C172" s="29" t="s">
        <v>379</v>
      </c>
      <c r="D172" s="30" t="s">
        <v>380</v>
      </c>
      <c r="E172" s="43" t="s">
        <v>74</v>
      </c>
      <c r="F172" s="44">
        <v>854.92000000000019</v>
      </c>
      <c r="G172" s="36">
        <v>4570</v>
      </c>
      <c r="H172" s="37">
        <f t="shared" si="110"/>
        <v>3906984.4000000008</v>
      </c>
      <c r="I172" s="37"/>
      <c r="J172" s="17">
        <v>53</v>
      </c>
      <c r="K172" s="17">
        <v>4</v>
      </c>
      <c r="L172" s="23">
        <v>60</v>
      </c>
      <c r="M172" s="23">
        <f t="shared" si="86"/>
        <v>5.2</v>
      </c>
      <c r="AH172" s="24"/>
      <c r="DM172" s="67"/>
      <c r="LJ172" s="24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  <c r="QU172" s="6"/>
      <c r="QV172" s="6"/>
      <c r="QW172" s="6"/>
      <c r="QX172" s="6"/>
      <c r="QY172" s="6"/>
      <c r="QZ172" s="6"/>
      <c r="RA172" s="6"/>
      <c r="RB172" s="6"/>
      <c r="RC172" s="6"/>
      <c r="RD172" s="6"/>
      <c r="RE172" s="6"/>
      <c r="RF172" s="6"/>
      <c r="RG172" s="6"/>
      <c r="RH172" s="6"/>
      <c r="RI172" s="6"/>
      <c r="RJ172" s="6"/>
      <c r="RK172" s="6"/>
      <c r="RL172" s="6"/>
      <c r="RM172" s="6"/>
      <c r="RN172" s="6"/>
      <c r="RO172" s="6"/>
      <c r="RP172" s="6"/>
      <c r="RQ172" s="6"/>
      <c r="RR172" s="6"/>
      <c r="RS172" s="6"/>
      <c r="RT172" s="6"/>
      <c r="RU172" s="6"/>
      <c r="RV172" s="6"/>
      <c r="RW172" s="6"/>
      <c r="RX172" s="6"/>
      <c r="RY172" s="6"/>
      <c r="RZ172" s="6"/>
      <c r="SA172" s="6"/>
      <c r="SB172" s="6"/>
      <c r="SC172" s="6"/>
      <c r="SD172" s="6"/>
      <c r="SE172" s="6"/>
      <c r="SF172" s="6"/>
      <c r="SG172" s="6"/>
      <c r="SH172" s="6"/>
      <c r="SI172" s="6"/>
      <c r="SJ172" s="6"/>
      <c r="SK172" s="6"/>
      <c r="SL172" s="6"/>
      <c r="SM172" s="6"/>
      <c r="SN172" s="6"/>
      <c r="SO172" s="6"/>
      <c r="SP172" s="6"/>
      <c r="SQ172" s="6"/>
      <c r="SR172" s="6"/>
      <c r="SS172" s="6"/>
      <c r="ST172" s="6"/>
      <c r="SU172" s="6"/>
      <c r="SV172" s="6"/>
      <c r="SW172" s="6"/>
      <c r="SX172" s="6"/>
      <c r="SY172" s="6"/>
      <c r="SZ172" s="6"/>
      <c r="TA172" s="6"/>
      <c r="TB172" s="6"/>
      <c r="TC172" s="6"/>
      <c r="TD172" s="6"/>
      <c r="TE172" s="6"/>
      <c r="TF172" s="6"/>
      <c r="TG172" s="6"/>
      <c r="TH172" s="6"/>
      <c r="TI172" s="6"/>
      <c r="TJ172" s="6"/>
      <c r="TK172" s="6"/>
      <c r="TL172" s="6"/>
      <c r="TM172" s="6"/>
      <c r="TN172" s="6"/>
      <c r="TO172" s="11">
        <f t="shared" ref="TO172:VV173" si="113">+$H172/$L172</f>
        <v>65116.406666666684</v>
      </c>
      <c r="TP172" s="11">
        <f t="shared" si="113"/>
        <v>65116.406666666684</v>
      </c>
      <c r="TQ172" s="11">
        <f t="shared" si="113"/>
        <v>65116.406666666684</v>
      </c>
      <c r="TR172" s="11">
        <f t="shared" si="113"/>
        <v>65116.406666666684</v>
      </c>
      <c r="TS172" s="11">
        <f t="shared" si="113"/>
        <v>65116.406666666684</v>
      </c>
      <c r="TT172" s="11">
        <f t="shared" si="113"/>
        <v>65116.406666666684</v>
      </c>
      <c r="TU172" s="11">
        <f t="shared" si="113"/>
        <v>65116.406666666684</v>
      </c>
      <c r="TV172" s="11">
        <f t="shared" si="113"/>
        <v>65116.406666666684</v>
      </c>
      <c r="TW172" s="11">
        <f t="shared" si="113"/>
        <v>65116.406666666684</v>
      </c>
      <c r="TX172" s="11">
        <f t="shared" si="113"/>
        <v>65116.406666666684</v>
      </c>
      <c r="TY172" s="11">
        <f t="shared" si="113"/>
        <v>65116.406666666684</v>
      </c>
      <c r="TZ172" s="11">
        <f t="shared" si="113"/>
        <v>65116.406666666684</v>
      </c>
      <c r="UA172" s="11">
        <f t="shared" si="113"/>
        <v>65116.406666666684</v>
      </c>
      <c r="UB172" s="11">
        <f t="shared" si="113"/>
        <v>65116.406666666684</v>
      </c>
      <c r="UC172" s="11">
        <f t="shared" si="113"/>
        <v>65116.406666666684</v>
      </c>
      <c r="UD172" s="11">
        <f t="shared" si="113"/>
        <v>65116.406666666684</v>
      </c>
      <c r="UE172" s="11">
        <f t="shared" si="113"/>
        <v>65116.406666666684</v>
      </c>
      <c r="UF172" s="11">
        <f t="shared" si="113"/>
        <v>65116.406666666684</v>
      </c>
      <c r="UG172" s="11">
        <f t="shared" si="113"/>
        <v>65116.406666666684</v>
      </c>
      <c r="UH172" s="11">
        <f t="shared" si="113"/>
        <v>65116.406666666684</v>
      </c>
      <c r="UI172" s="11">
        <f t="shared" si="113"/>
        <v>65116.406666666684</v>
      </c>
      <c r="UJ172" s="11">
        <f t="shared" si="113"/>
        <v>65116.406666666684</v>
      </c>
      <c r="UK172" s="11">
        <f t="shared" si="113"/>
        <v>65116.406666666684</v>
      </c>
      <c r="UL172" s="11">
        <f t="shared" si="113"/>
        <v>65116.406666666684</v>
      </c>
      <c r="UM172" s="11">
        <f t="shared" si="113"/>
        <v>65116.406666666684</v>
      </c>
      <c r="UN172" s="11">
        <f t="shared" si="113"/>
        <v>65116.406666666684</v>
      </c>
      <c r="UO172" s="11">
        <f t="shared" si="113"/>
        <v>65116.406666666684</v>
      </c>
      <c r="UP172" s="11">
        <f t="shared" si="113"/>
        <v>65116.406666666684</v>
      </c>
      <c r="UQ172" s="11">
        <f t="shared" si="113"/>
        <v>65116.406666666684</v>
      </c>
      <c r="UR172" s="11">
        <f t="shared" si="113"/>
        <v>65116.406666666684</v>
      </c>
      <c r="US172" s="11">
        <f t="shared" si="113"/>
        <v>65116.406666666684</v>
      </c>
      <c r="UT172" s="11">
        <f t="shared" si="113"/>
        <v>65116.406666666684</v>
      </c>
      <c r="UU172" s="11">
        <f t="shared" si="113"/>
        <v>65116.406666666684</v>
      </c>
      <c r="UV172" s="11">
        <f t="shared" si="113"/>
        <v>65116.406666666684</v>
      </c>
      <c r="UW172" s="11">
        <f t="shared" si="113"/>
        <v>65116.406666666684</v>
      </c>
      <c r="UX172" s="11">
        <f t="shared" si="113"/>
        <v>65116.406666666684</v>
      </c>
      <c r="UY172" s="11">
        <f t="shared" si="113"/>
        <v>65116.406666666684</v>
      </c>
      <c r="UZ172" s="11">
        <f t="shared" si="113"/>
        <v>65116.406666666684</v>
      </c>
      <c r="VA172" s="11">
        <f t="shared" si="113"/>
        <v>65116.406666666684</v>
      </c>
      <c r="VB172" s="11">
        <f t="shared" si="113"/>
        <v>65116.406666666684</v>
      </c>
      <c r="VC172" s="11">
        <f t="shared" si="113"/>
        <v>65116.406666666684</v>
      </c>
      <c r="VD172" s="11">
        <f t="shared" si="113"/>
        <v>65116.406666666684</v>
      </c>
      <c r="VE172" s="11">
        <f t="shared" si="113"/>
        <v>65116.406666666684</v>
      </c>
      <c r="VF172" s="11">
        <f t="shared" si="113"/>
        <v>65116.406666666684</v>
      </c>
      <c r="VG172" s="11">
        <f t="shared" si="113"/>
        <v>65116.406666666684</v>
      </c>
      <c r="VH172" s="11">
        <f t="shared" si="113"/>
        <v>65116.406666666684</v>
      </c>
      <c r="VI172" s="11">
        <f t="shared" si="113"/>
        <v>65116.406666666684</v>
      </c>
      <c r="VJ172" s="11">
        <f t="shared" si="113"/>
        <v>65116.406666666684</v>
      </c>
      <c r="VK172" s="11">
        <f t="shared" si="113"/>
        <v>65116.406666666684</v>
      </c>
      <c r="VL172" s="11">
        <f t="shared" si="113"/>
        <v>65116.406666666684</v>
      </c>
      <c r="VM172" s="11">
        <f t="shared" si="113"/>
        <v>65116.406666666684</v>
      </c>
      <c r="VN172" s="11">
        <f t="shared" si="113"/>
        <v>65116.406666666684</v>
      </c>
      <c r="VO172" s="11">
        <f t="shared" si="113"/>
        <v>65116.406666666684</v>
      </c>
      <c r="VP172" s="11">
        <f t="shared" si="113"/>
        <v>65116.406666666684</v>
      </c>
      <c r="VQ172" s="11">
        <f t="shared" si="113"/>
        <v>65116.406666666684</v>
      </c>
      <c r="VR172" s="11">
        <f t="shared" si="113"/>
        <v>65116.406666666684</v>
      </c>
      <c r="VS172" s="11">
        <f t="shared" si="113"/>
        <v>65116.406666666684</v>
      </c>
      <c r="VT172" s="11">
        <f t="shared" si="113"/>
        <v>65116.406666666684</v>
      </c>
      <c r="VU172" s="11">
        <f t="shared" si="113"/>
        <v>65116.406666666684</v>
      </c>
      <c r="VV172" s="11">
        <f t="shared" si="113"/>
        <v>65116.406666666684</v>
      </c>
      <c r="VW172" s="6"/>
      <c r="VX172" s="6"/>
      <c r="VY172" s="6"/>
      <c r="VZ172" s="6"/>
      <c r="WA172" s="6"/>
      <c r="WB172" s="6"/>
      <c r="WC172" s="6"/>
      <c r="WD172" s="6"/>
      <c r="WE172" s="6"/>
      <c r="WF172" s="6"/>
      <c r="WG172" s="6"/>
      <c r="WH172" s="6"/>
      <c r="WI172" s="6"/>
      <c r="WJ172" s="6"/>
      <c r="WK172" s="6"/>
      <c r="WL172" s="6"/>
      <c r="WM172" s="6"/>
      <c r="WN172" s="6"/>
      <c r="WO172" s="6"/>
      <c r="WP172" s="6"/>
      <c r="WQ172" s="6"/>
      <c r="WR172" s="6"/>
      <c r="WS172" s="6"/>
      <c r="WT172" s="6"/>
      <c r="WU172" s="6"/>
      <c r="WV172" s="6"/>
      <c r="WW172" s="6"/>
      <c r="WX172" s="6"/>
      <c r="WY172" s="6"/>
      <c r="WZ172" s="6"/>
      <c r="XA172" s="6"/>
      <c r="XB172" s="6"/>
      <c r="XC172" s="6"/>
      <c r="XD172" s="6"/>
      <c r="XE172" s="6"/>
      <c r="XF172" s="6"/>
      <c r="XG172" s="6"/>
      <c r="XH172" s="6"/>
      <c r="XI172" s="6"/>
      <c r="XJ172" s="6"/>
      <c r="XK172" s="6"/>
      <c r="XL172" s="6"/>
      <c r="XM172" s="6"/>
      <c r="XN172" s="6"/>
      <c r="XO172" s="6"/>
      <c r="XP172" s="6"/>
      <c r="XQ172" s="6"/>
      <c r="XR172" s="6"/>
      <c r="XS172" s="6"/>
      <c r="XT172" s="6"/>
      <c r="XU172" s="6"/>
      <c r="XV172" s="6"/>
      <c r="XW172" s="6"/>
      <c r="XX172" s="6"/>
      <c r="XY172" s="6"/>
      <c r="XZ172" s="6"/>
      <c r="YA172" s="6"/>
      <c r="YB172" s="6"/>
      <c r="YC172" s="6"/>
      <c r="YD172" s="6"/>
      <c r="YE172" s="6"/>
      <c r="YF172" s="6"/>
      <c r="YG172" s="6"/>
      <c r="YH172" s="6"/>
      <c r="YI172" s="6"/>
      <c r="YJ172" s="6"/>
      <c r="YK172" s="6"/>
      <c r="YL172" s="6"/>
      <c r="YM172" s="6"/>
      <c r="YN172" s="6"/>
      <c r="YO172" s="6"/>
      <c r="YP172" s="6"/>
      <c r="YQ172" s="6"/>
      <c r="YR172" s="6"/>
      <c r="YS172" s="6"/>
      <c r="YT172" s="6"/>
      <c r="YU172" s="6"/>
      <c r="YV172" s="6"/>
      <c r="YW172" s="6"/>
      <c r="YX172" s="6"/>
      <c r="YY172" s="6"/>
      <c r="YZ172" s="6"/>
      <c r="ZA172" s="6"/>
      <c r="ZB172" s="6"/>
      <c r="ZC172" s="6"/>
      <c r="ZD172" s="6"/>
      <c r="ZE172" s="6"/>
      <c r="ZF172" s="6"/>
      <c r="ZG172" s="6"/>
      <c r="ZH172" s="6"/>
      <c r="ZI172" s="6"/>
      <c r="ZJ172" s="6"/>
    </row>
    <row r="173" spans="2:686">
      <c r="B173" s="17">
        <v>133</v>
      </c>
      <c r="C173" s="29" t="s">
        <v>381</v>
      </c>
      <c r="D173" s="30" t="s">
        <v>382</v>
      </c>
      <c r="E173" s="43" t="s">
        <v>74</v>
      </c>
      <c r="F173" s="44">
        <v>854.92000000000019</v>
      </c>
      <c r="G173" s="36">
        <v>4570</v>
      </c>
      <c r="H173" s="37">
        <f t="shared" si="110"/>
        <v>3906984.4000000008</v>
      </c>
      <c r="I173" s="37"/>
      <c r="J173" s="17" t="s">
        <v>383</v>
      </c>
      <c r="K173" s="17">
        <v>3</v>
      </c>
      <c r="L173" s="23">
        <v>60</v>
      </c>
      <c r="M173" s="23">
        <f t="shared" si="86"/>
        <v>3.9000000000000004</v>
      </c>
      <c r="AH173" s="24"/>
      <c r="DM173" s="67"/>
      <c r="LJ173" s="24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11">
        <f t="shared" si="113"/>
        <v>65116.406666666684</v>
      </c>
      <c r="UT173" s="11">
        <f t="shared" si="113"/>
        <v>65116.406666666684</v>
      </c>
      <c r="UU173" s="11">
        <f t="shared" si="113"/>
        <v>65116.406666666684</v>
      </c>
      <c r="UV173" s="11">
        <f t="shared" si="113"/>
        <v>65116.406666666684</v>
      </c>
      <c r="UW173" s="11">
        <f t="shared" si="113"/>
        <v>65116.406666666684</v>
      </c>
      <c r="UX173" s="11">
        <f t="shared" si="113"/>
        <v>65116.406666666684</v>
      </c>
      <c r="UY173" s="11">
        <f t="shared" si="113"/>
        <v>65116.406666666684</v>
      </c>
      <c r="UZ173" s="11">
        <f t="shared" si="113"/>
        <v>65116.406666666684</v>
      </c>
      <c r="VA173" s="11">
        <f t="shared" si="113"/>
        <v>65116.406666666684</v>
      </c>
      <c r="VB173" s="11">
        <f t="shared" si="113"/>
        <v>65116.406666666684</v>
      </c>
      <c r="VC173" s="11">
        <f t="shared" si="113"/>
        <v>65116.406666666684</v>
      </c>
      <c r="VD173" s="11">
        <f t="shared" si="113"/>
        <v>65116.406666666684</v>
      </c>
      <c r="VE173" s="11">
        <f t="shared" si="113"/>
        <v>65116.406666666684</v>
      </c>
      <c r="VF173" s="11">
        <f t="shared" si="113"/>
        <v>65116.406666666684</v>
      </c>
      <c r="VG173" s="11">
        <f t="shared" si="113"/>
        <v>65116.406666666684</v>
      </c>
      <c r="VH173" s="11">
        <f t="shared" si="113"/>
        <v>65116.406666666684</v>
      </c>
      <c r="VI173" s="11">
        <f t="shared" si="113"/>
        <v>65116.406666666684</v>
      </c>
      <c r="VJ173" s="11">
        <f t="shared" si="113"/>
        <v>65116.406666666684</v>
      </c>
      <c r="VK173" s="11">
        <f t="shared" si="113"/>
        <v>65116.406666666684</v>
      </c>
      <c r="VL173" s="11">
        <f t="shared" si="113"/>
        <v>65116.406666666684</v>
      </c>
      <c r="VM173" s="11">
        <f t="shared" si="113"/>
        <v>65116.406666666684</v>
      </c>
      <c r="VN173" s="11">
        <f t="shared" si="113"/>
        <v>65116.406666666684</v>
      </c>
      <c r="VO173" s="11">
        <f t="shared" si="113"/>
        <v>65116.406666666684</v>
      </c>
      <c r="VP173" s="11">
        <f t="shared" si="113"/>
        <v>65116.406666666684</v>
      </c>
      <c r="VQ173" s="11">
        <f t="shared" si="113"/>
        <v>65116.406666666684</v>
      </c>
      <c r="VR173" s="11">
        <f t="shared" si="113"/>
        <v>65116.406666666684</v>
      </c>
      <c r="VS173" s="11">
        <f t="shared" si="113"/>
        <v>65116.406666666684</v>
      </c>
      <c r="VT173" s="11">
        <f t="shared" si="113"/>
        <v>65116.406666666684</v>
      </c>
      <c r="VU173" s="11">
        <f t="shared" si="113"/>
        <v>65116.406666666684</v>
      </c>
      <c r="VV173" s="11">
        <f t="shared" si="113"/>
        <v>65116.406666666684</v>
      </c>
      <c r="VW173" s="11">
        <f t="shared" ref="VW173:WZ174" si="114">+$H173/$L173</f>
        <v>65116.406666666684</v>
      </c>
      <c r="VX173" s="11">
        <f t="shared" si="114"/>
        <v>65116.406666666684</v>
      </c>
      <c r="VY173" s="11">
        <f t="shared" si="114"/>
        <v>65116.406666666684</v>
      </c>
      <c r="VZ173" s="11">
        <f t="shared" si="114"/>
        <v>65116.406666666684</v>
      </c>
      <c r="WA173" s="11">
        <f t="shared" si="114"/>
        <v>65116.406666666684</v>
      </c>
      <c r="WB173" s="11">
        <f t="shared" si="114"/>
        <v>65116.406666666684</v>
      </c>
      <c r="WC173" s="11">
        <f t="shared" si="114"/>
        <v>65116.406666666684</v>
      </c>
      <c r="WD173" s="11">
        <f t="shared" si="114"/>
        <v>65116.406666666684</v>
      </c>
      <c r="WE173" s="11">
        <f t="shared" si="114"/>
        <v>65116.406666666684</v>
      </c>
      <c r="WF173" s="11">
        <f t="shared" si="114"/>
        <v>65116.406666666684</v>
      </c>
      <c r="WG173" s="11">
        <f t="shared" si="114"/>
        <v>65116.406666666684</v>
      </c>
      <c r="WH173" s="11">
        <f t="shared" si="114"/>
        <v>65116.406666666684</v>
      </c>
      <c r="WI173" s="11">
        <f t="shared" si="114"/>
        <v>65116.406666666684</v>
      </c>
      <c r="WJ173" s="11">
        <f t="shared" si="114"/>
        <v>65116.406666666684</v>
      </c>
      <c r="WK173" s="11">
        <f t="shared" si="114"/>
        <v>65116.406666666684</v>
      </c>
      <c r="WL173" s="11">
        <f t="shared" si="114"/>
        <v>65116.406666666684</v>
      </c>
      <c r="WM173" s="11">
        <f t="shared" si="114"/>
        <v>65116.406666666684</v>
      </c>
      <c r="WN173" s="11">
        <f t="shared" si="114"/>
        <v>65116.406666666684</v>
      </c>
      <c r="WO173" s="11">
        <f t="shared" si="114"/>
        <v>65116.406666666684</v>
      </c>
      <c r="WP173" s="11">
        <f t="shared" si="114"/>
        <v>65116.406666666684</v>
      </c>
      <c r="WQ173" s="11">
        <f t="shared" si="114"/>
        <v>65116.406666666684</v>
      </c>
      <c r="WR173" s="11">
        <f t="shared" si="114"/>
        <v>65116.406666666684</v>
      </c>
      <c r="WS173" s="11">
        <f t="shared" si="114"/>
        <v>65116.406666666684</v>
      </c>
      <c r="WT173" s="11">
        <f t="shared" si="114"/>
        <v>65116.406666666684</v>
      </c>
      <c r="WU173" s="11">
        <f t="shared" si="114"/>
        <v>65116.406666666684</v>
      </c>
      <c r="WV173" s="11">
        <f t="shared" si="114"/>
        <v>65116.406666666684</v>
      </c>
      <c r="WW173" s="11">
        <f t="shared" si="114"/>
        <v>65116.406666666684</v>
      </c>
      <c r="WX173" s="11">
        <f t="shared" si="114"/>
        <v>65116.406666666684</v>
      </c>
      <c r="WY173" s="11">
        <f t="shared" si="114"/>
        <v>65116.406666666684</v>
      </c>
      <c r="WZ173" s="11">
        <f t="shared" si="114"/>
        <v>65116.406666666684</v>
      </c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</row>
    <row r="174" spans="2:686">
      <c r="B174" s="17">
        <v>134</v>
      </c>
      <c r="C174" s="29" t="s">
        <v>384</v>
      </c>
      <c r="D174" s="30" t="s">
        <v>385</v>
      </c>
      <c r="E174" s="43" t="s">
        <v>74</v>
      </c>
      <c r="F174" s="44">
        <v>854.92000000000019</v>
      </c>
      <c r="G174" s="36">
        <v>4570</v>
      </c>
      <c r="H174" s="37">
        <f t="shared" si="110"/>
        <v>3906984.4000000008</v>
      </c>
      <c r="I174" s="37"/>
      <c r="J174" s="17" t="s">
        <v>386</v>
      </c>
      <c r="K174" s="17">
        <v>2</v>
      </c>
      <c r="L174" s="23">
        <v>60</v>
      </c>
      <c r="M174" s="23">
        <f t="shared" si="86"/>
        <v>2.6</v>
      </c>
      <c r="AH174" s="24"/>
      <c r="DM174" s="67"/>
      <c r="LJ174" s="24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  <c r="QU174" s="6"/>
      <c r="QV174" s="6"/>
      <c r="QW174" s="6"/>
      <c r="QX174" s="6"/>
      <c r="QY174" s="6"/>
      <c r="QZ174" s="6"/>
      <c r="RA174" s="6"/>
      <c r="RB174" s="6"/>
      <c r="RC174" s="6"/>
      <c r="RD174" s="6"/>
      <c r="RE174" s="6"/>
      <c r="RF174" s="6"/>
      <c r="RG174" s="6"/>
      <c r="RH174" s="6"/>
      <c r="RI174" s="6"/>
      <c r="RJ174" s="6"/>
      <c r="RK174" s="6"/>
      <c r="RL174" s="6"/>
      <c r="RM174" s="6"/>
      <c r="RN174" s="6"/>
      <c r="RO174" s="6"/>
      <c r="RP174" s="6"/>
      <c r="RQ174" s="6"/>
      <c r="RR174" s="6"/>
      <c r="RS174" s="6"/>
      <c r="RT174" s="6"/>
      <c r="RU174" s="6"/>
      <c r="RV174" s="6"/>
      <c r="RW174" s="6"/>
      <c r="RX174" s="6"/>
      <c r="RY174" s="6"/>
      <c r="RZ174" s="6"/>
      <c r="SA174" s="6"/>
      <c r="SB174" s="6"/>
      <c r="SC174" s="6"/>
      <c r="SD174" s="6"/>
      <c r="SE174" s="6"/>
      <c r="SF174" s="6"/>
      <c r="SG174" s="6"/>
      <c r="SH174" s="6"/>
      <c r="SI174" s="6"/>
      <c r="SJ174" s="6"/>
      <c r="SK174" s="6"/>
      <c r="SL174" s="6"/>
      <c r="SM174" s="6"/>
      <c r="SN174" s="6"/>
      <c r="SO174" s="6"/>
      <c r="SP174" s="6"/>
      <c r="SQ174" s="6"/>
      <c r="SR174" s="6"/>
      <c r="SS174" s="6"/>
      <c r="ST174" s="6"/>
      <c r="SU174" s="6"/>
      <c r="SV174" s="6"/>
      <c r="SW174" s="6"/>
      <c r="SX174" s="6"/>
      <c r="SY174" s="6"/>
      <c r="SZ174" s="6"/>
      <c r="TA174" s="6"/>
      <c r="TB174" s="6"/>
      <c r="TC174" s="6"/>
      <c r="TD174" s="6"/>
      <c r="TE174" s="6"/>
      <c r="TF174" s="6"/>
      <c r="TG174" s="6"/>
      <c r="TH174" s="6"/>
      <c r="TI174" s="6"/>
      <c r="TJ174" s="6"/>
      <c r="TK174" s="6"/>
      <c r="TL174" s="6"/>
      <c r="TM174" s="6"/>
      <c r="TN174" s="6"/>
      <c r="TO174" s="6"/>
      <c r="TP174" s="6"/>
      <c r="TQ174" s="6"/>
      <c r="TR174" s="6"/>
      <c r="TS174" s="6"/>
      <c r="TT174" s="6"/>
      <c r="TU174" s="6"/>
      <c r="TV174" s="6"/>
      <c r="TW174" s="6"/>
      <c r="TX174" s="6"/>
      <c r="TY174" s="6"/>
      <c r="TZ174" s="6"/>
      <c r="UA174" s="6"/>
      <c r="UB174" s="6"/>
      <c r="UC174" s="6"/>
      <c r="UD174" s="6"/>
      <c r="UE174" s="6"/>
      <c r="UF174" s="6"/>
      <c r="UG174" s="6"/>
      <c r="UH174" s="6"/>
      <c r="UI174" s="6"/>
      <c r="UJ174" s="6"/>
      <c r="UK174" s="6"/>
      <c r="UL174" s="6"/>
      <c r="UM174" s="6"/>
      <c r="UN174" s="6"/>
      <c r="UO174" s="6"/>
      <c r="UP174" s="6"/>
      <c r="UQ174" s="6"/>
      <c r="UR174" s="6"/>
      <c r="US174" s="6"/>
      <c r="UT174" s="6"/>
      <c r="UU174" s="6"/>
      <c r="UV174" s="6"/>
      <c r="UW174" s="6"/>
      <c r="UX174" s="6"/>
      <c r="UY174" s="6"/>
      <c r="UZ174" s="6"/>
      <c r="VA174" s="6"/>
      <c r="VB174" s="6"/>
      <c r="VC174" s="6"/>
      <c r="VD174" s="6"/>
      <c r="VE174" s="6"/>
      <c r="VF174" s="6"/>
      <c r="VG174" s="6"/>
      <c r="VH174" s="6"/>
      <c r="VI174" s="6"/>
      <c r="VJ174" s="6"/>
      <c r="VK174" s="6"/>
      <c r="VL174" s="6"/>
      <c r="VM174" s="6"/>
      <c r="VN174" s="6"/>
      <c r="VO174" s="6"/>
      <c r="VP174" s="6"/>
      <c r="VQ174" s="6"/>
      <c r="VR174" s="6"/>
      <c r="VS174" s="6"/>
      <c r="VT174" s="6"/>
      <c r="VU174" s="6"/>
      <c r="VV174" s="6"/>
      <c r="VW174" s="11">
        <f t="shared" si="114"/>
        <v>65116.406666666684</v>
      </c>
      <c r="VX174" s="11">
        <f t="shared" si="114"/>
        <v>65116.406666666684</v>
      </c>
      <c r="VY174" s="11">
        <f t="shared" si="114"/>
        <v>65116.406666666684</v>
      </c>
      <c r="VZ174" s="11">
        <f t="shared" si="114"/>
        <v>65116.406666666684</v>
      </c>
      <c r="WA174" s="11">
        <f t="shared" si="114"/>
        <v>65116.406666666684</v>
      </c>
      <c r="WB174" s="11">
        <f t="shared" si="114"/>
        <v>65116.406666666684</v>
      </c>
      <c r="WC174" s="11">
        <f t="shared" si="114"/>
        <v>65116.406666666684</v>
      </c>
      <c r="WD174" s="11">
        <f t="shared" si="114"/>
        <v>65116.406666666684</v>
      </c>
      <c r="WE174" s="11">
        <f t="shared" si="114"/>
        <v>65116.406666666684</v>
      </c>
      <c r="WF174" s="11">
        <f t="shared" si="114"/>
        <v>65116.406666666684</v>
      </c>
      <c r="WG174" s="11">
        <f t="shared" si="114"/>
        <v>65116.406666666684</v>
      </c>
      <c r="WH174" s="11">
        <f t="shared" si="114"/>
        <v>65116.406666666684</v>
      </c>
      <c r="WI174" s="11">
        <f t="shared" si="114"/>
        <v>65116.406666666684</v>
      </c>
      <c r="WJ174" s="11">
        <f t="shared" si="114"/>
        <v>65116.406666666684</v>
      </c>
      <c r="WK174" s="11">
        <f t="shared" si="114"/>
        <v>65116.406666666684</v>
      </c>
      <c r="WL174" s="11">
        <f t="shared" si="114"/>
        <v>65116.406666666684</v>
      </c>
      <c r="WM174" s="11">
        <f t="shared" si="114"/>
        <v>65116.406666666684</v>
      </c>
      <c r="WN174" s="11">
        <f t="shared" si="114"/>
        <v>65116.406666666684</v>
      </c>
      <c r="WO174" s="11">
        <f t="shared" si="114"/>
        <v>65116.406666666684</v>
      </c>
      <c r="WP174" s="11">
        <f t="shared" si="114"/>
        <v>65116.406666666684</v>
      </c>
      <c r="WQ174" s="11">
        <f t="shared" si="114"/>
        <v>65116.406666666684</v>
      </c>
      <c r="WR174" s="11">
        <f t="shared" si="114"/>
        <v>65116.406666666684</v>
      </c>
      <c r="WS174" s="11">
        <f t="shared" si="114"/>
        <v>65116.406666666684</v>
      </c>
      <c r="WT174" s="11">
        <f t="shared" si="114"/>
        <v>65116.406666666684</v>
      </c>
      <c r="WU174" s="11">
        <f t="shared" si="114"/>
        <v>65116.406666666684</v>
      </c>
      <c r="WV174" s="11">
        <f t="shared" si="114"/>
        <v>65116.406666666684</v>
      </c>
      <c r="WW174" s="11">
        <f t="shared" si="114"/>
        <v>65116.406666666684</v>
      </c>
      <c r="WX174" s="11">
        <f t="shared" si="114"/>
        <v>65116.406666666684</v>
      </c>
      <c r="WY174" s="11">
        <f t="shared" si="114"/>
        <v>65116.406666666684</v>
      </c>
      <c r="WZ174" s="11">
        <f t="shared" si="114"/>
        <v>65116.406666666684</v>
      </c>
      <c r="XA174" s="11">
        <f t="shared" ref="XA174:YD174" si="115">+$H174/$L174</f>
        <v>65116.406666666684</v>
      </c>
      <c r="XB174" s="11">
        <f t="shared" si="115"/>
        <v>65116.406666666684</v>
      </c>
      <c r="XC174" s="11">
        <f t="shared" si="115"/>
        <v>65116.406666666684</v>
      </c>
      <c r="XD174" s="11">
        <f t="shared" si="115"/>
        <v>65116.406666666684</v>
      </c>
      <c r="XE174" s="11">
        <f t="shared" si="115"/>
        <v>65116.406666666684</v>
      </c>
      <c r="XF174" s="11">
        <f t="shared" si="115"/>
        <v>65116.406666666684</v>
      </c>
      <c r="XG174" s="11">
        <f t="shared" si="115"/>
        <v>65116.406666666684</v>
      </c>
      <c r="XH174" s="11">
        <f t="shared" si="115"/>
        <v>65116.406666666684</v>
      </c>
      <c r="XI174" s="11">
        <f t="shared" si="115"/>
        <v>65116.406666666684</v>
      </c>
      <c r="XJ174" s="11">
        <f t="shared" si="115"/>
        <v>65116.406666666684</v>
      </c>
      <c r="XK174" s="11">
        <f t="shared" si="115"/>
        <v>65116.406666666684</v>
      </c>
      <c r="XL174" s="11">
        <f t="shared" si="115"/>
        <v>65116.406666666684</v>
      </c>
      <c r="XM174" s="11">
        <f t="shared" si="115"/>
        <v>65116.406666666684</v>
      </c>
      <c r="XN174" s="11">
        <f t="shared" si="115"/>
        <v>65116.406666666684</v>
      </c>
      <c r="XO174" s="11">
        <f t="shared" si="115"/>
        <v>65116.406666666684</v>
      </c>
      <c r="XP174" s="11">
        <f t="shared" si="115"/>
        <v>65116.406666666684</v>
      </c>
      <c r="XQ174" s="11">
        <f t="shared" si="115"/>
        <v>65116.406666666684</v>
      </c>
      <c r="XR174" s="11">
        <f t="shared" si="115"/>
        <v>65116.406666666684</v>
      </c>
      <c r="XS174" s="11">
        <f t="shared" si="115"/>
        <v>65116.406666666684</v>
      </c>
      <c r="XT174" s="11">
        <f t="shared" si="115"/>
        <v>65116.406666666684</v>
      </c>
      <c r="XU174" s="11">
        <f t="shared" si="115"/>
        <v>65116.406666666684</v>
      </c>
      <c r="XV174" s="11">
        <f t="shared" si="115"/>
        <v>65116.406666666684</v>
      </c>
      <c r="XW174" s="11">
        <f t="shared" si="115"/>
        <v>65116.406666666684</v>
      </c>
      <c r="XX174" s="11">
        <f t="shared" si="115"/>
        <v>65116.406666666684</v>
      </c>
      <c r="XY174" s="11">
        <f t="shared" si="115"/>
        <v>65116.406666666684</v>
      </c>
      <c r="XZ174" s="11">
        <f t="shared" si="115"/>
        <v>65116.406666666684</v>
      </c>
      <c r="YA174" s="11">
        <f t="shared" si="115"/>
        <v>65116.406666666684</v>
      </c>
      <c r="YB174" s="11">
        <f t="shared" si="115"/>
        <v>65116.406666666684</v>
      </c>
      <c r="YC174" s="11">
        <f t="shared" si="115"/>
        <v>65116.406666666684</v>
      </c>
      <c r="YD174" s="11">
        <f t="shared" si="115"/>
        <v>65116.406666666684</v>
      </c>
      <c r="YE174" s="6"/>
      <c r="YF174" s="6"/>
      <c r="YG174" s="6"/>
      <c r="YH174" s="6"/>
      <c r="YI174" s="6"/>
      <c r="YJ174" s="6"/>
      <c r="YK174" s="6"/>
      <c r="YL174" s="6"/>
      <c r="YM174" s="6"/>
      <c r="YN174" s="6"/>
      <c r="YO174" s="6"/>
      <c r="YP174" s="6"/>
      <c r="YQ174" s="6"/>
      <c r="YR174" s="6"/>
      <c r="YS174" s="6"/>
      <c r="YT174" s="6"/>
      <c r="YU174" s="6"/>
      <c r="YV174" s="6"/>
      <c r="YW174" s="6"/>
      <c r="YX174" s="6"/>
      <c r="YY174" s="6"/>
      <c r="YZ174" s="6"/>
      <c r="ZA174" s="6"/>
      <c r="ZB174" s="6"/>
      <c r="ZC174" s="6"/>
      <c r="ZD174" s="6"/>
      <c r="ZE174" s="6"/>
      <c r="ZF174" s="6"/>
      <c r="ZG174" s="6"/>
      <c r="ZH174" s="6"/>
      <c r="ZI174" s="6"/>
      <c r="ZJ174" s="6"/>
    </row>
    <row r="175" spans="2:686">
      <c r="B175" s="17">
        <v>135</v>
      </c>
      <c r="C175" s="29" t="s">
        <v>387</v>
      </c>
      <c r="D175" s="30" t="s">
        <v>388</v>
      </c>
      <c r="E175" s="43" t="s">
        <v>74</v>
      </c>
      <c r="F175" s="29">
        <v>329.74</v>
      </c>
      <c r="G175" s="36">
        <v>8100</v>
      </c>
      <c r="H175" s="37">
        <f>+G175*F175</f>
        <v>2670894</v>
      </c>
      <c r="I175" s="37"/>
      <c r="J175" s="17">
        <v>134</v>
      </c>
      <c r="K175" s="17">
        <v>7</v>
      </c>
      <c r="L175" s="23">
        <v>9</v>
      </c>
      <c r="M175" s="23">
        <f>+K175*1.3</f>
        <v>9.1</v>
      </c>
      <c r="AH175" s="24"/>
      <c r="DM175" s="67"/>
      <c r="LJ175" s="24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  <c r="QU175" s="6"/>
      <c r="QV175" s="6"/>
      <c r="QW175" s="6"/>
      <c r="QX175" s="6"/>
      <c r="QY175" s="6"/>
      <c r="QZ175" s="6"/>
      <c r="RA175" s="6"/>
      <c r="RB175" s="6"/>
      <c r="RC175" s="6"/>
      <c r="RD175" s="6"/>
      <c r="RE175" s="6"/>
      <c r="RF175" s="6"/>
      <c r="RG175" s="6"/>
      <c r="RH175" s="6"/>
      <c r="RI175" s="6"/>
      <c r="RJ175" s="6"/>
      <c r="RK175" s="6"/>
      <c r="RL175" s="6"/>
      <c r="RM175" s="6"/>
      <c r="RN175" s="6"/>
      <c r="RO175" s="6"/>
      <c r="RP175" s="6"/>
      <c r="RQ175" s="6"/>
      <c r="RR175" s="6"/>
      <c r="RS175" s="6"/>
      <c r="RT175" s="6"/>
      <c r="RU175" s="6"/>
      <c r="RV175" s="6"/>
      <c r="RW175" s="6"/>
      <c r="RX175" s="6"/>
      <c r="RY175" s="6"/>
      <c r="RZ175" s="6"/>
      <c r="SA175" s="6"/>
      <c r="SB175" s="6"/>
      <c r="SC175" s="6"/>
      <c r="SD175" s="6"/>
      <c r="SE175" s="6"/>
      <c r="SF175" s="6"/>
      <c r="SG175" s="6"/>
      <c r="SH175" s="6"/>
      <c r="SI175" s="6"/>
      <c r="SJ175" s="6"/>
      <c r="SK175" s="6"/>
      <c r="SL175" s="6"/>
      <c r="SM175" s="6"/>
      <c r="SN175" s="6"/>
      <c r="SO175" s="6"/>
      <c r="SP175" s="6"/>
      <c r="SQ175" s="6"/>
      <c r="SR175" s="6"/>
      <c r="SS175" s="6"/>
      <c r="ST175" s="6"/>
      <c r="SU175" s="6"/>
      <c r="SV175" s="6"/>
      <c r="SW175" s="6"/>
      <c r="SX175" s="6"/>
      <c r="SY175" s="6"/>
      <c r="SZ175" s="6"/>
      <c r="TA175" s="6"/>
      <c r="TB175" s="6"/>
      <c r="TC175" s="6"/>
      <c r="TD175" s="6"/>
      <c r="TE175" s="6"/>
      <c r="TF175" s="6"/>
      <c r="TG175" s="6"/>
      <c r="TH175" s="6"/>
      <c r="TI175" s="6"/>
      <c r="TJ175" s="6"/>
      <c r="TK175" s="6"/>
      <c r="TL175" s="6"/>
      <c r="TM175" s="6"/>
      <c r="TN175" s="6"/>
      <c r="TO175" s="6"/>
      <c r="TP175" s="6"/>
      <c r="TQ175" s="6"/>
      <c r="TR175" s="6"/>
      <c r="TS175" s="6"/>
      <c r="TT175" s="6"/>
      <c r="TU175" s="6"/>
      <c r="TV175" s="6"/>
      <c r="TW175" s="6"/>
      <c r="TX175" s="6"/>
      <c r="TY175" s="6"/>
      <c r="TZ175" s="6"/>
      <c r="UA175" s="6"/>
      <c r="UB175" s="6"/>
      <c r="UC175" s="6"/>
      <c r="UD175" s="6"/>
      <c r="UE175" s="6"/>
      <c r="UF175" s="6"/>
      <c r="UG175" s="6"/>
      <c r="UH175" s="6"/>
      <c r="UI175" s="6"/>
      <c r="UJ175" s="6"/>
      <c r="UK175" s="6"/>
      <c r="UL175" s="6"/>
      <c r="UM175" s="6"/>
      <c r="UN175" s="6"/>
      <c r="UO175" s="6"/>
      <c r="UP175" s="6"/>
      <c r="UQ175" s="6"/>
      <c r="UR175" s="6"/>
      <c r="US175" s="6"/>
      <c r="UT175" s="6"/>
      <c r="UU175" s="6"/>
      <c r="UV175" s="6"/>
      <c r="UW175" s="6"/>
      <c r="UX175" s="6"/>
      <c r="UY175" s="6"/>
      <c r="UZ175" s="6"/>
      <c r="VA175" s="6"/>
      <c r="VB175" s="6"/>
      <c r="VC175" s="6"/>
      <c r="VD175" s="6"/>
      <c r="VE175" s="6"/>
      <c r="VF175" s="6"/>
      <c r="VG175" s="6"/>
      <c r="VH175" s="6"/>
      <c r="VI175" s="6"/>
      <c r="VJ175" s="6"/>
      <c r="VK175" s="6"/>
      <c r="VL175" s="6"/>
      <c r="VM175" s="6"/>
      <c r="VN175" s="6"/>
      <c r="VO175" s="6"/>
      <c r="VP175" s="6"/>
      <c r="VQ175" s="6"/>
      <c r="VR175" s="6"/>
      <c r="VS175" s="6"/>
      <c r="VT175" s="6"/>
      <c r="VU175" s="6"/>
      <c r="VV175" s="6"/>
      <c r="VW175" s="6"/>
      <c r="VX175" s="6"/>
      <c r="VY175" s="6"/>
      <c r="VZ175" s="6"/>
      <c r="WA175" s="6"/>
      <c r="WB175" s="6"/>
      <c r="WC175" s="6"/>
      <c r="WD175" s="6"/>
      <c r="WE175" s="6"/>
      <c r="WF175" s="6"/>
      <c r="WG175" s="6"/>
      <c r="WH175" s="6"/>
      <c r="WI175" s="6"/>
      <c r="WJ175" s="6"/>
      <c r="WK175" s="6"/>
      <c r="WL175" s="6"/>
      <c r="WM175" s="6"/>
      <c r="WN175" s="6"/>
      <c r="WO175" s="6"/>
      <c r="WP175" s="6"/>
      <c r="WQ175" s="6"/>
      <c r="WR175" s="6"/>
      <c r="WS175" s="6"/>
      <c r="WT175" s="6"/>
      <c r="WU175" s="6"/>
      <c r="WV175" s="6"/>
      <c r="WW175" s="6"/>
      <c r="WX175" s="6"/>
      <c r="WY175" s="6"/>
      <c r="WZ175" s="6"/>
      <c r="XA175" s="6"/>
      <c r="XB175" s="6"/>
      <c r="XC175" s="6"/>
      <c r="XD175" s="6"/>
      <c r="XE175" s="6"/>
      <c r="XF175" s="6"/>
      <c r="XG175" s="6"/>
      <c r="XH175" s="6"/>
      <c r="XI175" s="6"/>
      <c r="XJ175" s="6"/>
      <c r="XK175" s="6"/>
      <c r="XL175" s="6"/>
      <c r="XM175" s="6"/>
      <c r="XN175" s="6"/>
      <c r="XO175" s="6"/>
      <c r="XP175" s="6"/>
      <c r="XQ175" s="6"/>
      <c r="XR175" s="6"/>
      <c r="XS175" s="6"/>
      <c r="XT175" s="6"/>
      <c r="XU175" s="6"/>
      <c r="XV175" s="6"/>
      <c r="XW175" s="6"/>
      <c r="XX175" s="6"/>
      <c r="XY175" s="6"/>
      <c r="XZ175" s="6"/>
      <c r="YA175" s="6"/>
      <c r="YB175" s="6"/>
      <c r="YC175" s="6"/>
      <c r="YD175" s="6"/>
      <c r="YE175" s="11">
        <f t="shared" ref="YE175:YP176" si="116">+$H175/$L175</f>
        <v>296766</v>
      </c>
      <c r="YF175" s="11">
        <f t="shared" si="116"/>
        <v>296766</v>
      </c>
      <c r="YG175" s="11">
        <f t="shared" si="116"/>
        <v>296766</v>
      </c>
      <c r="YH175" s="11">
        <f t="shared" si="116"/>
        <v>296766</v>
      </c>
      <c r="YI175" s="11">
        <f t="shared" si="116"/>
        <v>296766</v>
      </c>
      <c r="YJ175" s="11">
        <f t="shared" si="116"/>
        <v>296766</v>
      </c>
      <c r="YK175" s="11">
        <f t="shared" si="116"/>
        <v>296766</v>
      </c>
      <c r="YL175" s="11">
        <f t="shared" si="116"/>
        <v>296766</v>
      </c>
      <c r="YM175" s="11">
        <f t="shared" si="116"/>
        <v>296766</v>
      </c>
      <c r="YN175" s="6"/>
      <c r="YO175" s="6"/>
      <c r="YP175" s="6"/>
      <c r="YQ175" s="6"/>
      <c r="YR175" s="6"/>
      <c r="YS175" s="6"/>
      <c r="YT175" s="6"/>
      <c r="YU175" s="6"/>
      <c r="YV175" s="6"/>
      <c r="YW175" s="6"/>
      <c r="YX175" s="6"/>
      <c r="YY175" s="6"/>
      <c r="YZ175" s="6"/>
      <c r="ZA175" s="6"/>
      <c r="ZB175" s="6"/>
      <c r="ZC175" s="6"/>
      <c r="ZD175" s="6"/>
      <c r="ZE175" s="6"/>
      <c r="ZF175" s="6"/>
      <c r="ZG175" s="6"/>
      <c r="ZH175" s="6"/>
      <c r="ZI175" s="6"/>
      <c r="ZJ175" s="6"/>
    </row>
    <row r="176" spans="2:686">
      <c r="B176" s="17">
        <v>136</v>
      </c>
      <c r="C176" s="29" t="s">
        <v>389</v>
      </c>
      <c r="D176" s="30" t="s">
        <v>390</v>
      </c>
      <c r="E176" s="43" t="s">
        <v>18</v>
      </c>
      <c r="F176" s="29">
        <v>1</v>
      </c>
      <c r="G176" s="36">
        <v>602710</v>
      </c>
      <c r="H176" s="37">
        <f t="shared" si="110"/>
        <v>602710</v>
      </c>
      <c r="I176" s="37"/>
      <c r="J176" s="17">
        <v>135</v>
      </c>
      <c r="K176" s="17">
        <v>1</v>
      </c>
      <c r="L176" s="23">
        <v>3</v>
      </c>
      <c r="M176" s="23">
        <f t="shared" si="86"/>
        <v>1.3</v>
      </c>
      <c r="AH176" s="24"/>
      <c r="DM176" s="67"/>
      <c r="LJ176" s="24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  <c r="QU176" s="6"/>
      <c r="QV176" s="6"/>
      <c r="QW176" s="6"/>
      <c r="QX176" s="6"/>
      <c r="QY176" s="6"/>
      <c r="QZ176" s="6"/>
      <c r="RA176" s="6"/>
      <c r="RB176" s="6"/>
      <c r="RC176" s="6"/>
      <c r="RD176" s="6"/>
      <c r="RE176" s="6"/>
      <c r="RF176" s="6"/>
      <c r="RG176" s="6"/>
      <c r="RH176" s="6"/>
      <c r="RI176" s="6"/>
      <c r="RJ176" s="6"/>
      <c r="RK176" s="6"/>
      <c r="RL176" s="6"/>
      <c r="RM176" s="6"/>
      <c r="RN176" s="6"/>
      <c r="RO176" s="6"/>
      <c r="RP176" s="6"/>
      <c r="RQ176" s="6"/>
      <c r="RR176" s="6"/>
      <c r="RS176" s="6"/>
      <c r="RT176" s="6"/>
      <c r="RU176" s="6"/>
      <c r="RV176" s="6"/>
      <c r="RW176" s="6"/>
      <c r="RX176" s="6"/>
      <c r="RY176" s="6"/>
      <c r="RZ176" s="6"/>
      <c r="SA176" s="6"/>
      <c r="SB176" s="6"/>
      <c r="SC176" s="6"/>
      <c r="SD176" s="6"/>
      <c r="SE176" s="6"/>
      <c r="SF176" s="6"/>
      <c r="SG176" s="6"/>
      <c r="SH176" s="6"/>
      <c r="SI176" s="6"/>
      <c r="SJ176" s="6"/>
      <c r="SK176" s="6"/>
      <c r="SL176" s="6"/>
      <c r="SM176" s="6"/>
      <c r="SN176" s="6"/>
      <c r="SO176" s="6"/>
      <c r="SP176" s="6"/>
      <c r="SQ176" s="6"/>
      <c r="SR176" s="6"/>
      <c r="SS176" s="6"/>
      <c r="ST176" s="6"/>
      <c r="SU176" s="6"/>
      <c r="SV176" s="6"/>
      <c r="SW176" s="6"/>
      <c r="SX176" s="6"/>
      <c r="SY176" s="6"/>
      <c r="SZ176" s="6"/>
      <c r="TA176" s="6"/>
      <c r="TB176" s="6"/>
      <c r="TC176" s="6"/>
      <c r="TD176" s="6"/>
      <c r="TE176" s="6"/>
      <c r="TF176" s="6"/>
      <c r="TG176" s="6"/>
      <c r="TH176" s="6"/>
      <c r="TI176" s="6"/>
      <c r="TJ176" s="6"/>
      <c r="TK176" s="6"/>
      <c r="TL176" s="6"/>
      <c r="TM176" s="6"/>
      <c r="TN176" s="6"/>
      <c r="TO176" s="6"/>
      <c r="TP176" s="6"/>
      <c r="TQ176" s="6"/>
      <c r="TR176" s="6"/>
      <c r="TS176" s="6"/>
      <c r="TT176" s="6"/>
      <c r="TU176" s="6"/>
      <c r="TV176" s="6"/>
      <c r="TW176" s="6"/>
      <c r="TX176" s="6"/>
      <c r="TY176" s="6"/>
      <c r="TZ176" s="6"/>
      <c r="UA176" s="6"/>
      <c r="UB176" s="6"/>
      <c r="UC176" s="6"/>
      <c r="UD176" s="6"/>
      <c r="UE176" s="6"/>
      <c r="UF176" s="6"/>
      <c r="UG176" s="6"/>
      <c r="UH176" s="6"/>
      <c r="UI176" s="6"/>
      <c r="UJ176" s="6"/>
      <c r="UK176" s="6"/>
      <c r="UL176" s="6"/>
      <c r="UM176" s="6"/>
      <c r="UN176" s="6"/>
      <c r="UO176" s="6"/>
      <c r="UP176" s="6"/>
      <c r="UQ176" s="6"/>
      <c r="UR176" s="6"/>
      <c r="US176" s="6"/>
      <c r="UT176" s="6"/>
      <c r="UU176" s="6"/>
      <c r="UV176" s="6"/>
      <c r="UW176" s="6"/>
      <c r="UX176" s="6"/>
      <c r="UY176" s="6"/>
      <c r="UZ176" s="6"/>
      <c r="VA176" s="6"/>
      <c r="VB176" s="6"/>
      <c r="VC176" s="6"/>
      <c r="VD176" s="6"/>
      <c r="VE176" s="6"/>
      <c r="VF176" s="6"/>
      <c r="VG176" s="6"/>
      <c r="VH176" s="6"/>
      <c r="VI176" s="6"/>
      <c r="VJ176" s="6"/>
      <c r="VK176" s="6"/>
      <c r="VL176" s="6"/>
      <c r="VM176" s="6"/>
      <c r="VN176" s="6"/>
      <c r="VO176" s="6"/>
      <c r="VP176" s="6"/>
      <c r="VQ176" s="6"/>
      <c r="VR176" s="6"/>
      <c r="VS176" s="6"/>
      <c r="VT176" s="6"/>
      <c r="VU176" s="6"/>
      <c r="VV176" s="6"/>
      <c r="VW176" s="6"/>
      <c r="VX176" s="6"/>
      <c r="VY176" s="6"/>
      <c r="VZ176" s="6"/>
      <c r="WA176" s="6"/>
      <c r="WB176" s="6"/>
      <c r="WC176" s="6"/>
      <c r="WD176" s="6"/>
      <c r="WE176" s="6"/>
      <c r="WF176" s="6"/>
      <c r="WG176" s="6"/>
      <c r="WH176" s="6"/>
      <c r="WI176" s="6"/>
      <c r="WJ176" s="6"/>
      <c r="WK176" s="6"/>
      <c r="WL176" s="6"/>
      <c r="WM176" s="6"/>
      <c r="WN176" s="6"/>
      <c r="WO176" s="6"/>
      <c r="WP176" s="6"/>
      <c r="WQ176" s="6"/>
      <c r="WR176" s="6"/>
      <c r="WS176" s="6"/>
      <c r="WT176" s="6"/>
      <c r="WU176" s="6"/>
      <c r="WV176" s="6"/>
      <c r="WW176" s="6"/>
      <c r="WX176" s="6"/>
      <c r="WY176" s="6"/>
      <c r="WZ176" s="6"/>
      <c r="XA176" s="6"/>
      <c r="XB176" s="6"/>
      <c r="XC176" s="6"/>
      <c r="XD176" s="6"/>
      <c r="XE176" s="6"/>
      <c r="XF176" s="6"/>
      <c r="XG176" s="6"/>
      <c r="XH176" s="6"/>
      <c r="XI176" s="6"/>
      <c r="XJ176" s="6"/>
      <c r="XK176" s="6"/>
      <c r="XL176" s="6"/>
      <c r="XM176" s="6"/>
      <c r="XN176" s="6"/>
      <c r="XO176" s="6"/>
      <c r="XP176" s="6"/>
      <c r="XQ176" s="6"/>
      <c r="XR176" s="6"/>
      <c r="XS176" s="6"/>
      <c r="XT176" s="6"/>
      <c r="XU176" s="6"/>
      <c r="XV176" s="6"/>
      <c r="XW176" s="6"/>
      <c r="XX176" s="6"/>
      <c r="XY176" s="6"/>
      <c r="XZ176" s="6"/>
      <c r="YA176" s="6"/>
      <c r="YB176" s="6"/>
      <c r="YC176" s="6"/>
      <c r="YD176" s="6"/>
      <c r="YE176" s="6"/>
      <c r="YF176" s="6"/>
      <c r="YG176" s="6"/>
      <c r="YH176" s="6"/>
      <c r="YI176" s="6"/>
      <c r="YJ176" s="6"/>
      <c r="YK176" s="6"/>
      <c r="YL176" s="6"/>
      <c r="YM176" s="6"/>
      <c r="YN176" s="11">
        <f t="shared" si="116"/>
        <v>200903.33333333334</v>
      </c>
      <c r="YO176" s="11">
        <f t="shared" si="116"/>
        <v>200903.33333333334</v>
      </c>
      <c r="YP176" s="11">
        <f t="shared" si="116"/>
        <v>200903.33333333334</v>
      </c>
      <c r="YQ176" s="6"/>
      <c r="YR176" s="6"/>
      <c r="YS176" s="6"/>
      <c r="YT176" s="6"/>
      <c r="YU176" s="6"/>
      <c r="YV176" s="6"/>
      <c r="YW176" s="6"/>
      <c r="YX176" s="6"/>
      <c r="YY176" s="6"/>
      <c r="YZ176" s="6"/>
      <c r="ZA176" s="6"/>
      <c r="ZB176" s="6"/>
      <c r="ZC176" s="6"/>
      <c r="ZD176" s="6"/>
      <c r="ZE176" s="6"/>
      <c r="ZF176" s="6"/>
      <c r="ZG176" s="6"/>
      <c r="ZH176" s="6"/>
      <c r="ZI176" s="6"/>
      <c r="ZJ176" s="6"/>
    </row>
    <row r="177" spans="2:686">
      <c r="B177" s="17"/>
      <c r="C177" s="12" t="s">
        <v>391</v>
      </c>
      <c r="D177" s="40" t="s">
        <v>392</v>
      </c>
      <c r="E177" s="43"/>
      <c r="F177" s="29"/>
      <c r="G177" s="36"/>
      <c r="H177" s="37"/>
      <c r="I177" s="37"/>
      <c r="J177" s="17"/>
      <c r="K177" s="47"/>
      <c r="L177" s="48"/>
      <c r="M177" s="48"/>
      <c r="AH177" s="24"/>
      <c r="DM177" s="67"/>
      <c r="LJ177" s="24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</row>
    <row r="178" spans="2:686">
      <c r="B178" s="17">
        <v>137</v>
      </c>
      <c r="C178" s="29" t="s">
        <v>393</v>
      </c>
      <c r="D178" s="30" t="s">
        <v>392</v>
      </c>
      <c r="E178" s="43" t="s">
        <v>74</v>
      </c>
      <c r="F178" s="29">
        <v>623</v>
      </c>
      <c r="G178" s="36">
        <v>65000</v>
      </c>
      <c r="H178" s="37">
        <f t="shared" si="110"/>
        <v>40495000</v>
      </c>
      <c r="I178" s="37"/>
      <c r="J178" s="17">
        <v>52</v>
      </c>
      <c r="K178" s="17">
        <v>20</v>
      </c>
      <c r="L178" s="23">
        <v>90</v>
      </c>
      <c r="M178" s="23">
        <f t="shared" si="86"/>
        <v>26</v>
      </c>
      <c r="AH178" s="24"/>
      <c r="DM178" s="67"/>
      <c r="LJ178" s="24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11">
        <f t="shared" ref="SC178:UN178" si="117">+$H178/$L178</f>
        <v>449944.44444444444</v>
      </c>
      <c r="SD178" s="11">
        <f t="shared" si="117"/>
        <v>449944.44444444444</v>
      </c>
      <c r="SE178" s="11">
        <f t="shared" si="117"/>
        <v>449944.44444444444</v>
      </c>
      <c r="SF178" s="11">
        <f t="shared" si="117"/>
        <v>449944.44444444444</v>
      </c>
      <c r="SG178" s="11">
        <f t="shared" si="117"/>
        <v>449944.44444444444</v>
      </c>
      <c r="SH178" s="11">
        <f t="shared" si="117"/>
        <v>449944.44444444444</v>
      </c>
      <c r="SI178" s="11">
        <f t="shared" si="117"/>
        <v>449944.44444444444</v>
      </c>
      <c r="SJ178" s="11">
        <f t="shared" si="117"/>
        <v>449944.44444444444</v>
      </c>
      <c r="SK178" s="11">
        <f t="shared" si="117"/>
        <v>449944.44444444444</v>
      </c>
      <c r="SL178" s="11">
        <f t="shared" si="117"/>
        <v>449944.44444444444</v>
      </c>
      <c r="SM178" s="11">
        <f t="shared" si="117"/>
        <v>449944.44444444444</v>
      </c>
      <c r="SN178" s="11">
        <f t="shared" si="117"/>
        <v>449944.44444444444</v>
      </c>
      <c r="SO178" s="11">
        <f t="shared" si="117"/>
        <v>449944.44444444444</v>
      </c>
      <c r="SP178" s="11">
        <f t="shared" si="117"/>
        <v>449944.44444444444</v>
      </c>
      <c r="SQ178" s="11">
        <f t="shared" si="117"/>
        <v>449944.44444444444</v>
      </c>
      <c r="SR178" s="11">
        <f t="shared" si="117"/>
        <v>449944.44444444444</v>
      </c>
      <c r="SS178" s="11">
        <f t="shared" si="117"/>
        <v>449944.44444444444</v>
      </c>
      <c r="ST178" s="11">
        <f t="shared" si="117"/>
        <v>449944.44444444444</v>
      </c>
      <c r="SU178" s="11">
        <f t="shared" si="117"/>
        <v>449944.44444444444</v>
      </c>
      <c r="SV178" s="11">
        <f t="shared" si="117"/>
        <v>449944.44444444444</v>
      </c>
      <c r="SW178" s="11">
        <f t="shared" si="117"/>
        <v>449944.44444444444</v>
      </c>
      <c r="SX178" s="11">
        <f t="shared" si="117"/>
        <v>449944.44444444444</v>
      </c>
      <c r="SY178" s="11">
        <f t="shared" si="117"/>
        <v>449944.44444444444</v>
      </c>
      <c r="SZ178" s="11">
        <f t="shared" si="117"/>
        <v>449944.44444444444</v>
      </c>
      <c r="TA178" s="11">
        <f t="shared" si="117"/>
        <v>449944.44444444444</v>
      </c>
      <c r="TB178" s="11">
        <f t="shared" si="117"/>
        <v>449944.44444444444</v>
      </c>
      <c r="TC178" s="11">
        <f t="shared" si="117"/>
        <v>449944.44444444444</v>
      </c>
      <c r="TD178" s="11">
        <f t="shared" si="117"/>
        <v>449944.44444444444</v>
      </c>
      <c r="TE178" s="11">
        <f t="shared" si="117"/>
        <v>449944.44444444444</v>
      </c>
      <c r="TF178" s="11">
        <f t="shared" si="117"/>
        <v>449944.44444444444</v>
      </c>
      <c r="TG178" s="11">
        <f t="shared" si="117"/>
        <v>449944.44444444444</v>
      </c>
      <c r="TH178" s="11">
        <f t="shared" si="117"/>
        <v>449944.44444444444</v>
      </c>
      <c r="TI178" s="11">
        <f t="shared" si="117"/>
        <v>449944.44444444444</v>
      </c>
      <c r="TJ178" s="11">
        <f t="shared" si="117"/>
        <v>449944.44444444444</v>
      </c>
      <c r="TK178" s="11">
        <f t="shared" si="117"/>
        <v>449944.44444444444</v>
      </c>
      <c r="TL178" s="11">
        <f t="shared" si="117"/>
        <v>449944.44444444444</v>
      </c>
      <c r="TM178" s="11">
        <f t="shared" si="117"/>
        <v>449944.44444444444</v>
      </c>
      <c r="TN178" s="11">
        <f t="shared" si="117"/>
        <v>449944.44444444444</v>
      </c>
      <c r="TO178" s="11">
        <f t="shared" si="117"/>
        <v>449944.44444444444</v>
      </c>
      <c r="TP178" s="11">
        <f t="shared" si="117"/>
        <v>449944.44444444444</v>
      </c>
      <c r="TQ178" s="11">
        <f t="shared" si="117"/>
        <v>449944.44444444444</v>
      </c>
      <c r="TR178" s="11">
        <f t="shared" si="117"/>
        <v>449944.44444444444</v>
      </c>
      <c r="TS178" s="11">
        <f t="shared" si="117"/>
        <v>449944.44444444444</v>
      </c>
      <c r="TT178" s="11">
        <f t="shared" si="117"/>
        <v>449944.44444444444</v>
      </c>
      <c r="TU178" s="11">
        <f t="shared" si="117"/>
        <v>449944.44444444444</v>
      </c>
      <c r="TV178" s="11">
        <f t="shared" si="117"/>
        <v>449944.44444444444</v>
      </c>
      <c r="TW178" s="11">
        <f t="shared" si="117"/>
        <v>449944.44444444444</v>
      </c>
      <c r="TX178" s="11">
        <f t="shared" si="117"/>
        <v>449944.44444444444</v>
      </c>
      <c r="TY178" s="11">
        <f t="shared" si="117"/>
        <v>449944.44444444444</v>
      </c>
      <c r="TZ178" s="11">
        <f t="shared" si="117"/>
        <v>449944.44444444444</v>
      </c>
      <c r="UA178" s="11">
        <f t="shared" si="117"/>
        <v>449944.44444444444</v>
      </c>
      <c r="UB178" s="11">
        <f t="shared" si="117"/>
        <v>449944.44444444444</v>
      </c>
      <c r="UC178" s="11">
        <f t="shared" si="117"/>
        <v>449944.44444444444</v>
      </c>
      <c r="UD178" s="11">
        <f t="shared" si="117"/>
        <v>449944.44444444444</v>
      </c>
      <c r="UE178" s="11">
        <f t="shared" si="117"/>
        <v>449944.44444444444</v>
      </c>
      <c r="UF178" s="11">
        <f t="shared" si="117"/>
        <v>449944.44444444444</v>
      </c>
      <c r="UG178" s="11">
        <f t="shared" si="117"/>
        <v>449944.44444444444</v>
      </c>
      <c r="UH178" s="11">
        <f t="shared" si="117"/>
        <v>449944.44444444444</v>
      </c>
      <c r="UI178" s="11">
        <f t="shared" si="117"/>
        <v>449944.44444444444</v>
      </c>
      <c r="UJ178" s="11">
        <f t="shared" si="117"/>
        <v>449944.44444444444</v>
      </c>
      <c r="UK178" s="11">
        <f t="shared" si="117"/>
        <v>449944.44444444444</v>
      </c>
      <c r="UL178" s="11">
        <f t="shared" si="117"/>
        <v>449944.44444444444</v>
      </c>
      <c r="UM178" s="11">
        <f t="shared" si="117"/>
        <v>449944.44444444444</v>
      </c>
      <c r="UN178" s="11">
        <f t="shared" si="117"/>
        <v>449944.44444444444</v>
      </c>
      <c r="UO178" s="11">
        <f t="shared" ref="UO178:VN178" si="118">+$H178/$L178</f>
        <v>449944.44444444444</v>
      </c>
      <c r="UP178" s="11">
        <f t="shared" si="118"/>
        <v>449944.44444444444</v>
      </c>
      <c r="UQ178" s="11">
        <f t="shared" si="118"/>
        <v>449944.44444444444</v>
      </c>
      <c r="UR178" s="11">
        <f t="shared" si="118"/>
        <v>449944.44444444444</v>
      </c>
      <c r="US178" s="11">
        <f t="shared" si="118"/>
        <v>449944.44444444444</v>
      </c>
      <c r="UT178" s="11">
        <f t="shared" si="118"/>
        <v>449944.44444444444</v>
      </c>
      <c r="UU178" s="11">
        <f t="shared" si="118"/>
        <v>449944.44444444444</v>
      </c>
      <c r="UV178" s="11">
        <f t="shared" si="118"/>
        <v>449944.44444444444</v>
      </c>
      <c r="UW178" s="11">
        <f t="shared" si="118"/>
        <v>449944.44444444444</v>
      </c>
      <c r="UX178" s="11">
        <f t="shared" si="118"/>
        <v>449944.44444444444</v>
      </c>
      <c r="UY178" s="11">
        <f t="shared" si="118"/>
        <v>449944.44444444444</v>
      </c>
      <c r="UZ178" s="11">
        <f t="shared" si="118"/>
        <v>449944.44444444444</v>
      </c>
      <c r="VA178" s="11">
        <f t="shared" si="118"/>
        <v>449944.44444444444</v>
      </c>
      <c r="VB178" s="11">
        <f t="shared" si="118"/>
        <v>449944.44444444444</v>
      </c>
      <c r="VC178" s="11">
        <f t="shared" si="118"/>
        <v>449944.44444444444</v>
      </c>
      <c r="VD178" s="11">
        <f t="shared" si="118"/>
        <v>449944.44444444444</v>
      </c>
      <c r="VE178" s="11">
        <f t="shared" si="118"/>
        <v>449944.44444444444</v>
      </c>
      <c r="VF178" s="11">
        <f t="shared" si="118"/>
        <v>449944.44444444444</v>
      </c>
      <c r="VG178" s="11">
        <f t="shared" si="118"/>
        <v>449944.44444444444</v>
      </c>
      <c r="VH178" s="11">
        <f t="shared" si="118"/>
        <v>449944.44444444444</v>
      </c>
      <c r="VI178" s="11">
        <f t="shared" si="118"/>
        <v>449944.44444444444</v>
      </c>
      <c r="VJ178" s="11">
        <f t="shared" si="118"/>
        <v>449944.44444444444</v>
      </c>
      <c r="VK178" s="11">
        <f t="shared" si="118"/>
        <v>449944.44444444444</v>
      </c>
      <c r="VL178" s="11">
        <f t="shared" si="118"/>
        <v>449944.44444444444</v>
      </c>
      <c r="VM178" s="11">
        <f t="shared" si="118"/>
        <v>449944.44444444444</v>
      </c>
      <c r="VN178" s="11">
        <f t="shared" si="118"/>
        <v>449944.44444444444</v>
      </c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  <c r="WV178" s="6"/>
      <c r="WW178" s="6"/>
      <c r="WX178" s="6"/>
      <c r="WY178" s="6"/>
      <c r="WZ178" s="6"/>
      <c r="XA178" s="6"/>
      <c r="XB178" s="6"/>
      <c r="XC178" s="6"/>
      <c r="XD178" s="6"/>
      <c r="XE178" s="6"/>
      <c r="XF178" s="6"/>
      <c r="XG178" s="6"/>
      <c r="XH178" s="6"/>
      <c r="XI178" s="6"/>
      <c r="XJ178" s="6"/>
      <c r="XK178" s="6"/>
      <c r="XL178" s="6"/>
      <c r="XM178" s="6"/>
      <c r="XN178" s="6"/>
      <c r="XO178" s="6"/>
      <c r="XP178" s="6"/>
      <c r="XQ178" s="6"/>
      <c r="XR178" s="6"/>
      <c r="XS178" s="6"/>
      <c r="XT178" s="6"/>
      <c r="XU178" s="6"/>
      <c r="XV178" s="6"/>
      <c r="XW178" s="6"/>
      <c r="XX178" s="6"/>
      <c r="XY178" s="6"/>
      <c r="XZ178" s="6"/>
      <c r="YA178" s="6"/>
      <c r="YB178" s="6"/>
      <c r="YC178" s="6"/>
      <c r="YD178" s="6"/>
      <c r="YE178" s="6"/>
      <c r="YF178" s="6"/>
      <c r="YG178" s="6"/>
      <c r="YH178" s="6"/>
      <c r="YI178" s="6"/>
      <c r="YJ178" s="6"/>
      <c r="YK178" s="6"/>
      <c r="YL178" s="6"/>
      <c r="YM178" s="6"/>
      <c r="YN178" s="6"/>
      <c r="YO178" s="6"/>
      <c r="YP178" s="6"/>
      <c r="YQ178" s="6"/>
      <c r="YR178" s="6"/>
      <c r="YS178" s="6"/>
      <c r="YT178" s="6"/>
      <c r="YU178" s="6"/>
      <c r="YV178" s="6"/>
      <c r="YW178" s="6"/>
      <c r="YX178" s="6"/>
      <c r="YY178" s="6"/>
      <c r="YZ178" s="6"/>
      <c r="ZA178" s="6"/>
      <c r="ZB178" s="6"/>
      <c r="ZC178" s="6"/>
      <c r="ZD178" s="6"/>
      <c r="ZE178" s="6"/>
      <c r="ZF178" s="6"/>
      <c r="ZG178" s="6"/>
      <c r="ZH178" s="6"/>
      <c r="ZI178" s="6"/>
      <c r="ZJ178" s="6"/>
    </row>
    <row r="179" spans="2:686">
      <c r="B179" s="17"/>
      <c r="C179" s="12" t="s">
        <v>394</v>
      </c>
      <c r="D179" s="40" t="s">
        <v>395</v>
      </c>
      <c r="E179" s="43"/>
      <c r="F179" s="29"/>
      <c r="G179" s="36"/>
      <c r="H179" s="37"/>
      <c r="I179" s="37"/>
      <c r="J179" s="17"/>
      <c r="K179" s="17"/>
      <c r="L179" s="23"/>
      <c r="M179" s="23"/>
      <c r="AH179" s="24"/>
      <c r="DM179" s="67"/>
      <c r="LJ179" s="24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  <c r="WV179" s="6"/>
      <c r="WW179" s="6"/>
      <c r="WX179" s="6"/>
      <c r="WY179" s="6"/>
      <c r="WZ179" s="6"/>
      <c r="XA179" s="6"/>
      <c r="XB179" s="6"/>
      <c r="XC179" s="6"/>
      <c r="XD179" s="6"/>
      <c r="XE179" s="6"/>
      <c r="XF179" s="6"/>
      <c r="XG179" s="6"/>
      <c r="XH179" s="6"/>
      <c r="XI179" s="6"/>
      <c r="XJ179" s="6"/>
      <c r="XK179" s="6"/>
      <c r="XL179" s="6"/>
      <c r="XM179" s="6"/>
      <c r="XN179" s="6"/>
      <c r="XO179" s="6"/>
      <c r="XP179" s="6"/>
      <c r="XQ179" s="6"/>
      <c r="XR179" s="6"/>
      <c r="XS179" s="6"/>
      <c r="XT179" s="6"/>
      <c r="XU179" s="6"/>
      <c r="XV179" s="6"/>
      <c r="XW179" s="6"/>
      <c r="XX179" s="6"/>
      <c r="XY179" s="6"/>
      <c r="XZ179" s="6"/>
      <c r="YA179" s="6"/>
      <c r="YB179" s="6"/>
      <c r="YC179" s="6"/>
      <c r="YD179" s="6"/>
      <c r="YE179" s="6"/>
      <c r="YF179" s="6"/>
      <c r="YG179" s="6"/>
      <c r="YH179" s="6"/>
      <c r="YI179" s="6"/>
      <c r="YJ179" s="6"/>
      <c r="YK179" s="6"/>
      <c r="YL179" s="6"/>
      <c r="YM179" s="6"/>
      <c r="YN179" s="6"/>
      <c r="YO179" s="6"/>
      <c r="YP179" s="6"/>
      <c r="YQ179" s="6"/>
      <c r="YR179" s="6"/>
      <c r="YS179" s="6"/>
      <c r="YT179" s="6"/>
      <c r="YU179" s="6"/>
      <c r="YV179" s="6"/>
      <c r="YW179" s="6"/>
      <c r="YX179" s="6"/>
      <c r="YY179" s="6"/>
      <c r="YZ179" s="6"/>
      <c r="ZA179" s="6"/>
      <c r="ZB179" s="6"/>
      <c r="ZC179" s="6"/>
      <c r="ZD179" s="6"/>
      <c r="ZE179" s="6"/>
      <c r="ZF179" s="6"/>
      <c r="ZG179" s="6"/>
      <c r="ZH179" s="6"/>
      <c r="ZI179" s="6"/>
      <c r="ZJ179" s="6"/>
    </row>
    <row r="180" spans="2:686">
      <c r="B180" s="17"/>
      <c r="C180" s="12" t="s">
        <v>396</v>
      </c>
      <c r="D180" s="40" t="s">
        <v>397</v>
      </c>
      <c r="E180" s="43"/>
      <c r="F180" s="29"/>
      <c r="G180" s="36"/>
      <c r="H180" s="37"/>
      <c r="I180" s="37"/>
      <c r="J180" s="17"/>
      <c r="K180" s="17"/>
      <c r="L180" s="23"/>
      <c r="M180" s="23"/>
      <c r="AH180" s="24"/>
      <c r="DM180" s="67"/>
      <c r="LJ180" s="24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  <c r="WV180" s="6"/>
      <c r="WW180" s="6"/>
      <c r="WX180" s="6"/>
      <c r="WY180" s="6"/>
      <c r="WZ180" s="6"/>
      <c r="XA180" s="6"/>
      <c r="XB180" s="6"/>
      <c r="XC180" s="6"/>
      <c r="XD180" s="6"/>
      <c r="XE180" s="6"/>
      <c r="XF180" s="6"/>
      <c r="XG180" s="6"/>
      <c r="XH180" s="6"/>
      <c r="XI180" s="6"/>
      <c r="XJ180" s="6"/>
      <c r="XK180" s="6"/>
      <c r="XL180" s="6"/>
      <c r="XM180" s="6"/>
      <c r="XN180" s="6"/>
      <c r="XO180" s="6"/>
      <c r="XP180" s="6"/>
      <c r="XQ180" s="6"/>
      <c r="XR180" s="6"/>
      <c r="XS180" s="6"/>
      <c r="XT180" s="6"/>
      <c r="XU180" s="6"/>
      <c r="XV180" s="6"/>
      <c r="XW180" s="6"/>
      <c r="XX180" s="6"/>
      <c r="XY180" s="6"/>
      <c r="XZ180" s="6"/>
      <c r="YA180" s="6"/>
      <c r="YB180" s="6"/>
      <c r="YC180" s="6"/>
      <c r="YD180" s="6"/>
      <c r="YE180" s="6"/>
      <c r="YF180" s="6"/>
      <c r="YG180" s="6"/>
      <c r="YH180" s="6"/>
      <c r="YI180" s="6"/>
      <c r="YJ180" s="6"/>
      <c r="YK180" s="6"/>
      <c r="YL180" s="6"/>
      <c r="YM180" s="6"/>
      <c r="YN180" s="6"/>
      <c r="YO180" s="6"/>
      <c r="YP180" s="6"/>
      <c r="YQ180" s="6"/>
      <c r="YR180" s="6"/>
      <c r="YS180" s="6"/>
      <c r="YT180" s="6"/>
      <c r="YU180" s="6"/>
      <c r="YV180" s="6"/>
      <c r="YW180" s="6"/>
      <c r="YX180" s="6"/>
      <c r="YY180" s="6"/>
      <c r="YZ180" s="6"/>
      <c r="ZA180" s="6"/>
      <c r="ZB180" s="6"/>
      <c r="ZC180" s="6"/>
      <c r="ZD180" s="6"/>
      <c r="ZE180" s="6"/>
      <c r="ZF180" s="6"/>
      <c r="ZG180" s="6"/>
      <c r="ZH180" s="6"/>
      <c r="ZI180" s="6"/>
      <c r="ZJ180" s="6"/>
    </row>
    <row r="181" spans="2:686">
      <c r="B181" s="17">
        <v>138</v>
      </c>
      <c r="C181" s="29" t="s">
        <v>398</v>
      </c>
      <c r="D181" s="30" t="s">
        <v>399</v>
      </c>
      <c r="E181" s="43" t="s">
        <v>48</v>
      </c>
      <c r="F181" s="29">
        <v>1</v>
      </c>
      <c r="G181" s="36">
        <v>1230000</v>
      </c>
      <c r="H181" s="37">
        <f t="shared" ref="H181:H239" si="119">+G181*F181</f>
        <v>1230000</v>
      </c>
      <c r="I181" s="37"/>
      <c r="J181" s="17">
        <v>133</v>
      </c>
      <c r="K181" s="17">
        <v>7</v>
      </c>
      <c r="L181" s="23">
        <v>9</v>
      </c>
      <c r="M181" s="23">
        <f t="shared" si="86"/>
        <v>9.1</v>
      </c>
      <c r="AH181" s="24"/>
      <c r="DM181" s="67"/>
      <c r="LJ181" s="24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11">
        <f t="shared" ref="XA181:XP182" si="120">+$H181/$L181</f>
        <v>136666.66666666666</v>
      </c>
      <c r="XB181" s="11">
        <f t="shared" si="120"/>
        <v>136666.66666666666</v>
      </c>
      <c r="XC181" s="11">
        <f t="shared" si="120"/>
        <v>136666.66666666666</v>
      </c>
      <c r="XD181" s="11">
        <f t="shared" si="120"/>
        <v>136666.66666666666</v>
      </c>
      <c r="XE181" s="11">
        <f t="shared" si="120"/>
        <v>136666.66666666666</v>
      </c>
      <c r="XF181" s="11">
        <f t="shared" si="120"/>
        <v>136666.66666666666</v>
      </c>
      <c r="XG181" s="11">
        <f t="shared" si="120"/>
        <v>136666.66666666666</v>
      </c>
      <c r="XH181" s="11">
        <f t="shared" si="120"/>
        <v>136666.66666666666</v>
      </c>
      <c r="XI181" s="11">
        <f t="shared" si="120"/>
        <v>136666.66666666666</v>
      </c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</row>
    <row r="182" spans="2:686">
      <c r="B182" s="17">
        <v>139</v>
      </c>
      <c r="C182" s="29" t="s">
        <v>400</v>
      </c>
      <c r="D182" s="30" t="s">
        <v>401</v>
      </c>
      <c r="E182" s="43" t="s">
        <v>48</v>
      </c>
      <c r="F182" s="29">
        <v>1</v>
      </c>
      <c r="G182" s="36">
        <v>3500000</v>
      </c>
      <c r="H182" s="37">
        <f t="shared" si="119"/>
        <v>3500000</v>
      </c>
      <c r="I182" s="37"/>
      <c r="J182" s="17">
        <v>138</v>
      </c>
      <c r="K182" s="17">
        <v>14</v>
      </c>
      <c r="L182" s="23">
        <v>9</v>
      </c>
      <c r="M182" s="23">
        <f t="shared" si="86"/>
        <v>18.2</v>
      </c>
      <c r="AH182" s="24"/>
      <c r="DM182" s="67"/>
      <c r="LJ182" s="24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  <c r="WV182" s="6"/>
      <c r="WW182" s="6"/>
      <c r="WX182" s="6"/>
      <c r="WY182" s="6"/>
      <c r="WZ182" s="6"/>
      <c r="XA182" s="6"/>
      <c r="XB182" s="6"/>
      <c r="XC182" s="6"/>
      <c r="XD182" s="6"/>
      <c r="XE182" s="6"/>
      <c r="XF182" s="6"/>
      <c r="XG182" s="6"/>
      <c r="XH182" s="6"/>
      <c r="XI182" s="6"/>
      <c r="XJ182" s="11">
        <f t="shared" si="120"/>
        <v>388888.88888888888</v>
      </c>
      <c r="XK182" s="11">
        <f t="shared" si="120"/>
        <v>388888.88888888888</v>
      </c>
      <c r="XL182" s="11">
        <f t="shared" si="120"/>
        <v>388888.88888888888</v>
      </c>
      <c r="XM182" s="11">
        <f t="shared" si="120"/>
        <v>388888.88888888888</v>
      </c>
      <c r="XN182" s="11">
        <f t="shared" si="120"/>
        <v>388888.88888888888</v>
      </c>
      <c r="XO182" s="11">
        <f t="shared" si="120"/>
        <v>388888.88888888888</v>
      </c>
      <c r="XP182" s="11">
        <f t="shared" si="120"/>
        <v>388888.88888888888</v>
      </c>
      <c r="XQ182" s="11">
        <f t="shared" ref="XQ182:XR182" si="121">+$H182/$L182</f>
        <v>388888.88888888888</v>
      </c>
      <c r="XR182" s="11">
        <f t="shared" si="121"/>
        <v>388888.88888888888</v>
      </c>
      <c r="XS182" s="6"/>
      <c r="XT182" s="6"/>
      <c r="XU182" s="6"/>
      <c r="XV182" s="6"/>
      <c r="XW182" s="6"/>
      <c r="XX182" s="6"/>
      <c r="XY182" s="6"/>
      <c r="XZ182" s="6"/>
      <c r="YA182" s="6"/>
      <c r="YB182" s="6"/>
      <c r="YC182" s="6"/>
      <c r="YD182" s="6"/>
      <c r="YE182" s="6"/>
      <c r="YF182" s="6"/>
      <c r="YG182" s="6"/>
      <c r="YH182" s="6"/>
      <c r="YI182" s="6"/>
      <c r="YJ182" s="6"/>
      <c r="YK182" s="6"/>
      <c r="YL182" s="6"/>
      <c r="YM182" s="6"/>
      <c r="YN182" s="6"/>
      <c r="YO182" s="6"/>
      <c r="YP182" s="6"/>
      <c r="YQ182" s="6"/>
      <c r="YR182" s="6"/>
      <c r="YS182" s="6"/>
      <c r="YT182" s="6"/>
      <c r="YU182" s="6"/>
      <c r="YV182" s="6"/>
      <c r="YW182" s="6"/>
      <c r="YX182" s="6"/>
      <c r="YY182" s="6"/>
      <c r="YZ182" s="6"/>
      <c r="ZA182" s="6"/>
      <c r="ZB182" s="6"/>
      <c r="ZC182" s="6"/>
      <c r="ZD182" s="6"/>
      <c r="ZE182" s="6"/>
      <c r="ZF182" s="6"/>
      <c r="ZG182" s="6"/>
      <c r="ZH182" s="6"/>
      <c r="ZI182" s="6"/>
      <c r="ZJ182" s="6"/>
    </row>
    <row r="183" spans="2:686">
      <c r="B183" s="17">
        <v>140</v>
      </c>
      <c r="C183" s="29" t="s">
        <v>402</v>
      </c>
      <c r="D183" s="30" t="s">
        <v>403</v>
      </c>
      <c r="E183" s="43" t="s">
        <v>74</v>
      </c>
      <c r="F183" s="29">
        <v>54.774000000000001</v>
      </c>
      <c r="G183" s="36">
        <v>310464</v>
      </c>
      <c r="H183" s="37">
        <f t="shared" si="119"/>
        <v>17005355.136</v>
      </c>
      <c r="I183" s="37"/>
      <c r="J183" s="17">
        <v>139</v>
      </c>
      <c r="K183" s="17">
        <v>42</v>
      </c>
      <c r="L183" s="23">
        <v>30</v>
      </c>
      <c r="M183" s="23">
        <f t="shared" si="86"/>
        <v>54.6</v>
      </c>
      <c r="AH183" s="24"/>
      <c r="DM183" s="67"/>
      <c r="LJ183" s="24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  <c r="QU183" s="6"/>
      <c r="QV183" s="6"/>
      <c r="QW183" s="6"/>
      <c r="QX183" s="6"/>
      <c r="QY183" s="6"/>
      <c r="QZ183" s="6"/>
      <c r="RA183" s="6"/>
      <c r="RB183" s="6"/>
      <c r="RC183" s="6"/>
      <c r="RD183" s="6"/>
      <c r="RE183" s="6"/>
      <c r="RF183" s="6"/>
      <c r="RG183" s="6"/>
      <c r="RH183" s="6"/>
      <c r="RI183" s="6"/>
      <c r="RJ183" s="6"/>
      <c r="RK183" s="6"/>
      <c r="RL183" s="6"/>
      <c r="RM183" s="6"/>
      <c r="RN183" s="6"/>
      <c r="RO183" s="6"/>
      <c r="RP183" s="6"/>
      <c r="RQ183" s="6"/>
      <c r="RR183" s="6"/>
      <c r="RS183" s="6"/>
      <c r="RT183" s="6"/>
      <c r="RU183" s="6"/>
      <c r="RV183" s="6"/>
      <c r="RW183" s="6"/>
      <c r="RX183" s="6"/>
      <c r="RY183" s="6"/>
      <c r="RZ183" s="6"/>
      <c r="SA183" s="6"/>
      <c r="SB183" s="6"/>
      <c r="SC183" s="6"/>
      <c r="SD183" s="6"/>
      <c r="SE183" s="6"/>
      <c r="SF183" s="6"/>
      <c r="SG183" s="6"/>
      <c r="SH183" s="6"/>
      <c r="SI183" s="6"/>
      <c r="SJ183" s="6"/>
      <c r="SK183" s="6"/>
      <c r="SL183" s="6"/>
      <c r="SM183" s="6"/>
      <c r="SN183" s="6"/>
      <c r="SO183" s="6"/>
      <c r="SP183" s="6"/>
      <c r="SQ183" s="6"/>
      <c r="SR183" s="6"/>
      <c r="SS183" s="6"/>
      <c r="ST183" s="6"/>
      <c r="SU183" s="6"/>
      <c r="SV183" s="6"/>
      <c r="SW183" s="6"/>
      <c r="SX183" s="6"/>
      <c r="SY183" s="6"/>
      <c r="SZ183" s="6"/>
      <c r="TA183" s="6"/>
      <c r="TB183" s="6"/>
      <c r="TC183" s="6"/>
      <c r="TD183" s="6"/>
      <c r="TE183" s="6"/>
      <c r="TF183" s="6"/>
      <c r="TG183" s="6"/>
      <c r="TH183" s="6"/>
      <c r="TI183" s="6"/>
      <c r="TJ183" s="6"/>
      <c r="TK183" s="6"/>
      <c r="TL183" s="6"/>
      <c r="TM183" s="6"/>
      <c r="TN183" s="6"/>
      <c r="TO183" s="6"/>
      <c r="TP183" s="6"/>
      <c r="TQ183" s="6"/>
      <c r="TR183" s="6"/>
      <c r="TS183" s="6"/>
      <c r="TT183" s="6"/>
      <c r="TU183" s="6"/>
      <c r="TV183" s="6"/>
      <c r="TW183" s="6"/>
      <c r="TX183" s="6"/>
      <c r="TY183" s="6"/>
      <c r="TZ183" s="6"/>
      <c r="UA183" s="6"/>
      <c r="UB183" s="6"/>
      <c r="UC183" s="6"/>
      <c r="UD183" s="6"/>
      <c r="UE183" s="6"/>
      <c r="UF183" s="6"/>
      <c r="UG183" s="6"/>
      <c r="UH183" s="6"/>
      <c r="UI183" s="6"/>
      <c r="UJ183" s="6"/>
      <c r="UK183" s="6"/>
      <c r="UL183" s="6"/>
      <c r="UM183" s="6"/>
      <c r="UN183" s="6"/>
      <c r="UO183" s="6"/>
      <c r="UP183" s="6"/>
      <c r="UQ183" s="6"/>
      <c r="UR183" s="6"/>
      <c r="US183" s="6"/>
      <c r="UT183" s="6"/>
      <c r="UU183" s="6"/>
      <c r="UV183" s="6"/>
      <c r="UW183" s="6"/>
      <c r="UX183" s="6"/>
      <c r="UY183" s="6"/>
      <c r="UZ183" s="6"/>
      <c r="VA183" s="6"/>
      <c r="VB183" s="6"/>
      <c r="VC183" s="6"/>
      <c r="VD183" s="6"/>
      <c r="VE183" s="6"/>
      <c r="VF183" s="6"/>
      <c r="VG183" s="6"/>
      <c r="VH183" s="6"/>
      <c r="VI183" s="6"/>
      <c r="VJ183" s="6"/>
      <c r="VK183" s="6"/>
      <c r="VL183" s="6"/>
      <c r="VM183" s="6"/>
      <c r="VN183" s="6"/>
      <c r="VO183" s="6"/>
      <c r="VP183" s="6"/>
      <c r="VQ183" s="6"/>
      <c r="VR183" s="6"/>
      <c r="VS183" s="6"/>
      <c r="VT183" s="6"/>
      <c r="VU183" s="6"/>
      <c r="VV183" s="6"/>
      <c r="VW183" s="6"/>
      <c r="VX183" s="6"/>
      <c r="VY183" s="6"/>
      <c r="VZ183" s="6"/>
      <c r="WA183" s="6"/>
      <c r="WB183" s="6"/>
      <c r="WC183" s="6"/>
      <c r="WD183" s="6"/>
      <c r="WE183" s="6"/>
      <c r="WF183" s="6"/>
      <c r="WG183" s="6"/>
      <c r="WH183" s="6"/>
      <c r="WI183" s="6"/>
      <c r="WJ183" s="6"/>
      <c r="WK183" s="6"/>
      <c r="WL183" s="6"/>
      <c r="WM183" s="6"/>
      <c r="WN183" s="6"/>
      <c r="WO183" s="6"/>
      <c r="WP183" s="6"/>
      <c r="WQ183" s="6"/>
      <c r="WR183" s="6"/>
      <c r="WS183" s="6"/>
      <c r="WT183" s="6"/>
      <c r="WU183" s="6"/>
      <c r="WV183" s="6"/>
      <c r="WW183" s="6"/>
      <c r="WX183" s="6"/>
      <c r="WY183" s="6"/>
      <c r="WZ183" s="6"/>
      <c r="XA183" s="6"/>
      <c r="XB183" s="6"/>
      <c r="XC183" s="6"/>
      <c r="XD183" s="6"/>
      <c r="XE183" s="6"/>
      <c r="XF183" s="6"/>
      <c r="XG183" s="6"/>
      <c r="XH183" s="6"/>
      <c r="XI183" s="6"/>
      <c r="XJ183" s="6"/>
      <c r="XK183" s="6"/>
      <c r="XL183" s="6"/>
      <c r="XM183" s="6"/>
      <c r="XN183" s="6"/>
      <c r="XO183" s="6"/>
      <c r="XP183" s="6"/>
      <c r="XQ183" s="6"/>
      <c r="XR183" s="6"/>
      <c r="XS183" s="11">
        <f t="shared" ref="XS183:YJ184" si="122">+$H183/$L183</f>
        <v>566845.17119999998</v>
      </c>
      <c r="XT183" s="11">
        <f t="shared" si="122"/>
        <v>566845.17119999998</v>
      </c>
      <c r="XU183" s="11">
        <f t="shared" si="122"/>
        <v>566845.17119999998</v>
      </c>
      <c r="XV183" s="11">
        <f t="shared" si="122"/>
        <v>566845.17119999998</v>
      </c>
      <c r="XW183" s="11">
        <f t="shared" si="122"/>
        <v>566845.17119999998</v>
      </c>
      <c r="XX183" s="11">
        <f t="shared" si="122"/>
        <v>566845.17119999998</v>
      </c>
      <c r="XY183" s="11">
        <f t="shared" si="122"/>
        <v>566845.17119999998</v>
      </c>
      <c r="XZ183" s="11">
        <f t="shared" si="122"/>
        <v>566845.17119999998</v>
      </c>
      <c r="YA183" s="11">
        <f t="shared" si="122"/>
        <v>566845.17119999998</v>
      </c>
      <c r="YB183" s="11">
        <f t="shared" si="122"/>
        <v>566845.17119999998</v>
      </c>
      <c r="YC183" s="11">
        <f t="shared" si="122"/>
        <v>566845.17119999998</v>
      </c>
      <c r="YD183" s="11">
        <f t="shared" si="122"/>
        <v>566845.17119999998</v>
      </c>
      <c r="YE183" s="11">
        <f t="shared" si="122"/>
        <v>566845.17119999998</v>
      </c>
      <c r="YF183" s="11">
        <f t="shared" si="122"/>
        <v>566845.17119999998</v>
      </c>
      <c r="YG183" s="11">
        <f t="shared" si="122"/>
        <v>566845.17119999998</v>
      </c>
      <c r="YH183" s="11">
        <f t="shared" si="122"/>
        <v>566845.17119999998</v>
      </c>
      <c r="YI183" s="11">
        <f t="shared" si="122"/>
        <v>566845.17119999998</v>
      </c>
      <c r="YJ183" s="11">
        <f t="shared" si="122"/>
        <v>566845.17119999998</v>
      </c>
      <c r="YK183" s="11">
        <f t="shared" ref="YK183:YV183" si="123">+$H183/$L183</f>
        <v>566845.17119999998</v>
      </c>
      <c r="YL183" s="11">
        <f t="shared" si="123"/>
        <v>566845.17119999998</v>
      </c>
      <c r="YM183" s="11">
        <f t="shared" si="123"/>
        <v>566845.17119999998</v>
      </c>
      <c r="YN183" s="11">
        <f t="shared" si="123"/>
        <v>566845.17119999998</v>
      </c>
      <c r="YO183" s="11">
        <f t="shared" si="123"/>
        <v>566845.17119999998</v>
      </c>
      <c r="YP183" s="11">
        <f t="shared" si="123"/>
        <v>566845.17119999998</v>
      </c>
      <c r="YQ183" s="11">
        <f t="shared" si="123"/>
        <v>566845.17119999998</v>
      </c>
      <c r="YR183" s="11">
        <f t="shared" si="123"/>
        <v>566845.17119999998</v>
      </c>
      <c r="YS183" s="11">
        <f t="shared" si="123"/>
        <v>566845.17119999998</v>
      </c>
      <c r="YT183" s="11">
        <f t="shared" si="123"/>
        <v>566845.17119999998</v>
      </c>
      <c r="YU183" s="11">
        <f t="shared" si="123"/>
        <v>566845.17119999998</v>
      </c>
      <c r="YV183" s="11">
        <f t="shared" si="123"/>
        <v>566845.17119999998</v>
      </c>
      <c r="YW183" s="6"/>
      <c r="YX183" s="6"/>
      <c r="YY183" s="6"/>
      <c r="YZ183" s="6"/>
      <c r="ZA183" s="6"/>
      <c r="ZB183" s="6"/>
      <c r="ZC183" s="6"/>
      <c r="ZD183" s="6"/>
      <c r="ZE183" s="6"/>
      <c r="ZF183" s="6"/>
      <c r="ZG183" s="6"/>
      <c r="ZH183" s="6"/>
      <c r="ZI183" s="6"/>
      <c r="ZJ183" s="6"/>
    </row>
    <row r="184" spans="2:686">
      <c r="B184" s="17">
        <v>141</v>
      </c>
      <c r="C184" s="29" t="s">
        <v>404</v>
      </c>
      <c r="D184" s="30" t="s">
        <v>405</v>
      </c>
      <c r="E184" s="43" t="s">
        <v>177</v>
      </c>
      <c r="F184" s="29">
        <v>92.4</v>
      </c>
      <c r="G184" s="36">
        <v>170000</v>
      </c>
      <c r="H184" s="37">
        <f t="shared" si="119"/>
        <v>15708000.000000002</v>
      </c>
      <c r="I184" s="37"/>
      <c r="J184" s="17" t="s">
        <v>406</v>
      </c>
      <c r="K184" s="17">
        <v>14</v>
      </c>
      <c r="L184" s="23">
        <v>18</v>
      </c>
      <c r="M184" s="23">
        <f t="shared" si="86"/>
        <v>18.2</v>
      </c>
      <c r="AH184" s="24"/>
      <c r="DM184" s="67"/>
      <c r="LJ184" s="24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  <c r="QU184" s="6"/>
      <c r="QV184" s="6"/>
      <c r="QW184" s="6"/>
      <c r="QX184" s="6"/>
      <c r="QY184" s="6"/>
      <c r="QZ184" s="6"/>
      <c r="RA184" s="6"/>
      <c r="RB184" s="6"/>
      <c r="RC184" s="6"/>
      <c r="RD184" s="6"/>
      <c r="RE184" s="6"/>
      <c r="RF184" s="6"/>
      <c r="RG184" s="6"/>
      <c r="RH184" s="6"/>
      <c r="RI184" s="6"/>
      <c r="RJ184" s="6"/>
      <c r="RK184" s="6"/>
      <c r="RL184" s="6"/>
      <c r="RM184" s="6"/>
      <c r="RN184" s="6"/>
      <c r="RO184" s="6"/>
      <c r="RP184" s="6"/>
      <c r="RQ184" s="6"/>
      <c r="RR184" s="6"/>
      <c r="RS184" s="6"/>
      <c r="RT184" s="6"/>
      <c r="RU184" s="6"/>
      <c r="RV184" s="6"/>
      <c r="RW184" s="6"/>
      <c r="RX184" s="6"/>
      <c r="RY184" s="6"/>
      <c r="RZ184" s="6"/>
      <c r="SA184" s="6"/>
      <c r="SB184" s="6"/>
      <c r="SC184" s="6"/>
      <c r="SD184" s="6"/>
      <c r="SE184" s="6"/>
      <c r="SF184" s="6"/>
      <c r="SG184" s="6"/>
      <c r="SH184" s="6"/>
      <c r="SI184" s="6"/>
      <c r="SJ184" s="6"/>
      <c r="SK184" s="6"/>
      <c r="SL184" s="6"/>
      <c r="SM184" s="6"/>
      <c r="SN184" s="6"/>
      <c r="SO184" s="6"/>
      <c r="SP184" s="6"/>
      <c r="SQ184" s="6"/>
      <c r="SR184" s="6"/>
      <c r="SS184" s="6"/>
      <c r="ST184" s="6"/>
      <c r="SU184" s="6"/>
      <c r="SV184" s="6"/>
      <c r="SW184" s="6"/>
      <c r="SX184" s="6"/>
      <c r="SY184" s="6"/>
      <c r="SZ184" s="6"/>
      <c r="TA184" s="6"/>
      <c r="TB184" s="6"/>
      <c r="TC184" s="6"/>
      <c r="TD184" s="6"/>
      <c r="TE184" s="6"/>
      <c r="TF184" s="6"/>
      <c r="TG184" s="6"/>
      <c r="TH184" s="6"/>
      <c r="TI184" s="6"/>
      <c r="TJ184" s="6"/>
      <c r="TK184" s="6"/>
      <c r="TL184" s="6"/>
      <c r="TM184" s="6"/>
      <c r="TN184" s="6"/>
      <c r="TO184" s="6"/>
      <c r="TP184" s="6"/>
      <c r="TQ184" s="6"/>
      <c r="TR184" s="6"/>
      <c r="TS184" s="6"/>
      <c r="TT184" s="6"/>
      <c r="TU184" s="6"/>
      <c r="TV184" s="6"/>
      <c r="TW184" s="6"/>
      <c r="TX184" s="6"/>
      <c r="TY184" s="6"/>
      <c r="TZ184" s="6"/>
      <c r="UA184" s="6"/>
      <c r="UB184" s="6"/>
      <c r="UC184" s="6"/>
      <c r="UD184" s="6"/>
      <c r="UE184" s="6"/>
      <c r="UF184" s="6"/>
      <c r="UG184" s="6"/>
      <c r="UH184" s="6"/>
      <c r="UI184" s="6"/>
      <c r="UJ184" s="6"/>
      <c r="UK184" s="6"/>
      <c r="UL184" s="6"/>
      <c r="UM184" s="6"/>
      <c r="UN184" s="6"/>
      <c r="UO184" s="6"/>
      <c r="UP184" s="6"/>
      <c r="UQ184" s="6"/>
      <c r="UR184" s="6"/>
      <c r="US184" s="6"/>
      <c r="UT184" s="6"/>
      <c r="UU184" s="6"/>
      <c r="UV184" s="6"/>
      <c r="UW184" s="6"/>
      <c r="UX184" s="6"/>
      <c r="UY184" s="6"/>
      <c r="UZ184" s="6"/>
      <c r="VA184" s="6"/>
      <c r="VB184" s="6"/>
      <c r="VC184" s="6"/>
      <c r="VD184" s="6"/>
      <c r="VE184" s="6"/>
      <c r="VF184" s="6"/>
      <c r="VG184" s="6"/>
      <c r="VH184" s="6"/>
      <c r="VI184" s="6"/>
      <c r="VJ184" s="6"/>
      <c r="VK184" s="6"/>
      <c r="VL184" s="6"/>
      <c r="VM184" s="6"/>
      <c r="VN184" s="6"/>
      <c r="VO184" s="6"/>
      <c r="VP184" s="6"/>
      <c r="VQ184" s="6"/>
      <c r="VR184" s="6"/>
      <c r="VS184" s="6"/>
      <c r="VT184" s="6"/>
      <c r="VU184" s="6"/>
      <c r="VV184" s="6"/>
      <c r="VW184" s="6"/>
      <c r="VX184" s="6"/>
      <c r="VY184" s="6"/>
      <c r="VZ184" s="6"/>
      <c r="WA184" s="6"/>
      <c r="WB184" s="6"/>
      <c r="WC184" s="6"/>
      <c r="WD184" s="6"/>
      <c r="WE184" s="6"/>
      <c r="WF184" s="6"/>
      <c r="WG184" s="6"/>
      <c r="WH184" s="6"/>
      <c r="WI184" s="6"/>
      <c r="WJ184" s="6"/>
      <c r="WK184" s="6"/>
      <c r="WL184" s="6"/>
      <c r="WM184" s="6"/>
      <c r="WN184" s="6"/>
      <c r="WO184" s="6"/>
      <c r="WP184" s="6"/>
      <c r="WQ184" s="6"/>
      <c r="WR184" s="6"/>
      <c r="WS184" s="6"/>
      <c r="WT184" s="6"/>
      <c r="WU184" s="6"/>
      <c r="WV184" s="6"/>
      <c r="WW184" s="6"/>
      <c r="WX184" s="6"/>
      <c r="WY184" s="6"/>
      <c r="WZ184" s="6"/>
      <c r="XA184" s="6"/>
      <c r="XB184" s="6"/>
      <c r="XC184" s="6"/>
      <c r="XD184" s="6"/>
      <c r="XE184" s="6"/>
      <c r="XF184" s="6"/>
      <c r="XG184" s="6"/>
      <c r="XH184" s="6"/>
      <c r="XI184" s="6"/>
      <c r="XJ184" s="6"/>
      <c r="XK184" s="6"/>
      <c r="XL184" s="6"/>
      <c r="XM184" s="6"/>
      <c r="XN184" s="6"/>
      <c r="XO184" s="6"/>
      <c r="XP184" s="6"/>
      <c r="XQ184" s="6"/>
      <c r="XR184" s="6"/>
      <c r="XS184" s="11">
        <f t="shared" si="122"/>
        <v>872666.66666666674</v>
      </c>
      <c r="XT184" s="11">
        <f t="shared" si="122"/>
        <v>872666.66666666674</v>
      </c>
      <c r="XU184" s="11">
        <f t="shared" si="122"/>
        <v>872666.66666666674</v>
      </c>
      <c r="XV184" s="11">
        <f t="shared" si="122"/>
        <v>872666.66666666674</v>
      </c>
      <c r="XW184" s="11">
        <f t="shared" si="122"/>
        <v>872666.66666666674</v>
      </c>
      <c r="XX184" s="11">
        <f t="shared" si="122"/>
        <v>872666.66666666674</v>
      </c>
      <c r="XY184" s="11">
        <f t="shared" si="122"/>
        <v>872666.66666666674</v>
      </c>
      <c r="XZ184" s="11">
        <f t="shared" si="122"/>
        <v>872666.66666666674</v>
      </c>
      <c r="YA184" s="11">
        <f t="shared" si="122"/>
        <v>872666.66666666674</v>
      </c>
      <c r="YB184" s="11">
        <f t="shared" si="122"/>
        <v>872666.66666666674</v>
      </c>
      <c r="YC184" s="11">
        <f t="shared" si="122"/>
        <v>872666.66666666674</v>
      </c>
      <c r="YD184" s="11">
        <f t="shared" si="122"/>
        <v>872666.66666666674</v>
      </c>
      <c r="YE184" s="11">
        <f t="shared" si="122"/>
        <v>872666.66666666674</v>
      </c>
      <c r="YF184" s="11">
        <f t="shared" si="122"/>
        <v>872666.66666666674</v>
      </c>
      <c r="YG184" s="11">
        <f t="shared" si="122"/>
        <v>872666.66666666674</v>
      </c>
      <c r="YH184" s="11">
        <f t="shared" si="122"/>
        <v>872666.66666666674</v>
      </c>
      <c r="YI184" s="11">
        <f t="shared" si="122"/>
        <v>872666.66666666674</v>
      </c>
      <c r="YJ184" s="11">
        <f t="shared" si="122"/>
        <v>872666.66666666674</v>
      </c>
      <c r="YK184" s="6"/>
      <c r="YL184" s="6"/>
      <c r="YM184" s="6"/>
      <c r="YN184" s="6"/>
      <c r="YO184" s="6"/>
      <c r="YP184" s="6"/>
      <c r="YQ184" s="6"/>
      <c r="YR184" s="6"/>
      <c r="YS184" s="6"/>
      <c r="YT184" s="6"/>
      <c r="YU184" s="6"/>
      <c r="YV184" s="6"/>
      <c r="YW184" s="6"/>
      <c r="YX184" s="6"/>
      <c r="YY184" s="6"/>
      <c r="YZ184" s="6"/>
      <c r="ZA184" s="6"/>
      <c r="ZB184" s="6"/>
      <c r="ZC184" s="6"/>
      <c r="ZD184" s="6"/>
      <c r="ZE184" s="6"/>
      <c r="ZF184" s="6"/>
      <c r="ZG184" s="6"/>
      <c r="ZH184" s="6"/>
      <c r="ZI184" s="6"/>
      <c r="ZJ184" s="6"/>
    </row>
    <row r="185" spans="2:686">
      <c r="B185" s="17">
        <v>142</v>
      </c>
      <c r="C185" s="29" t="s">
        <v>407</v>
      </c>
      <c r="D185" s="30" t="s">
        <v>408</v>
      </c>
      <c r="E185" s="43" t="s">
        <v>74</v>
      </c>
      <c r="F185" s="29">
        <v>48.3</v>
      </c>
      <c r="G185" s="36">
        <v>310464</v>
      </c>
      <c r="H185" s="37">
        <f t="shared" si="119"/>
        <v>14995411.199999999</v>
      </c>
      <c r="I185" s="37"/>
      <c r="J185" s="17">
        <v>141</v>
      </c>
      <c r="K185" s="17">
        <v>14</v>
      </c>
      <c r="L185" s="23">
        <v>18</v>
      </c>
      <c r="M185" s="23">
        <f t="shared" si="86"/>
        <v>18.2</v>
      </c>
      <c r="AH185" s="24"/>
      <c r="DM185" s="67"/>
      <c r="LJ185" s="24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11">
        <f t="shared" ref="YK185:YZ186" si="124">+$H185/$L185</f>
        <v>833078.39999999991</v>
      </c>
      <c r="YL185" s="11">
        <f t="shared" si="124"/>
        <v>833078.39999999991</v>
      </c>
      <c r="YM185" s="11">
        <f t="shared" si="124"/>
        <v>833078.39999999991</v>
      </c>
      <c r="YN185" s="11">
        <f t="shared" si="124"/>
        <v>833078.39999999991</v>
      </c>
      <c r="YO185" s="11">
        <f t="shared" si="124"/>
        <v>833078.39999999991</v>
      </c>
      <c r="YP185" s="11">
        <f t="shared" si="124"/>
        <v>833078.39999999991</v>
      </c>
      <c r="YQ185" s="11">
        <f t="shared" si="124"/>
        <v>833078.39999999991</v>
      </c>
      <c r="YR185" s="11">
        <f t="shared" si="124"/>
        <v>833078.39999999991</v>
      </c>
      <c r="YS185" s="11">
        <f t="shared" si="124"/>
        <v>833078.39999999991</v>
      </c>
      <c r="YT185" s="11">
        <f t="shared" si="124"/>
        <v>833078.39999999991</v>
      </c>
      <c r="YU185" s="11">
        <f t="shared" si="124"/>
        <v>833078.39999999991</v>
      </c>
      <c r="YV185" s="11">
        <f t="shared" si="124"/>
        <v>833078.39999999991</v>
      </c>
      <c r="YW185" s="11">
        <f t="shared" si="124"/>
        <v>833078.39999999991</v>
      </c>
      <c r="YX185" s="11">
        <f t="shared" si="124"/>
        <v>833078.39999999991</v>
      </c>
      <c r="YY185" s="11">
        <f t="shared" si="124"/>
        <v>833078.39999999991</v>
      </c>
      <c r="YZ185" s="11">
        <f t="shared" si="124"/>
        <v>833078.39999999991</v>
      </c>
      <c r="ZA185" s="11">
        <f t="shared" ref="ZA185:ZB185" si="125">+$H185/$L185</f>
        <v>833078.39999999991</v>
      </c>
      <c r="ZB185" s="11">
        <f t="shared" si="125"/>
        <v>833078.39999999991</v>
      </c>
      <c r="ZC185" s="6"/>
      <c r="ZD185" s="6"/>
      <c r="ZE185" s="6"/>
      <c r="ZF185" s="6"/>
      <c r="ZG185" s="6"/>
      <c r="ZH185" s="6"/>
      <c r="ZI185" s="6"/>
      <c r="ZJ185" s="6"/>
    </row>
    <row r="186" spans="2:686">
      <c r="B186" s="17">
        <v>143</v>
      </c>
      <c r="C186" s="29" t="s">
        <v>409</v>
      </c>
      <c r="D186" s="30" t="s">
        <v>410</v>
      </c>
      <c r="E186" s="43" t="s">
        <v>48</v>
      </c>
      <c r="F186" s="29">
        <v>10</v>
      </c>
      <c r="G186" s="36">
        <v>1606500</v>
      </c>
      <c r="H186" s="37">
        <f t="shared" si="119"/>
        <v>16065000</v>
      </c>
      <c r="I186" s="37"/>
      <c r="J186" s="17" t="s">
        <v>411</v>
      </c>
      <c r="K186" s="17">
        <v>7</v>
      </c>
      <c r="L186" s="23">
        <v>9</v>
      </c>
      <c r="M186" s="23">
        <f t="shared" si="86"/>
        <v>9.1</v>
      </c>
      <c r="AH186" s="24"/>
      <c r="DM186" s="67"/>
      <c r="LJ186" s="24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  <c r="QU186" s="6"/>
      <c r="QV186" s="6"/>
      <c r="QW186" s="6"/>
      <c r="QX186" s="6"/>
      <c r="QY186" s="6"/>
      <c r="QZ186" s="6"/>
      <c r="RA186" s="6"/>
      <c r="RB186" s="6"/>
      <c r="RC186" s="6"/>
      <c r="RD186" s="6"/>
      <c r="RE186" s="6"/>
      <c r="RF186" s="6"/>
      <c r="RG186" s="6"/>
      <c r="RH186" s="6"/>
      <c r="RI186" s="6"/>
      <c r="RJ186" s="6"/>
      <c r="RK186" s="6"/>
      <c r="RL186" s="6"/>
      <c r="RM186" s="6"/>
      <c r="RN186" s="6"/>
      <c r="RO186" s="6"/>
      <c r="RP186" s="6"/>
      <c r="RQ186" s="6"/>
      <c r="RR186" s="6"/>
      <c r="RS186" s="6"/>
      <c r="RT186" s="6"/>
      <c r="RU186" s="6"/>
      <c r="RV186" s="6"/>
      <c r="RW186" s="6"/>
      <c r="RX186" s="6"/>
      <c r="RY186" s="6"/>
      <c r="RZ186" s="6"/>
      <c r="SA186" s="6"/>
      <c r="SB186" s="6"/>
      <c r="SC186" s="6"/>
      <c r="SD186" s="6"/>
      <c r="SE186" s="6"/>
      <c r="SF186" s="6"/>
      <c r="SG186" s="6"/>
      <c r="SH186" s="6"/>
      <c r="SI186" s="6"/>
      <c r="SJ186" s="6"/>
      <c r="SK186" s="6"/>
      <c r="SL186" s="6"/>
      <c r="SM186" s="6"/>
      <c r="SN186" s="6"/>
      <c r="SO186" s="6"/>
      <c r="SP186" s="6"/>
      <c r="SQ186" s="6"/>
      <c r="SR186" s="6"/>
      <c r="SS186" s="6"/>
      <c r="ST186" s="6"/>
      <c r="SU186" s="6"/>
      <c r="SV186" s="6"/>
      <c r="SW186" s="6"/>
      <c r="SX186" s="6"/>
      <c r="SY186" s="6"/>
      <c r="SZ186" s="6"/>
      <c r="TA186" s="6"/>
      <c r="TB186" s="6"/>
      <c r="TC186" s="6"/>
      <c r="TD186" s="6"/>
      <c r="TE186" s="6"/>
      <c r="TF186" s="6"/>
      <c r="TG186" s="6"/>
      <c r="TH186" s="6"/>
      <c r="TI186" s="6"/>
      <c r="TJ186" s="6"/>
      <c r="TK186" s="6"/>
      <c r="TL186" s="6"/>
      <c r="TM186" s="6"/>
      <c r="TN186" s="6"/>
      <c r="TO186" s="6"/>
      <c r="TP186" s="6"/>
      <c r="TQ186" s="6"/>
      <c r="TR186" s="6"/>
      <c r="TS186" s="6"/>
      <c r="TT186" s="6"/>
      <c r="TU186" s="6"/>
      <c r="TV186" s="6"/>
      <c r="TW186" s="6"/>
      <c r="TX186" s="6"/>
      <c r="TY186" s="6"/>
      <c r="TZ186" s="6"/>
      <c r="UA186" s="6"/>
      <c r="UB186" s="6"/>
      <c r="UC186" s="6"/>
      <c r="UD186" s="6"/>
      <c r="UE186" s="6"/>
      <c r="UF186" s="6"/>
      <c r="UG186" s="6"/>
      <c r="UH186" s="6"/>
      <c r="UI186" s="6"/>
      <c r="UJ186" s="6"/>
      <c r="UK186" s="6"/>
      <c r="UL186" s="6"/>
      <c r="UM186" s="6"/>
      <c r="UN186" s="6"/>
      <c r="UO186" s="6"/>
      <c r="UP186" s="6"/>
      <c r="UQ186" s="6"/>
      <c r="UR186" s="6"/>
      <c r="US186" s="6"/>
      <c r="UT186" s="6"/>
      <c r="UU186" s="6"/>
      <c r="UV186" s="6"/>
      <c r="UW186" s="6"/>
      <c r="UX186" s="6"/>
      <c r="UY186" s="6"/>
      <c r="UZ186" s="6"/>
      <c r="VA186" s="6"/>
      <c r="VB186" s="6"/>
      <c r="VC186" s="6"/>
      <c r="VD186" s="6"/>
      <c r="VE186" s="6"/>
      <c r="VF186" s="6"/>
      <c r="VG186" s="6"/>
      <c r="VH186" s="6"/>
      <c r="VI186" s="6"/>
      <c r="VJ186" s="6"/>
      <c r="VK186" s="6"/>
      <c r="VL186" s="6"/>
      <c r="VM186" s="6"/>
      <c r="VN186" s="6"/>
      <c r="VO186" s="6"/>
      <c r="VP186" s="6"/>
      <c r="VQ186" s="6"/>
      <c r="VR186" s="6"/>
      <c r="VS186" s="6"/>
      <c r="VT186" s="6"/>
      <c r="VU186" s="6"/>
      <c r="VV186" s="6"/>
      <c r="VW186" s="6"/>
      <c r="VX186" s="6"/>
      <c r="VY186" s="6"/>
      <c r="VZ186" s="6"/>
      <c r="WA186" s="6"/>
      <c r="WB186" s="6"/>
      <c r="WC186" s="6"/>
      <c r="WD186" s="6"/>
      <c r="WE186" s="6"/>
      <c r="WF186" s="6"/>
      <c r="WG186" s="6"/>
      <c r="WH186" s="6"/>
      <c r="WI186" s="6"/>
      <c r="WJ186" s="6"/>
      <c r="WK186" s="6"/>
      <c r="WL186" s="6"/>
      <c r="WM186" s="6"/>
      <c r="WN186" s="6"/>
      <c r="WO186" s="6"/>
      <c r="WP186" s="6"/>
      <c r="WQ186" s="6"/>
      <c r="WR186" s="6"/>
      <c r="WS186" s="6"/>
      <c r="WT186" s="6"/>
      <c r="WU186" s="6"/>
      <c r="WV186" s="6"/>
      <c r="WW186" s="6"/>
      <c r="WX186" s="6"/>
      <c r="WY186" s="6"/>
      <c r="WZ186" s="6"/>
      <c r="XA186" s="6"/>
      <c r="XB186" s="6"/>
      <c r="XC186" s="6"/>
      <c r="XD186" s="6"/>
      <c r="XE186" s="6"/>
      <c r="XF186" s="6"/>
      <c r="XG186" s="6"/>
      <c r="XH186" s="6"/>
      <c r="XI186" s="6"/>
      <c r="XJ186" s="6"/>
      <c r="XK186" s="6"/>
      <c r="XL186" s="6"/>
      <c r="XM186" s="6"/>
      <c r="XN186" s="6"/>
      <c r="XO186" s="6"/>
      <c r="XP186" s="6"/>
      <c r="XQ186" s="6"/>
      <c r="XR186" s="6"/>
      <c r="XS186" s="6"/>
      <c r="XT186" s="6"/>
      <c r="XU186" s="6"/>
      <c r="XV186" s="6"/>
      <c r="XW186" s="6"/>
      <c r="XX186" s="6"/>
      <c r="XY186" s="6"/>
      <c r="XZ186" s="6"/>
      <c r="YA186" s="6"/>
      <c r="YB186" s="6"/>
      <c r="YC186" s="6"/>
      <c r="YD186" s="6"/>
      <c r="YE186" s="6"/>
      <c r="YF186" s="6"/>
      <c r="YG186" s="6"/>
      <c r="YH186" s="6"/>
      <c r="YI186" s="6"/>
      <c r="YJ186" s="6"/>
      <c r="YK186" s="11">
        <f t="shared" si="124"/>
        <v>1785000</v>
      </c>
      <c r="YL186" s="11">
        <f t="shared" si="124"/>
        <v>1785000</v>
      </c>
      <c r="YM186" s="11">
        <f t="shared" si="124"/>
        <v>1785000</v>
      </c>
      <c r="YN186" s="11">
        <f t="shared" si="124"/>
        <v>1785000</v>
      </c>
      <c r="YO186" s="11">
        <f t="shared" si="124"/>
        <v>1785000</v>
      </c>
      <c r="YP186" s="11">
        <f t="shared" si="124"/>
        <v>1785000</v>
      </c>
      <c r="YQ186" s="11">
        <f t="shared" si="124"/>
        <v>1785000</v>
      </c>
      <c r="YR186" s="11">
        <f t="shared" si="124"/>
        <v>1785000</v>
      </c>
      <c r="YS186" s="11">
        <f t="shared" si="124"/>
        <v>1785000</v>
      </c>
      <c r="YT186" s="6"/>
      <c r="YU186" s="6"/>
      <c r="YV186" s="6"/>
      <c r="YW186" s="6"/>
      <c r="YX186" s="6"/>
      <c r="YY186" s="6"/>
      <c r="YZ186" s="6"/>
      <c r="ZA186" s="6"/>
      <c r="ZB186" s="6"/>
      <c r="ZC186" s="6"/>
      <c r="ZD186" s="6"/>
      <c r="ZE186" s="6"/>
      <c r="ZF186" s="6"/>
      <c r="ZG186" s="6"/>
      <c r="ZH186" s="6"/>
      <c r="ZI186" s="6"/>
      <c r="ZJ186" s="6"/>
    </row>
    <row r="187" spans="2:686">
      <c r="B187" s="17">
        <v>144</v>
      </c>
      <c r="C187" s="29" t="s">
        <v>412</v>
      </c>
      <c r="D187" s="30" t="s">
        <v>413</v>
      </c>
      <c r="E187" s="43" t="s">
        <v>48</v>
      </c>
      <c r="F187" s="29">
        <v>1</v>
      </c>
      <c r="G187" s="36">
        <v>1528000</v>
      </c>
      <c r="H187" s="37">
        <f t="shared" si="119"/>
        <v>1528000</v>
      </c>
      <c r="I187" s="37"/>
      <c r="J187" s="17">
        <v>143</v>
      </c>
      <c r="K187" s="17">
        <v>1</v>
      </c>
      <c r="L187" s="23">
        <v>1</v>
      </c>
      <c r="M187" s="23">
        <f t="shared" si="86"/>
        <v>1.3</v>
      </c>
      <c r="AH187" s="24"/>
      <c r="DM187" s="67"/>
      <c r="LJ187" s="24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  <c r="QU187" s="6"/>
      <c r="QV187" s="6"/>
      <c r="QW187" s="6"/>
      <c r="QX187" s="6"/>
      <c r="QY187" s="6"/>
      <c r="QZ187" s="6"/>
      <c r="RA187" s="6"/>
      <c r="RB187" s="6"/>
      <c r="RC187" s="6"/>
      <c r="RD187" s="6"/>
      <c r="RE187" s="6"/>
      <c r="RF187" s="6"/>
      <c r="RG187" s="6"/>
      <c r="RH187" s="6"/>
      <c r="RI187" s="6"/>
      <c r="RJ187" s="6"/>
      <c r="RK187" s="6"/>
      <c r="RL187" s="6"/>
      <c r="RM187" s="6"/>
      <c r="RN187" s="6"/>
      <c r="RO187" s="6"/>
      <c r="RP187" s="6"/>
      <c r="RQ187" s="6"/>
      <c r="RR187" s="6"/>
      <c r="RS187" s="6"/>
      <c r="RT187" s="6"/>
      <c r="RU187" s="6"/>
      <c r="RV187" s="6"/>
      <c r="RW187" s="6"/>
      <c r="RX187" s="6"/>
      <c r="RY187" s="6"/>
      <c r="RZ187" s="6"/>
      <c r="SA187" s="6"/>
      <c r="SB187" s="6"/>
      <c r="SC187" s="6"/>
      <c r="SD187" s="6"/>
      <c r="SE187" s="6"/>
      <c r="SF187" s="6"/>
      <c r="SG187" s="6"/>
      <c r="SH187" s="6"/>
      <c r="SI187" s="6"/>
      <c r="SJ187" s="6"/>
      <c r="SK187" s="6"/>
      <c r="SL187" s="6"/>
      <c r="SM187" s="6"/>
      <c r="SN187" s="6"/>
      <c r="SO187" s="6"/>
      <c r="SP187" s="6"/>
      <c r="SQ187" s="6"/>
      <c r="SR187" s="6"/>
      <c r="SS187" s="6"/>
      <c r="ST187" s="6"/>
      <c r="SU187" s="6"/>
      <c r="SV187" s="6"/>
      <c r="SW187" s="6"/>
      <c r="SX187" s="6"/>
      <c r="SY187" s="6"/>
      <c r="SZ187" s="6"/>
      <c r="TA187" s="6"/>
      <c r="TB187" s="6"/>
      <c r="TC187" s="6"/>
      <c r="TD187" s="6"/>
      <c r="TE187" s="6"/>
      <c r="TF187" s="6"/>
      <c r="TG187" s="6"/>
      <c r="TH187" s="6"/>
      <c r="TI187" s="6"/>
      <c r="TJ187" s="6"/>
      <c r="TK187" s="6"/>
      <c r="TL187" s="6"/>
      <c r="TM187" s="6"/>
      <c r="TN187" s="6"/>
      <c r="TO187" s="6"/>
      <c r="TP187" s="6"/>
      <c r="TQ187" s="6"/>
      <c r="TR187" s="6"/>
      <c r="TS187" s="6"/>
      <c r="TT187" s="6"/>
      <c r="TU187" s="6"/>
      <c r="TV187" s="6"/>
      <c r="TW187" s="6"/>
      <c r="TX187" s="6"/>
      <c r="TY187" s="6"/>
      <c r="TZ187" s="6"/>
      <c r="UA187" s="6"/>
      <c r="UB187" s="6"/>
      <c r="UC187" s="6"/>
      <c r="UD187" s="6"/>
      <c r="UE187" s="6"/>
      <c r="UF187" s="6"/>
      <c r="UG187" s="6"/>
      <c r="UH187" s="6"/>
      <c r="UI187" s="6"/>
      <c r="UJ187" s="6"/>
      <c r="UK187" s="6"/>
      <c r="UL187" s="6"/>
      <c r="UM187" s="6"/>
      <c r="UN187" s="6"/>
      <c r="UO187" s="6"/>
      <c r="UP187" s="6"/>
      <c r="UQ187" s="6"/>
      <c r="UR187" s="6"/>
      <c r="US187" s="6"/>
      <c r="UT187" s="6"/>
      <c r="UU187" s="6"/>
      <c r="UV187" s="6"/>
      <c r="UW187" s="6"/>
      <c r="UX187" s="6"/>
      <c r="UY187" s="6"/>
      <c r="UZ187" s="6"/>
      <c r="VA187" s="6"/>
      <c r="VB187" s="6"/>
      <c r="VC187" s="6"/>
      <c r="VD187" s="6"/>
      <c r="VE187" s="6"/>
      <c r="VF187" s="6"/>
      <c r="VG187" s="6"/>
      <c r="VH187" s="6"/>
      <c r="VI187" s="6"/>
      <c r="VJ187" s="6"/>
      <c r="VK187" s="6"/>
      <c r="VL187" s="6"/>
      <c r="VM187" s="6"/>
      <c r="VN187" s="6"/>
      <c r="VO187" s="6"/>
      <c r="VP187" s="6"/>
      <c r="VQ187" s="6"/>
      <c r="VR187" s="6"/>
      <c r="VS187" s="6"/>
      <c r="VT187" s="6"/>
      <c r="VU187" s="6"/>
      <c r="VV187" s="6"/>
      <c r="VW187" s="6"/>
      <c r="VX187" s="6"/>
      <c r="VY187" s="6"/>
      <c r="VZ187" s="6"/>
      <c r="WA187" s="6"/>
      <c r="WB187" s="6"/>
      <c r="WC187" s="6"/>
      <c r="WD187" s="6"/>
      <c r="WE187" s="6"/>
      <c r="WF187" s="6"/>
      <c r="WG187" s="6"/>
      <c r="WH187" s="6"/>
      <c r="WI187" s="6"/>
      <c r="WJ187" s="6"/>
      <c r="WK187" s="6"/>
      <c r="WL187" s="6"/>
      <c r="WM187" s="6"/>
      <c r="WN187" s="6"/>
      <c r="WO187" s="6"/>
      <c r="WP187" s="6"/>
      <c r="WQ187" s="6"/>
      <c r="WR187" s="6"/>
      <c r="WS187" s="6"/>
      <c r="WT187" s="6"/>
      <c r="WU187" s="6"/>
      <c r="WV187" s="6"/>
      <c r="WW187" s="6"/>
      <c r="WX187" s="6"/>
      <c r="WY187" s="6"/>
      <c r="WZ187" s="6"/>
      <c r="XA187" s="6"/>
      <c r="XB187" s="6"/>
      <c r="XC187" s="6"/>
      <c r="XD187" s="6"/>
      <c r="XE187" s="6"/>
      <c r="XF187" s="6"/>
      <c r="XG187" s="6"/>
      <c r="XH187" s="6"/>
      <c r="XI187" s="6"/>
      <c r="XJ187" s="6"/>
      <c r="XK187" s="6"/>
      <c r="XL187" s="6"/>
      <c r="XM187" s="6"/>
      <c r="XN187" s="6"/>
      <c r="XO187" s="6"/>
      <c r="XP187" s="6"/>
      <c r="XQ187" s="6"/>
      <c r="XR187" s="6"/>
      <c r="XS187" s="6"/>
      <c r="XT187" s="6"/>
      <c r="XU187" s="6"/>
      <c r="XV187" s="6"/>
      <c r="XW187" s="6"/>
      <c r="XX187" s="6"/>
      <c r="XY187" s="6"/>
      <c r="XZ187" s="6"/>
      <c r="YA187" s="6"/>
      <c r="YB187" s="6"/>
      <c r="YC187" s="6"/>
      <c r="YD187" s="6"/>
      <c r="YE187" s="6"/>
      <c r="YF187" s="6"/>
      <c r="YG187" s="6"/>
      <c r="YH187" s="6"/>
      <c r="YI187" s="6"/>
      <c r="YJ187" s="6"/>
      <c r="YK187" s="6"/>
      <c r="YL187" s="6"/>
      <c r="YM187" s="6"/>
      <c r="YN187" s="6"/>
      <c r="YO187" s="6"/>
      <c r="YP187" s="6"/>
      <c r="YQ187" s="6"/>
      <c r="YR187" s="6"/>
      <c r="YS187" s="6"/>
      <c r="YT187" s="11">
        <f t="shared" ref="YT187:ZI191" si="126">+$H187/$L187</f>
        <v>1528000</v>
      </c>
      <c r="YU187" s="6"/>
      <c r="YV187" s="6"/>
      <c r="YW187" s="6"/>
      <c r="YX187" s="6"/>
      <c r="YY187" s="6"/>
      <c r="YZ187" s="6"/>
      <c r="ZA187" s="6"/>
      <c r="ZB187" s="6"/>
      <c r="ZC187" s="6"/>
      <c r="ZD187" s="6"/>
      <c r="ZE187" s="6"/>
      <c r="ZF187" s="6"/>
      <c r="ZG187" s="6"/>
      <c r="ZH187" s="6"/>
      <c r="ZI187" s="6"/>
      <c r="ZJ187" s="6"/>
    </row>
    <row r="188" spans="2:686">
      <c r="B188" s="17">
        <v>145</v>
      </c>
      <c r="C188" s="29" t="s">
        <v>414</v>
      </c>
      <c r="D188" s="30" t="s">
        <v>415</v>
      </c>
      <c r="E188" s="43" t="s">
        <v>48</v>
      </c>
      <c r="F188" s="29">
        <v>1</v>
      </c>
      <c r="G188" s="36">
        <v>2098726</v>
      </c>
      <c r="H188" s="37">
        <f t="shared" si="119"/>
        <v>2098726</v>
      </c>
      <c r="I188" s="37"/>
      <c r="J188" s="17">
        <v>144</v>
      </c>
      <c r="K188" s="17">
        <v>7</v>
      </c>
      <c r="L188" s="23">
        <v>9</v>
      </c>
      <c r="M188" s="23">
        <f t="shared" si="86"/>
        <v>9.1</v>
      </c>
      <c r="AH188" s="24"/>
      <c r="DM188" s="67"/>
      <c r="LJ188" s="24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  <c r="QU188" s="6"/>
      <c r="QV188" s="6"/>
      <c r="QW188" s="6"/>
      <c r="QX188" s="6"/>
      <c r="QY188" s="6"/>
      <c r="QZ188" s="6"/>
      <c r="RA188" s="6"/>
      <c r="RB188" s="6"/>
      <c r="RC188" s="6"/>
      <c r="RD188" s="6"/>
      <c r="RE188" s="6"/>
      <c r="RF188" s="6"/>
      <c r="RG188" s="6"/>
      <c r="RH188" s="6"/>
      <c r="RI188" s="6"/>
      <c r="RJ188" s="6"/>
      <c r="RK188" s="6"/>
      <c r="RL188" s="6"/>
      <c r="RM188" s="6"/>
      <c r="RN188" s="6"/>
      <c r="RO188" s="6"/>
      <c r="RP188" s="6"/>
      <c r="RQ188" s="6"/>
      <c r="RR188" s="6"/>
      <c r="RS188" s="6"/>
      <c r="RT188" s="6"/>
      <c r="RU188" s="6"/>
      <c r="RV188" s="6"/>
      <c r="RW188" s="6"/>
      <c r="RX188" s="6"/>
      <c r="RY188" s="6"/>
      <c r="RZ188" s="6"/>
      <c r="SA188" s="6"/>
      <c r="SB188" s="6"/>
      <c r="SC188" s="6"/>
      <c r="SD188" s="6"/>
      <c r="SE188" s="6"/>
      <c r="SF188" s="6"/>
      <c r="SG188" s="6"/>
      <c r="SH188" s="6"/>
      <c r="SI188" s="6"/>
      <c r="SJ188" s="6"/>
      <c r="SK188" s="6"/>
      <c r="SL188" s="6"/>
      <c r="SM188" s="6"/>
      <c r="SN188" s="6"/>
      <c r="SO188" s="6"/>
      <c r="SP188" s="6"/>
      <c r="SQ188" s="6"/>
      <c r="SR188" s="6"/>
      <c r="SS188" s="6"/>
      <c r="ST188" s="6"/>
      <c r="SU188" s="6"/>
      <c r="SV188" s="6"/>
      <c r="SW188" s="6"/>
      <c r="SX188" s="6"/>
      <c r="SY188" s="6"/>
      <c r="SZ188" s="6"/>
      <c r="TA188" s="6"/>
      <c r="TB188" s="6"/>
      <c r="TC188" s="6"/>
      <c r="TD188" s="6"/>
      <c r="TE188" s="6"/>
      <c r="TF188" s="6"/>
      <c r="TG188" s="6"/>
      <c r="TH188" s="6"/>
      <c r="TI188" s="6"/>
      <c r="TJ188" s="6"/>
      <c r="TK188" s="6"/>
      <c r="TL188" s="6"/>
      <c r="TM188" s="6"/>
      <c r="TN188" s="6"/>
      <c r="TO188" s="6"/>
      <c r="TP188" s="6"/>
      <c r="TQ188" s="6"/>
      <c r="TR188" s="6"/>
      <c r="TS188" s="6"/>
      <c r="TT188" s="6"/>
      <c r="TU188" s="6"/>
      <c r="TV188" s="6"/>
      <c r="TW188" s="6"/>
      <c r="TX188" s="6"/>
      <c r="TY188" s="6"/>
      <c r="TZ188" s="6"/>
      <c r="UA188" s="6"/>
      <c r="UB188" s="6"/>
      <c r="UC188" s="6"/>
      <c r="UD188" s="6"/>
      <c r="UE188" s="6"/>
      <c r="UF188" s="6"/>
      <c r="UG188" s="6"/>
      <c r="UH188" s="6"/>
      <c r="UI188" s="6"/>
      <c r="UJ188" s="6"/>
      <c r="UK188" s="6"/>
      <c r="UL188" s="6"/>
      <c r="UM188" s="6"/>
      <c r="UN188" s="6"/>
      <c r="UO188" s="6"/>
      <c r="UP188" s="6"/>
      <c r="UQ188" s="6"/>
      <c r="UR188" s="6"/>
      <c r="US188" s="6"/>
      <c r="UT188" s="6"/>
      <c r="UU188" s="6"/>
      <c r="UV188" s="6"/>
      <c r="UW188" s="6"/>
      <c r="UX188" s="6"/>
      <c r="UY188" s="6"/>
      <c r="UZ188" s="6"/>
      <c r="VA188" s="6"/>
      <c r="VB188" s="6"/>
      <c r="VC188" s="6"/>
      <c r="VD188" s="6"/>
      <c r="VE188" s="6"/>
      <c r="VF188" s="6"/>
      <c r="VG188" s="6"/>
      <c r="VH188" s="6"/>
      <c r="VI188" s="6"/>
      <c r="VJ188" s="6"/>
      <c r="VK188" s="6"/>
      <c r="VL188" s="6"/>
      <c r="VM188" s="6"/>
      <c r="VN188" s="6"/>
      <c r="VO188" s="6"/>
      <c r="VP188" s="6"/>
      <c r="VQ188" s="6"/>
      <c r="VR188" s="6"/>
      <c r="VS188" s="6"/>
      <c r="VT188" s="6"/>
      <c r="VU188" s="6"/>
      <c r="VV188" s="6"/>
      <c r="VW188" s="6"/>
      <c r="VX188" s="6"/>
      <c r="VY188" s="6"/>
      <c r="VZ188" s="6"/>
      <c r="WA188" s="6"/>
      <c r="WB188" s="6"/>
      <c r="WC188" s="6"/>
      <c r="WD188" s="6"/>
      <c r="WE188" s="6"/>
      <c r="WF188" s="6"/>
      <c r="WG188" s="6"/>
      <c r="WH188" s="6"/>
      <c r="WI188" s="6"/>
      <c r="WJ188" s="6"/>
      <c r="WK188" s="6"/>
      <c r="WL188" s="6"/>
      <c r="WM188" s="6"/>
      <c r="WN188" s="6"/>
      <c r="WO188" s="6"/>
      <c r="WP188" s="6"/>
      <c r="WQ188" s="6"/>
      <c r="WR188" s="6"/>
      <c r="WS188" s="6"/>
      <c r="WT188" s="6"/>
      <c r="WU188" s="6"/>
      <c r="WV188" s="6"/>
      <c r="WW188" s="6"/>
      <c r="WX188" s="6"/>
      <c r="WY188" s="6"/>
      <c r="WZ188" s="6"/>
      <c r="XA188" s="6"/>
      <c r="XB188" s="6"/>
      <c r="XC188" s="6"/>
      <c r="XD188" s="6"/>
      <c r="XE188" s="6"/>
      <c r="XF188" s="6"/>
      <c r="XG188" s="6"/>
      <c r="XH188" s="6"/>
      <c r="XI188" s="6"/>
      <c r="XJ188" s="6"/>
      <c r="XK188" s="6"/>
      <c r="XL188" s="6"/>
      <c r="XM188" s="6"/>
      <c r="XN188" s="6"/>
      <c r="XO188" s="6"/>
      <c r="XP188" s="6"/>
      <c r="XQ188" s="6"/>
      <c r="XR188" s="6"/>
      <c r="XS188" s="6"/>
      <c r="XT188" s="6"/>
      <c r="XU188" s="6"/>
      <c r="XV188" s="6"/>
      <c r="XW188" s="6"/>
      <c r="XX188" s="6"/>
      <c r="XY188" s="6"/>
      <c r="XZ188" s="6"/>
      <c r="YA188" s="6"/>
      <c r="YB188" s="6"/>
      <c r="YC188" s="6"/>
      <c r="YD188" s="6"/>
      <c r="YE188" s="6"/>
      <c r="YF188" s="6"/>
      <c r="YG188" s="6"/>
      <c r="YH188" s="6"/>
      <c r="YI188" s="6"/>
      <c r="YJ188" s="6"/>
      <c r="YK188" s="6"/>
      <c r="YL188" s="6"/>
      <c r="YM188" s="6"/>
      <c r="YN188" s="6"/>
      <c r="YO188" s="6"/>
      <c r="YP188" s="6"/>
      <c r="YQ188" s="6"/>
      <c r="YR188" s="6"/>
      <c r="YS188" s="6"/>
      <c r="YT188" s="6"/>
      <c r="YU188" s="11">
        <f t="shared" si="126"/>
        <v>233191.77777777778</v>
      </c>
      <c r="YV188" s="11">
        <f t="shared" si="126"/>
        <v>233191.77777777778</v>
      </c>
      <c r="YW188" s="11">
        <f t="shared" si="126"/>
        <v>233191.77777777778</v>
      </c>
      <c r="YX188" s="11">
        <f t="shared" si="126"/>
        <v>233191.77777777778</v>
      </c>
      <c r="YY188" s="11">
        <f t="shared" si="126"/>
        <v>233191.77777777778</v>
      </c>
      <c r="YZ188" s="11">
        <f t="shared" si="126"/>
        <v>233191.77777777778</v>
      </c>
      <c r="ZA188" s="11">
        <f t="shared" si="126"/>
        <v>233191.77777777778</v>
      </c>
      <c r="ZB188" s="11">
        <f t="shared" si="126"/>
        <v>233191.77777777778</v>
      </c>
      <c r="ZC188" s="11">
        <f t="shared" si="126"/>
        <v>233191.77777777778</v>
      </c>
      <c r="ZD188" s="6"/>
      <c r="ZE188" s="6"/>
      <c r="ZF188" s="6"/>
      <c r="ZG188" s="6"/>
      <c r="ZH188" s="6"/>
      <c r="ZI188" s="6"/>
      <c r="ZJ188" s="6"/>
    </row>
    <row r="189" spans="2:686">
      <c r="B189" s="17">
        <v>146</v>
      </c>
      <c r="C189" s="29" t="s">
        <v>416</v>
      </c>
      <c r="D189" s="30" t="s">
        <v>417</v>
      </c>
      <c r="E189" s="43" t="s">
        <v>48</v>
      </c>
      <c r="F189" s="29">
        <v>1</v>
      </c>
      <c r="G189" s="36">
        <v>957600</v>
      </c>
      <c r="H189" s="37">
        <f t="shared" si="119"/>
        <v>957600</v>
      </c>
      <c r="I189" s="37"/>
      <c r="J189" s="17">
        <v>145</v>
      </c>
      <c r="K189" s="17">
        <v>5</v>
      </c>
      <c r="L189" s="23">
        <v>6</v>
      </c>
      <c r="M189" s="23">
        <f t="shared" si="86"/>
        <v>6.5</v>
      </c>
      <c r="AH189" s="24"/>
      <c r="DM189" s="67"/>
      <c r="LJ189" s="24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11">
        <f t="shared" si="126"/>
        <v>159600</v>
      </c>
      <c r="ZE189" s="11">
        <f t="shared" si="126"/>
        <v>159600</v>
      </c>
      <c r="ZF189" s="11">
        <f t="shared" si="126"/>
        <v>159600</v>
      </c>
      <c r="ZG189" s="11">
        <f t="shared" si="126"/>
        <v>159600</v>
      </c>
      <c r="ZH189" s="11">
        <f t="shared" si="126"/>
        <v>159600</v>
      </c>
      <c r="ZI189" s="11">
        <f t="shared" si="126"/>
        <v>159600</v>
      </c>
      <c r="ZJ189" s="6"/>
    </row>
    <row r="190" spans="2:686">
      <c r="B190" s="17">
        <v>147</v>
      </c>
      <c r="C190" s="29" t="s">
        <v>418</v>
      </c>
      <c r="D190" s="30" t="s">
        <v>419</v>
      </c>
      <c r="E190" s="43" t="s">
        <v>48</v>
      </c>
      <c r="F190" s="29">
        <v>1</v>
      </c>
      <c r="G190" s="36">
        <v>1232000</v>
      </c>
      <c r="H190" s="37">
        <f t="shared" si="119"/>
        <v>1232000</v>
      </c>
      <c r="I190" s="37"/>
      <c r="J190" s="17">
        <v>145</v>
      </c>
      <c r="K190" s="17">
        <v>5</v>
      </c>
      <c r="L190" s="23">
        <v>6</v>
      </c>
      <c r="M190" s="23">
        <f t="shared" si="86"/>
        <v>6.5</v>
      </c>
      <c r="AH190" s="24"/>
      <c r="DM190" s="67"/>
      <c r="LJ190" s="24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  <c r="WV190" s="6"/>
      <c r="WW190" s="6"/>
      <c r="WX190" s="6"/>
      <c r="WY190" s="6"/>
      <c r="WZ190" s="6"/>
      <c r="XA190" s="6"/>
      <c r="XB190" s="6"/>
      <c r="XC190" s="6"/>
      <c r="XD190" s="6"/>
      <c r="XE190" s="6"/>
      <c r="XF190" s="6"/>
      <c r="XG190" s="6"/>
      <c r="XH190" s="6"/>
      <c r="XI190" s="6"/>
      <c r="XJ190" s="6"/>
      <c r="XK190" s="6"/>
      <c r="XL190" s="6"/>
      <c r="XM190" s="6"/>
      <c r="XN190" s="6"/>
      <c r="XO190" s="6"/>
      <c r="XP190" s="6"/>
      <c r="XQ190" s="6"/>
      <c r="XR190" s="6"/>
      <c r="XS190" s="6"/>
      <c r="XT190" s="6"/>
      <c r="XU190" s="6"/>
      <c r="XV190" s="6"/>
      <c r="XW190" s="6"/>
      <c r="XX190" s="6"/>
      <c r="XY190" s="6"/>
      <c r="XZ190" s="6"/>
      <c r="YA190" s="6"/>
      <c r="YB190" s="6"/>
      <c r="YC190" s="6"/>
      <c r="YD190" s="6"/>
      <c r="YE190" s="6"/>
      <c r="YF190" s="6"/>
      <c r="YG190" s="6"/>
      <c r="YH190" s="6"/>
      <c r="YI190" s="6"/>
      <c r="YJ190" s="6"/>
      <c r="YK190" s="6"/>
      <c r="YL190" s="6"/>
      <c r="YM190" s="6"/>
      <c r="YN190" s="6"/>
      <c r="YO190" s="6"/>
      <c r="YP190" s="6"/>
      <c r="YQ190" s="6"/>
      <c r="YR190" s="6"/>
      <c r="YS190" s="6"/>
      <c r="YT190" s="6"/>
      <c r="YU190" s="6"/>
      <c r="YV190" s="6"/>
      <c r="YW190" s="6"/>
      <c r="YX190" s="6"/>
      <c r="YY190" s="6"/>
      <c r="YZ190" s="6"/>
      <c r="ZA190" s="6"/>
      <c r="ZB190" s="6"/>
      <c r="ZC190" s="6"/>
      <c r="ZD190" s="11">
        <f t="shared" si="126"/>
        <v>205333.33333333334</v>
      </c>
      <c r="ZE190" s="11">
        <f t="shared" si="126"/>
        <v>205333.33333333334</v>
      </c>
      <c r="ZF190" s="11">
        <f t="shared" si="126"/>
        <v>205333.33333333334</v>
      </c>
      <c r="ZG190" s="11">
        <f t="shared" si="126"/>
        <v>205333.33333333334</v>
      </c>
      <c r="ZH190" s="11">
        <f t="shared" si="126"/>
        <v>205333.33333333334</v>
      </c>
      <c r="ZI190" s="11">
        <f t="shared" si="126"/>
        <v>205333.33333333334</v>
      </c>
      <c r="ZJ190" s="6"/>
    </row>
    <row r="191" spans="2:686">
      <c r="B191" s="17">
        <v>148</v>
      </c>
      <c r="C191" s="29" t="s">
        <v>420</v>
      </c>
      <c r="D191" s="30" t="s">
        <v>421</v>
      </c>
      <c r="E191" s="43" t="s">
        <v>48</v>
      </c>
      <c r="F191" s="29">
        <v>9</v>
      </c>
      <c r="G191" s="36">
        <v>193200</v>
      </c>
      <c r="H191" s="37">
        <f t="shared" si="119"/>
        <v>1738800</v>
      </c>
      <c r="I191" s="37"/>
      <c r="J191" s="17">
        <v>142</v>
      </c>
      <c r="K191" s="17">
        <v>2</v>
      </c>
      <c r="L191" s="23">
        <v>3</v>
      </c>
      <c r="M191" s="23">
        <f t="shared" si="86"/>
        <v>2.6</v>
      </c>
      <c r="AH191" s="24"/>
      <c r="DM191" s="67"/>
      <c r="LJ191" s="24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  <c r="WV191" s="6"/>
      <c r="WW191" s="6"/>
      <c r="WX191" s="6"/>
      <c r="WY191" s="6"/>
      <c r="WZ191" s="6"/>
      <c r="XA191" s="6"/>
      <c r="XB191" s="6"/>
      <c r="XC191" s="6"/>
      <c r="XD191" s="6"/>
      <c r="XE191" s="6"/>
      <c r="XF191" s="6"/>
      <c r="XG191" s="6"/>
      <c r="XH191" s="6"/>
      <c r="XI191" s="6"/>
      <c r="XJ191" s="6"/>
      <c r="XK191" s="6"/>
      <c r="XL191" s="6"/>
      <c r="XM191" s="6"/>
      <c r="XN191" s="6"/>
      <c r="XO191" s="6"/>
      <c r="XP191" s="6"/>
      <c r="XQ191" s="6"/>
      <c r="XR191" s="6"/>
      <c r="XS191" s="6"/>
      <c r="XT191" s="6"/>
      <c r="XU191" s="6"/>
      <c r="XV191" s="6"/>
      <c r="XW191" s="6"/>
      <c r="XX191" s="6"/>
      <c r="XY191" s="6"/>
      <c r="XZ191" s="6"/>
      <c r="YA191" s="6"/>
      <c r="YB191" s="6"/>
      <c r="YC191" s="6"/>
      <c r="YD191" s="6"/>
      <c r="YE191" s="6"/>
      <c r="YF191" s="6"/>
      <c r="YG191" s="6"/>
      <c r="YH191" s="6"/>
      <c r="YI191" s="6"/>
      <c r="YJ191" s="6"/>
      <c r="YK191" s="6"/>
      <c r="YL191" s="6"/>
      <c r="YM191" s="6"/>
      <c r="YN191" s="6"/>
      <c r="YO191" s="6"/>
      <c r="YP191" s="6"/>
      <c r="YQ191" s="6"/>
      <c r="YR191" s="6"/>
      <c r="YS191" s="6"/>
      <c r="YT191" s="6"/>
      <c r="YU191" s="6"/>
      <c r="YV191" s="6"/>
      <c r="YW191" s="6"/>
      <c r="YX191" s="6"/>
      <c r="YY191" s="6"/>
      <c r="YZ191" s="6"/>
      <c r="ZA191" s="6"/>
      <c r="ZB191" s="6"/>
      <c r="ZC191" s="11">
        <f t="shared" si="126"/>
        <v>579600</v>
      </c>
      <c r="ZD191" s="11">
        <f t="shared" si="126"/>
        <v>579600</v>
      </c>
      <c r="ZE191" s="11">
        <f t="shared" si="126"/>
        <v>579600</v>
      </c>
      <c r="ZF191" s="6"/>
      <c r="ZG191" s="6"/>
      <c r="ZH191" s="6"/>
      <c r="ZI191" s="6"/>
      <c r="ZJ191" s="6"/>
    </row>
    <row r="192" spans="2:686">
      <c r="B192" s="17"/>
      <c r="C192" s="12" t="s">
        <v>422</v>
      </c>
      <c r="D192" s="40" t="s">
        <v>423</v>
      </c>
      <c r="E192" s="43"/>
      <c r="F192" s="29"/>
      <c r="G192" s="36"/>
      <c r="H192" s="37"/>
      <c r="I192" s="37"/>
      <c r="J192" s="17"/>
      <c r="K192" s="17"/>
      <c r="L192" s="23"/>
      <c r="M192" s="23"/>
      <c r="AH192" s="24"/>
      <c r="DM192" s="67"/>
      <c r="LJ192" s="24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  <c r="WV192" s="6"/>
      <c r="WW192" s="6"/>
      <c r="WX192" s="6"/>
      <c r="WY192" s="6"/>
      <c r="WZ192" s="6"/>
      <c r="XA192" s="6"/>
      <c r="XB192" s="6"/>
      <c r="XC192" s="6"/>
      <c r="XD192" s="6"/>
      <c r="XE192" s="6"/>
      <c r="XF192" s="6"/>
      <c r="XG192" s="6"/>
      <c r="XH192" s="6"/>
      <c r="XI192" s="6"/>
      <c r="XJ192" s="6"/>
      <c r="XK192" s="6"/>
      <c r="XL192" s="6"/>
      <c r="XM192" s="6"/>
      <c r="XN192" s="6"/>
      <c r="XO192" s="6"/>
      <c r="XP192" s="6"/>
      <c r="XQ192" s="6"/>
      <c r="XR192" s="6"/>
      <c r="XS192" s="6"/>
      <c r="XT192" s="6"/>
      <c r="XU192" s="6"/>
      <c r="XV192" s="6"/>
      <c r="XW192" s="6"/>
      <c r="XX192" s="6"/>
      <c r="XY192" s="6"/>
      <c r="XZ192" s="6"/>
      <c r="YA192" s="6"/>
      <c r="YB192" s="6"/>
      <c r="YC192" s="6"/>
      <c r="YD192" s="6"/>
      <c r="YE192" s="6"/>
      <c r="YF192" s="6"/>
      <c r="YG192" s="6"/>
      <c r="YH192" s="6"/>
      <c r="YI192" s="6"/>
      <c r="YJ192" s="6"/>
      <c r="YK192" s="6"/>
      <c r="YL192" s="6"/>
      <c r="YM192" s="6"/>
      <c r="YN192" s="6"/>
      <c r="YO192" s="6"/>
      <c r="YP192" s="6"/>
      <c r="YQ192" s="6"/>
      <c r="YR192" s="6"/>
      <c r="YS192" s="6"/>
      <c r="YT192" s="6"/>
      <c r="YU192" s="6"/>
      <c r="YV192" s="6"/>
      <c r="YW192" s="6"/>
      <c r="YX192" s="6"/>
      <c r="YY192" s="6"/>
      <c r="YZ192" s="6"/>
      <c r="ZA192" s="6"/>
      <c r="ZB192" s="6"/>
      <c r="ZC192" s="6"/>
      <c r="ZD192" s="6"/>
      <c r="ZE192" s="6"/>
      <c r="ZF192" s="6"/>
      <c r="ZG192" s="6"/>
      <c r="ZH192" s="6"/>
      <c r="ZI192" s="6"/>
      <c r="ZJ192" s="6"/>
    </row>
    <row r="193" spans="2:686">
      <c r="B193" s="17">
        <v>149</v>
      </c>
      <c r="C193" s="29" t="s">
        <v>424</v>
      </c>
      <c r="D193" s="30" t="s">
        <v>425</v>
      </c>
      <c r="E193" s="43" t="s">
        <v>74</v>
      </c>
      <c r="F193" s="29">
        <v>147.375</v>
      </c>
      <c r="G193" s="36">
        <v>500000</v>
      </c>
      <c r="H193" s="37">
        <f t="shared" si="119"/>
        <v>73687500</v>
      </c>
      <c r="I193" s="37"/>
      <c r="J193" s="17">
        <v>137</v>
      </c>
      <c r="K193" s="17">
        <v>20</v>
      </c>
      <c r="L193" s="23">
        <v>60</v>
      </c>
      <c r="M193" s="23">
        <f t="shared" si="86"/>
        <v>26</v>
      </c>
      <c r="AH193" s="24"/>
      <c r="DM193" s="67"/>
      <c r="LJ193" s="24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11">
        <f t="shared" ref="VO193:XV193" si="127">+$H193/$L193</f>
        <v>1228125</v>
      </c>
      <c r="VP193" s="11">
        <f t="shared" si="127"/>
        <v>1228125</v>
      </c>
      <c r="VQ193" s="11">
        <f t="shared" si="127"/>
        <v>1228125</v>
      </c>
      <c r="VR193" s="11">
        <f t="shared" si="127"/>
        <v>1228125</v>
      </c>
      <c r="VS193" s="11">
        <f t="shared" si="127"/>
        <v>1228125</v>
      </c>
      <c r="VT193" s="11">
        <f t="shared" si="127"/>
        <v>1228125</v>
      </c>
      <c r="VU193" s="11">
        <f t="shared" si="127"/>
        <v>1228125</v>
      </c>
      <c r="VV193" s="11">
        <f t="shared" si="127"/>
        <v>1228125</v>
      </c>
      <c r="VW193" s="11">
        <f t="shared" si="127"/>
        <v>1228125</v>
      </c>
      <c r="VX193" s="11">
        <f t="shared" si="127"/>
        <v>1228125</v>
      </c>
      <c r="VY193" s="11">
        <f t="shared" si="127"/>
        <v>1228125</v>
      </c>
      <c r="VZ193" s="11">
        <f t="shared" si="127"/>
        <v>1228125</v>
      </c>
      <c r="WA193" s="11">
        <f t="shared" si="127"/>
        <v>1228125</v>
      </c>
      <c r="WB193" s="11">
        <f t="shared" si="127"/>
        <v>1228125</v>
      </c>
      <c r="WC193" s="11">
        <f t="shared" si="127"/>
        <v>1228125</v>
      </c>
      <c r="WD193" s="11">
        <f t="shared" si="127"/>
        <v>1228125</v>
      </c>
      <c r="WE193" s="11">
        <f t="shared" si="127"/>
        <v>1228125</v>
      </c>
      <c r="WF193" s="11">
        <f t="shared" si="127"/>
        <v>1228125</v>
      </c>
      <c r="WG193" s="11">
        <f t="shared" si="127"/>
        <v>1228125</v>
      </c>
      <c r="WH193" s="11">
        <f t="shared" si="127"/>
        <v>1228125</v>
      </c>
      <c r="WI193" s="11">
        <f t="shared" si="127"/>
        <v>1228125</v>
      </c>
      <c r="WJ193" s="11">
        <f t="shared" si="127"/>
        <v>1228125</v>
      </c>
      <c r="WK193" s="11">
        <f t="shared" si="127"/>
        <v>1228125</v>
      </c>
      <c r="WL193" s="11">
        <f t="shared" si="127"/>
        <v>1228125</v>
      </c>
      <c r="WM193" s="11">
        <f t="shared" si="127"/>
        <v>1228125</v>
      </c>
      <c r="WN193" s="11">
        <f t="shared" si="127"/>
        <v>1228125</v>
      </c>
      <c r="WO193" s="11">
        <f t="shared" si="127"/>
        <v>1228125</v>
      </c>
      <c r="WP193" s="11">
        <f t="shared" si="127"/>
        <v>1228125</v>
      </c>
      <c r="WQ193" s="11">
        <f t="shared" si="127"/>
        <v>1228125</v>
      </c>
      <c r="WR193" s="11">
        <f t="shared" si="127"/>
        <v>1228125</v>
      </c>
      <c r="WS193" s="11">
        <f t="shared" si="127"/>
        <v>1228125</v>
      </c>
      <c r="WT193" s="11">
        <f t="shared" si="127"/>
        <v>1228125</v>
      </c>
      <c r="WU193" s="11">
        <f t="shared" si="127"/>
        <v>1228125</v>
      </c>
      <c r="WV193" s="11">
        <f t="shared" si="127"/>
        <v>1228125</v>
      </c>
      <c r="WW193" s="11">
        <f t="shared" si="127"/>
        <v>1228125</v>
      </c>
      <c r="WX193" s="11">
        <f t="shared" si="127"/>
        <v>1228125</v>
      </c>
      <c r="WY193" s="11">
        <f t="shared" si="127"/>
        <v>1228125</v>
      </c>
      <c r="WZ193" s="11">
        <f t="shared" si="127"/>
        <v>1228125</v>
      </c>
      <c r="XA193" s="11">
        <f t="shared" si="127"/>
        <v>1228125</v>
      </c>
      <c r="XB193" s="11">
        <f t="shared" si="127"/>
        <v>1228125</v>
      </c>
      <c r="XC193" s="11">
        <f t="shared" si="127"/>
        <v>1228125</v>
      </c>
      <c r="XD193" s="11">
        <f t="shared" si="127"/>
        <v>1228125</v>
      </c>
      <c r="XE193" s="11">
        <f t="shared" si="127"/>
        <v>1228125</v>
      </c>
      <c r="XF193" s="11">
        <f t="shared" si="127"/>
        <v>1228125</v>
      </c>
      <c r="XG193" s="11">
        <f t="shared" si="127"/>
        <v>1228125</v>
      </c>
      <c r="XH193" s="11">
        <f t="shared" si="127"/>
        <v>1228125</v>
      </c>
      <c r="XI193" s="11">
        <f t="shared" si="127"/>
        <v>1228125</v>
      </c>
      <c r="XJ193" s="11">
        <f t="shared" si="127"/>
        <v>1228125</v>
      </c>
      <c r="XK193" s="11">
        <f t="shared" si="127"/>
        <v>1228125</v>
      </c>
      <c r="XL193" s="11">
        <f t="shared" si="127"/>
        <v>1228125</v>
      </c>
      <c r="XM193" s="11">
        <f t="shared" si="127"/>
        <v>1228125</v>
      </c>
      <c r="XN193" s="11">
        <f t="shared" si="127"/>
        <v>1228125</v>
      </c>
      <c r="XO193" s="11">
        <f t="shared" si="127"/>
        <v>1228125</v>
      </c>
      <c r="XP193" s="11">
        <f t="shared" si="127"/>
        <v>1228125</v>
      </c>
      <c r="XQ193" s="11">
        <f t="shared" si="127"/>
        <v>1228125</v>
      </c>
      <c r="XR193" s="11">
        <f t="shared" si="127"/>
        <v>1228125</v>
      </c>
      <c r="XS193" s="11">
        <f t="shared" si="127"/>
        <v>1228125</v>
      </c>
      <c r="XT193" s="11">
        <f t="shared" si="127"/>
        <v>1228125</v>
      </c>
      <c r="XU193" s="11">
        <f t="shared" si="127"/>
        <v>1228125</v>
      </c>
      <c r="XV193" s="11">
        <f t="shared" si="127"/>
        <v>1228125</v>
      </c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</row>
    <row r="194" spans="2:686">
      <c r="B194" s="17">
        <v>150</v>
      </c>
      <c r="C194" s="29" t="s">
        <v>426</v>
      </c>
      <c r="D194" s="30" t="s">
        <v>427</v>
      </c>
      <c r="E194" s="43" t="s">
        <v>74</v>
      </c>
      <c r="F194" s="29">
        <v>6</v>
      </c>
      <c r="G194" s="36">
        <v>850000</v>
      </c>
      <c r="H194" s="37">
        <f t="shared" si="119"/>
        <v>5100000</v>
      </c>
      <c r="I194" s="37"/>
      <c r="J194" s="17">
        <v>137</v>
      </c>
      <c r="K194" s="17">
        <v>5</v>
      </c>
      <c r="L194" s="23">
        <v>6</v>
      </c>
      <c r="M194" s="23">
        <f t="shared" si="86"/>
        <v>6.5</v>
      </c>
      <c r="AH194" s="24"/>
      <c r="DM194" s="67"/>
      <c r="LJ194" s="24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  <c r="WV194" s="6"/>
      <c r="WW194" s="6"/>
      <c r="WX194" s="6"/>
      <c r="WY194" s="6"/>
      <c r="WZ194" s="6"/>
      <c r="XA194" s="6"/>
      <c r="XB194" s="6"/>
      <c r="XC194" s="6"/>
      <c r="XD194" s="6"/>
      <c r="XE194" s="6"/>
      <c r="XF194" s="6"/>
      <c r="XG194" s="6"/>
      <c r="XH194" s="6"/>
      <c r="XI194" s="6"/>
      <c r="XJ194" s="6"/>
      <c r="XK194" s="6"/>
      <c r="XL194" s="6"/>
      <c r="XM194" s="6"/>
      <c r="XN194" s="6"/>
      <c r="XO194" s="6"/>
      <c r="XP194" s="6"/>
      <c r="XQ194" s="6"/>
      <c r="XR194" s="6"/>
      <c r="XS194" s="6"/>
      <c r="XT194" s="6"/>
      <c r="XU194" s="6"/>
      <c r="XV194" s="6"/>
      <c r="XW194" s="11">
        <f t="shared" ref="XW194:YB194" si="128">+$H194/$L194</f>
        <v>850000</v>
      </c>
      <c r="XX194" s="11">
        <f t="shared" si="128"/>
        <v>850000</v>
      </c>
      <c r="XY194" s="11">
        <f t="shared" si="128"/>
        <v>850000</v>
      </c>
      <c r="XZ194" s="11">
        <f t="shared" si="128"/>
        <v>850000</v>
      </c>
      <c r="YA194" s="11">
        <f t="shared" si="128"/>
        <v>850000</v>
      </c>
      <c r="YB194" s="11">
        <f t="shared" si="128"/>
        <v>850000</v>
      </c>
      <c r="YC194" s="6"/>
      <c r="YD194" s="6"/>
      <c r="YE194" s="6"/>
      <c r="YF194" s="6"/>
      <c r="YG194" s="6"/>
      <c r="YH194" s="6"/>
      <c r="YI194" s="6"/>
      <c r="YJ194" s="6"/>
      <c r="YK194" s="6"/>
      <c r="YL194" s="6"/>
      <c r="YM194" s="6"/>
      <c r="YN194" s="6"/>
      <c r="YO194" s="6"/>
      <c r="YP194" s="6"/>
      <c r="YQ194" s="6"/>
      <c r="YR194" s="6"/>
      <c r="YS194" s="6"/>
      <c r="YT194" s="6"/>
      <c r="YU194" s="6"/>
      <c r="YV194" s="6"/>
      <c r="YW194" s="6"/>
      <c r="YX194" s="6"/>
      <c r="YY194" s="6"/>
      <c r="YZ194" s="6"/>
      <c r="ZA194" s="6"/>
      <c r="ZB194" s="6"/>
      <c r="ZC194" s="6"/>
      <c r="ZD194" s="6"/>
      <c r="ZE194" s="6"/>
      <c r="ZF194" s="6"/>
      <c r="ZG194" s="6"/>
      <c r="ZH194" s="6"/>
      <c r="ZI194" s="6"/>
      <c r="ZJ194" s="6"/>
    </row>
    <row r="195" spans="2:686">
      <c r="B195" s="17">
        <v>151</v>
      </c>
      <c r="C195" s="29" t="s">
        <v>428</v>
      </c>
      <c r="D195" s="30" t="s">
        <v>429</v>
      </c>
      <c r="E195" s="43" t="s">
        <v>74</v>
      </c>
      <c r="F195" s="29">
        <v>36</v>
      </c>
      <c r="G195" s="36">
        <v>100000</v>
      </c>
      <c r="H195" s="37">
        <f t="shared" si="119"/>
        <v>3600000</v>
      </c>
      <c r="I195" s="37"/>
      <c r="J195" s="17">
        <v>155</v>
      </c>
      <c r="K195" s="17">
        <v>20</v>
      </c>
      <c r="L195" s="23">
        <v>24</v>
      </c>
      <c r="M195" s="23">
        <f t="shared" si="86"/>
        <v>26</v>
      </c>
      <c r="AH195" s="24"/>
      <c r="DM195" s="67"/>
      <c r="LJ195" s="24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  <c r="QU195" s="6"/>
      <c r="QV195" s="6"/>
      <c r="QW195" s="6"/>
      <c r="QX195" s="6"/>
      <c r="QY195" s="6"/>
      <c r="QZ195" s="6"/>
      <c r="RA195" s="6"/>
      <c r="RB195" s="6"/>
      <c r="RC195" s="6"/>
      <c r="RD195" s="6"/>
      <c r="RE195" s="6"/>
      <c r="RF195" s="6"/>
      <c r="RG195" s="6"/>
      <c r="RH195" s="6"/>
      <c r="RI195" s="6"/>
      <c r="RJ195" s="6"/>
      <c r="RK195" s="6"/>
      <c r="RL195" s="6"/>
      <c r="RM195" s="6"/>
      <c r="RN195" s="6"/>
      <c r="RO195" s="6"/>
      <c r="RP195" s="6"/>
      <c r="RQ195" s="6"/>
      <c r="RR195" s="6"/>
      <c r="RS195" s="6"/>
      <c r="RT195" s="6"/>
      <c r="RU195" s="6"/>
      <c r="RV195" s="6"/>
      <c r="RW195" s="6"/>
      <c r="RX195" s="6"/>
      <c r="RY195" s="6"/>
      <c r="RZ195" s="6"/>
      <c r="SA195" s="6"/>
      <c r="SB195" s="6"/>
      <c r="SC195" s="6"/>
      <c r="SD195" s="6"/>
      <c r="SE195" s="6"/>
      <c r="SF195" s="6"/>
      <c r="SG195" s="6"/>
      <c r="SH195" s="6"/>
      <c r="SI195" s="6"/>
      <c r="SJ195" s="6"/>
      <c r="SK195" s="6"/>
      <c r="SL195" s="6"/>
      <c r="SM195" s="6"/>
      <c r="SN195" s="6"/>
      <c r="SO195" s="6"/>
      <c r="SP195" s="6"/>
      <c r="SQ195" s="6"/>
      <c r="SR195" s="6"/>
      <c r="SS195" s="6"/>
      <c r="ST195" s="6"/>
      <c r="SU195" s="6"/>
      <c r="SV195" s="6"/>
      <c r="SW195" s="6"/>
      <c r="SX195" s="6"/>
      <c r="SY195" s="6"/>
      <c r="SZ195" s="6"/>
      <c r="TA195" s="6"/>
      <c r="TB195" s="6"/>
      <c r="TC195" s="6"/>
      <c r="TD195" s="6"/>
      <c r="TE195" s="6"/>
      <c r="TF195" s="6"/>
      <c r="TG195" s="6"/>
      <c r="TH195" s="6"/>
      <c r="TI195" s="6"/>
      <c r="TJ195" s="6"/>
      <c r="TK195" s="6"/>
      <c r="TL195" s="6"/>
      <c r="TM195" s="6"/>
      <c r="TN195" s="6"/>
      <c r="TO195" s="6"/>
      <c r="TP195" s="6"/>
      <c r="TQ195" s="6"/>
      <c r="TR195" s="6"/>
      <c r="TS195" s="6"/>
      <c r="TT195" s="6"/>
      <c r="TU195" s="6"/>
      <c r="TV195" s="6"/>
      <c r="TW195" s="6"/>
      <c r="TX195" s="6"/>
      <c r="TY195" s="6"/>
      <c r="TZ195" s="6"/>
      <c r="UA195" s="6"/>
      <c r="UB195" s="6"/>
      <c r="UC195" s="6"/>
      <c r="UD195" s="6"/>
      <c r="UE195" s="6"/>
      <c r="UF195" s="6"/>
      <c r="UG195" s="6"/>
      <c r="UH195" s="6"/>
      <c r="UI195" s="6"/>
      <c r="UJ195" s="6"/>
      <c r="UK195" s="6"/>
      <c r="UL195" s="6"/>
      <c r="UM195" s="6"/>
      <c r="UN195" s="6"/>
      <c r="UO195" s="6"/>
      <c r="UP195" s="6"/>
      <c r="UQ195" s="6"/>
      <c r="UR195" s="6"/>
      <c r="US195" s="6"/>
      <c r="UT195" s="6"/>
      <c r="UU195" s="6"/>
      <c r="UV195" s="6"/>
      <c r="UW195" s="6"/>
      <c r="UX195" s="6"/>
      <c r="UY195" s="6"/>
      <c r="UZ195" s="6"/>
      <c r="VA195" s="6"/>
      <c r="VB195" s="6"/>
      <c r="VC195" s="6"/>
      <c r="VD195" s="6"/>
      <c r="VE195" s="6"/>
      <c r="VF195" s="6"/>
      <c r="VG195" s="6"/>
      <c r="VH195" s="6"/>
      <c r="VI195" s="6"/>
      <c r="VJ195" s="6"/>
      <c r="VK195" s="6"/>
      <c r="VL195" s="6"/>
      <c r="VM195" s="6"/>
      <c r="VN195" s="6"/>
      <c r="VO195" s="6"/>
      <c r="VP195" s="6"/>
      <c r="VQ195" s="6"/>
      <c r="VR195" s="6"/>
      <c r="VS195" s="6"/>
      <c r="VT195" s="6"/>
      <c r="VU195" s="6"/>
      <c r="VV195" s="6"/>
      <c r="VW195" s="6"/>
      <c r="VX195" s="6"/>
      <c r="VY195" s="6"/>
      <c r="VZ195" s="6"/>
      <c r="WA195" s="6"/>
      <c r="WB195" s="6"/>
      <c r="WC195" s="6"/>
      <c r="WD195" s="6"/>
      <c r="WE195" s="6"/>
      <c r="WF195" s="6"/>
      <c r="WG195" s="6"/>
      <c r="WH195" s="6"/>
      <c r="WI195" s="6"/>
      <c r="WJ195" s="6"/>
      <c r="WK195" s="6"/>
      <c r="WL195" s="6"/>
      <c r="WM195" s="6"/>
      <c r="WN195" s="6"/>
      <c r="WO195" s="6"/>
      <c r="WP195" s="6"/>
      <c r="WQ195" s="6"/>
      <c r="WR195" s="6"/>
      <c r="WS195" s="6"/>
      <c r="WT195" s="6"/>
      <c r="WU195" s="6"/>
      <c r="WV195" s="6"/>
      <c r="WW195" s="6"/>
      <c r="WX195" s="6"/>
      <c r="WY195" s="6"/>
      <c r="WZ195" s="6"/>
      <c r="XA195" s="6"/>
      <c r="XB195" s="6"/>
      <c r="XC195" s="6"/>
      <c r="XD195" s="6"/>
      <c r="XE195" s="6"/>
      <c r="XF195" s="6"/>
      <c r="XG195" s="6"/>
      <c r="XH195" s="6"/>
      <c r="XI195" s="6"/>
      <c r="XJ195" s="6"/>
      <c r="XK195" s="6"/>
      <c r="XL195" s="6"/>
      <c r="XM195" s="6"/>
      <c r="XN195" s="6"/>
      <c r="XO195" s="6"/>
      <c r="XP195" s="6"/>
      <c r="XQ195" s="6"/>
      <c r="XR195" s="6"/>
      <c r="XS195" s="6"/>
      <c r="XT195" s="6"/>
      <c r="XU195" s="6"/>
      <c r="XV195" s="6"/>
      <c r="XW195" s="6"/>
      <c r="XX195" s="6"/>
      <c r="XY195" s="6"/>
      <c r="XZ195" s="6"/>
      <c r="YA195" s="6"/>
      <c r="YB195" s="6"/>
      <c r="YC195" s="11">
        <f t="shared" ref="YC195:YZ195" si="129">+$H195/$L195</f>
        <v>150000</v>
      </c>
      <c r="YD195" s="11">
        <f t="shared" si="129"/>
        <v>150000</v>
      </c>
      <c r="YE195" s="11">
        <f t="shared" si="129"/>
        <v>150000</v>
      </c>
      <c r="YF195" s="11">
        <f t="shared" si="129"/>
        <v>150000</v>
      </c>
      <c r="YG195" s="11">
        <f t="shared" si="129"/>
        <v>150000</v>
      </c>
      <c r="YH195" s="11">
        <f t="shared" si="129"/>
        <v>150000</v>
      </c>
      <c r="YI195" s="11">
        <f t="shared" si="129"/>
        <v>150000</v>
      </c>
      <c r="YJ195" s="11">
        <f t="shared" si="129"/>
        <v>150000</v>
      </c>
      <c r="YK195" s="11">
        <f t="shared" si="129"/>
        <v>150000</v>
      </c>
      <c r="YL195" s="11">
        <f t="shared" si="129"/>
        <v>150000</v>
      </c>
      <c r="YM195" s="11">
        <f t="shared" si="129"/>
        <v>150000</v>
      </c>
      <c r="YN195" s="11">
        <f t="shared" si="129"/>
        <v>150000</v>
      </c>
      <c r="YO195" s="11">
        <f t="shared" si="129"/>
        <v>150000</v>
      </c>
      <c r="YP195" s="11">
        <f t="shared" si="129"/>
        <v>150000</v>
      </c>
      <c r="YQ195" s="11">
        <f t="shared" si="129"/>
        <v>150000</v>
      </c>
      <c r="YR195" s="11">
        <f t="shared" si="129"/>
        <v>150000</v>
      </c>
      <c r="YS195" s="11">
        <f t="shared" si="129"/>
        <v>150000</v>
      </c>
      <c r="YT195" s="11">
        <f t="shared" si="129"/>
        <v>150000</v>
      </c>
      <c r="YU195" s="11">
        <f t="shared" si="129"/>
        <v>150000</v>
      </c>
      <c r="YV195" s="11">
        <f t="shared" si="129"/>
        <v>150000</v>
      </c>
      <c r="YW195" s="11">
        <f t="shared" si="129"/>
        <v>150000</v>
      </c>
      <c r="YX195" s="11">
        <f t="shared" si="129"/>
        <v>150000</v>
      </c>
      <c r="YY195" s="11">
        <f t="shared" si="129"/>
        <v>150000</v>
      </c>
      <c r="YZ195" s="11">
        <f t="shared" si="129"/>
        <v>150000</v>
      </c>
      <c r="ZA195" s="6"/>
      <c r="ZB195" s="6"/>
      <c r="ZC195" s="6"/>
      <c r="ZD195" s="6"/>
      <c r="ZE195" s="6"/>
      <c r="ZF195" s="6"/>
      <c r="ZG195" s="6"/>
      <c r="ZH195" s="6"/>
      <c r="ZI195" s="6"/>
      <c r="ZJ195" s="6"/>
    </row>
    <row r="196" spans="2:686">
      <c r="B196" s="17"/>
      <c r="C196" s="12" t="s">
        <v>430</v>
      </c>
      <c r="D196" s="40" t="s">
        <v>431</v>
      </c>
      <c r="E196" s="43"/>
      <c r="F196" s="29"/>
      <c r="G196" s="36"/>
      <c r="H196" s="37"/>
      <c r="I196" s="37"/>
      <c r="J196" s="17"/>
      <c r="K196" s="17"/>
      <c r="L196" s="23"/>
      <c r="M196" s="23">
        <f t="shared" si="86"/>
        <v>0</v>
      </c>
      <c r="AH196" s="24"/>
      <c r="DM196" s="67"/>
      <c r="LJ196" s="24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  <c r="QU196" s="6"/>
      <c r="QV196" s="6"/>
      <c r="QW196" s="6"/>
      <c r="QX196" s="6"/>
      <c r="QY196" s="6"/>
      <c r="QZ196" s="6"/>
      <c r="RA196" s="6"/>
      <c r="RB196" s="6"/>
      <c r="RC196" s="6"/>
      <c r="RD196" s="6"/>
      <c r="RE196" s="6"/>
      <c r="RF196" s="6"/>
      <c r="RG196" s="6"/>
      <c r="RH196" s="6"/>
      <c r="RI196" s="6"/>
      <c r="RJ196" s="6"/>
      <c r="RK196" s="6"/>
      <c r="RL196" s="6"/>
      <c r="RM196" s="6"/>
      <c r="RN196" s="6"/>
      <c r="RO196" s="6"/>
      <c r="RP196" s="6"/>
      <c r="RQ196" s="6"/>
      <c r="RR196" s="6"/>
      <c r="RS196" s="6"/>
      <c r="RT196" s="6"/>
      <c r="RU196" s="6"/>
      <c r="RV196" s="6"/>
      <c r="RW196" s="6"/>
      <c r="RX196" s="6"/>
      <c r="RY196" s="6"/>
      <c r="RZ196" s="6"/>
      <c r="SA196" s="6"/>
      <c r="SB196" s="6"/>
      <c r="SC196" s="6"/>
      <c r="SD196" s="6"/>
      <c r="SE196" s="6"/>
      <c r="SF196" s="6"/>
      <c r="SG196" s="6"/>
      <c r="SH196" s="6"/>
      <c r="SI196" s="6"/>
      <c r="SJ196" s="6"/>
      <c r="SK196" s="6"/>
      <c r="SL196" s="6"/>
      <c r="SM196" s="6"/>
      <c r="SN196" s="6"/>
      <c r="SO196" s="6"/>
      <c r="SP196" s="6"/>
      <c r="SQ196" s="6"/>
      <c r="SR196" s="6"/>
      <c r="SS196" s="6"/>
      <c r="ST196" s="6"/>
      <c r="SU196" s="6"/>
      <c r="SV196" s="6"/>
      <c r="SW196" s="6"/>
      <c r="SX196" s="6"/>
      <c r="SY196" s="6"/>
      <c r="SZ196" s="6"/>
      <c r="TA196" s="6"/>
      <c r="TB196" s="6"/>
      <c r="TC196" s="6"/>
      <c r="TD196" s="6"/>
      <c r="TE196" s="6"/>
      <c r="TF196" s="6"/>
      <c r="TG196" s="6"/>
      <c r="TH196" s="6"/>
      <c r="TI196" s="6"/>
      <c r="TJ196" s="6"/>
      <c r="TK196" s="6"/>
      <c r="TL196" s="6"/>
      <c r="TM196" s="6"/>
      <c r="TN196" s="6"/>
      <c r="TO196" s="6"/>
      <c r="TP196" s="6"/>
      <c r="TQ196" s="6"/>
      <c r="TR196" s="6"/>
      <c r="TS196" s="6"/>
      <c r="TT196" s="6"/>
      <c r="TU196" s="6"/>
      <c r="TV196" s="6"/>
      <c r="TW196" s="6"/>
      <c r="TX196" s="6"/>
      <c r="TY196" s="6"/>
      <c r="TZ196" s="6"/>
      <c r="UA196" s="6"/>
      <c r="UB196" s="6"/>
      <c r="UC196" s="6"/>
      <c r="UD196" s="6"/>
      <c r="UE196" s="6"/>
      <c r="UF196" s="6"/>
      <c r="UG196" s="6"/>
      <c r="UH196" s="6"/>
      <c r="UI196" s="6"/>
      <c r="UJ196" s="6"/>
      <c r="UK196" s="6"/>
      <c r="UL196" s="6"/>
      <c r="UM196" s="6"/>
      <c r="UN196" s="6"/>
      <c r="UO196" s="6"/>
      <c r="UP196" s="6"/>
      <c r="UQ196" s="6"/>
      <c r="UR196" s="6"/>
      <c r="US196" s="6"/>
      <c r="UT196" s="6"/>
      <c r="UU196" s="6"/>
      <c r="UV196" s="6"/>
      <c r="UW196" s="6"/>
      <c r="UX196" s="6"/>
      <c r="UY196" s="6"/>
      <c r="UZ196" s="6"/>
      <c r="VA196" s="6"/>
      <c r="VB196" s="6"/>
      <c r="VC196" s="6"/>
      <c r="VD196" s="6"/>
      <c r="VE196" s="6"/>
      <c r="VF196" s="6"/>
      <c r="VG196" s="6"/>
      <c r="VH196" s="6"/>
      <c r="VI196" s="6"/>
      <c r="VJ196" s="6"/>
      <c r="VK196" s="6"/>
      <c r="VL196" s="6"/>
      <c r="VM196" s="6"/>
      <c r="VN196" s="6"/>
      <c r="VO196" s="6"/>
      <c r="VP196" s="6"/>
      <c r="VQ196" s="6"/>
      <c r="VR196" s="6"/>
      <c r="VS196" s="6"/>
      <c r="VT196" s="6"/>
      <c r="VU196" s="6"/>
      <c r="VV196" s="6"/>
      <c r="VW196" s="6"/>
      <c r="VX196" s="6"/>
      <c r="VY196" s="6"/>
      <c r="VZ196" s="6"/>
      <c r="WA196" s="6"/>
      <c r="WB196" s="6"/>
      <c r="WC196" s="6"/>
      <c r="WD196" s="6"/>
      <c r="WE196" s="6"/>
      <c r="WF196" s="6"/>
      <c r="WG196" s="6"/>
      <c r="WH196" s="6"/>
      <c r="WI196" s="6"/>
      <c r="WJ196" s="6"/>
      <c r="WK196" s="6"/>
      <c r="WL196" s="6"/>
      <c r="WM196" s="6"/>
      <c r="WN196" s="6"/>
      <c r="WO196" s="6"/>
      <c r="WP196" s="6"/>
      <c r="WQ196" s="6"/>
      <c r="WR196" s="6"/>
      <c r="WS196" s="6"/>
      <c r="WT196" s="6"/>
      <c r="WU196" s="6"/>
      <c r="WV196" s="6"/>
      <c r="WW196" s="6"/>
      <c r="WX196" s="6"/>
      <c r="WY196" s="6"/>
      <c r="WZ196" s="6"/>
      <c r="XA196" s="6"/>
      <c r="XB196" s="6"/>
      <c r="XC196" s="6"/>
      <c r="XD196" s="6"/>
      <c r="XE196" s="6"/>
      <c r="XF196" s="6"/>
      <c r="XG196" s="6"/>
      <c r="XH196" s="6"/>
      <c r="XI196" s="6"/>
      <c r="XJ196" s="6"/>
      <c r="XK196" s="6"/>
      <c r="XL196" s="6"/>
      <c r="XM196" s="6"/>
      <c r="XN196" s="6"/>
      <c r="XO196" s="6"/>
      <c r="XP196" s="6"/>
      <c r="XQ196" s="6"/>
      <c r="XR196" s="6"/>
      <c r="XS196" s="6"/>
      <c r="XT196" s="6"/>
      <c r="XU196" s="6"/>
      <c r="XV196" s="6"/>
      <c r="XW196" s="6"/>
      <c r="XX196" s="6"/>
      <c r="XY196" s="6"/>
      <c r="XZ196" s="6"/>
      <c r="YA196" s="6"/>
      <c r="YB196" s="6"/>
      <c r="YC196" s="6"/>
      <c r="YD196" s="6"/>
      <c r="YE196" s="6"/>
      <c r="YF196" s="6"/>
      <c r="YG196" s="6"/>
      <c r="YH196" s="6"/>
      <c r="YI196" s="6"/>
      <c r="YJ196" s="6"/>
      <c r="YK196" s="6"/>
      <c r="YL196" s="6"/>
      <c r="YM196" s="6"/>
      <c r="YN196" s="6"/>
      <c r="YO196" s="6"/>
      <c r="YP196" s="6"/>
      <c r="YQ196" s="6"/>
      <c r="YR196" s="6"/>
      <c r="YS196" s="6"/>
      <c r="YT196" s="6"/>
      <c r="YU196" s="6"/>
      <c r="YV196" s="6"/>
      <c r="YW196" s="6"/>
      <c r="YX196" s="6"/>
      <c r="YY196" s="6"/>
      <c r="YZ196" s="6"/>
      <c r="ZA196" s="6"/>
      <c r="ZB196" s="6"/>
      <c r="ZC196" s="6"/>
      <c r="ZD196" s="6"/>
      <c r="ZE196" s="6"/>
      <c r="ZF196" s="6"/>
      <c r="ZG196" s="6"/>
      <c r="ZH196" s="6"/>
      <c r="ZI196" s="6"/>
      <c r="ZJ196" s="6"/>
    </row>
    <row r="197" spans="2:686">
      <c r="B197" s="17">
        <v>152</v>
      </c>
      <c r="C197" s="29" t="s">
        <v>432</v>
      </c>
      <c r="D197" s="30" t="s">
        <v>433</v>
      </c>
      <c r="E197" s="43" t="s">
        <v>48</v>
      </c>
      <c r="F197" s="44">
        <v>37</v>
      </c>
      <c r="G197" s="36">
        <v>680000</v>
      </c>
      <c r="H197" s="37">
        <f t="shared" si="119"/>
        <v>25160000</v>
      </c>
      <c r="I197" s="37"/>
      <c r="J197" s="17" t="s">
        <v>386</v>
      </c>
      <c r="K197" s="17">
        <v>14</v>
      </c>
      <c r="L197" s="23">
        <v>18</v>
      </c>
      <c r="M197" s="23">
        <f t="shared" si="86"/>
        <v>18.2</v>
      </c>
      <c r="AH197" s="24"/>
      <c r="DM197" s="67"/>
      <c r="LJ197" s="24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11">
        <f t="shared" ref="VW197:WN197" si="130">+$H197/$L197</f>
        <v>1397777.7777777778</v>
      </c>
      <c r="VX197" s="11">
        <f t="shared" si="130"/>
        <v>1397777.7777777778</v>
      </c>
      <c r="VY197" s="11">
        <f t="shared" si="130"/>
        <v>1397777.7777777778</v>
      </c>
      <c r="VZ197" s="11">
        <f t="shared" si="130"/>
        <v>1397777.7777777778</v>
      </c>
      <c r="WA197" s="11">
        <f t="shared" si="130"/>
        <v>1397777.7777777778</v>
      </c>
      <c r="WB197" s="11">
        <f t="shared" si="130"/>
        <v>1397777.7777777778</v>
      </c>
      <c r="WC197" s="11">
        <f t="shared" si="130"/>
        <v>1397777.7777777778</v>
      </c>
      <c r="WD197" s="11">
        <f t="shared" si="130"/>
        <v>1397777.7777777778</v>
      </c>
      <c r="WE197" s="11">
        <f t="shared" si="130"/>
        <v>1397777.7777777778</v>
      </c>
      <c r="WF197" s="11">
        <f t="shared" si="130"/>
        <v>1397777.7777777778</v>
      </c>
      <c r="WG197" s="11">
        <f t="shared" si="130"/>
        <v>1397777.7777777778</v>
      </c>
      <c r="WH197" s="11">
        <f t="shared" si="130"/>
        <v>1397777.7777777778</v>
      </c>
      <c r="WI197" s="11">
        <f t="shared" si="130"/>
        <v>1397777.7777777778</v>
      </c>
      <c r="WJ197" s="11">
        <f t="shared" si="130"/>
        <v>1397777.7777777778</v>
      </c>
      <c r="WK197" s="11">
        <f t="shared" si="130"/>
        <v>1397777.7777777778</v>
      </c>
      <c r="WL197" s="11">
        <f t="shared" si="130"/>
        <v>1397777.7777777778</v>
      </c>
      <c r="WM197" s="11">
        <f t="shared" si="130"/>
        <v>1397777.7777777778</v>
      </c>
      <c r="WN197" s="11">
        <f t="shared" si="130"/>
        <v>1397777.7777777778</v>
      </c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</row>
    <row r="198" spans="2:686">
      <c r="B198" s="17">
        <v>153</v>
      </c>
      <c r="C198" s="29" t="s">
        <v>434</v>
      </c>
      <c r="D198" s="30" t="s">
        <v>435</v>
      </c>
      <c r="E198" s="43" t="s">
        <v>48</v>
      </c>
      <c r="F198" s="44">
        <v>37</v>
      </c>
      <c r="G198" s="49">
        <v>500000</v>
      </c>
      <c r="H198" s="37">
        <f t="shared" si="119"/>
        <v>18500000</v>
      </c>
      <c r="I198" s="37"/>
      <c r="J198" s="17">
        <v>152</v>
      </c>
      <c r="K198" s="17">
        <v>7</v>
      </c>
      <c r="L198" s="23">
        <v>6</v>
      </c>
      <c r="M198" s="23">
        <f t="shared" si="86"/>
        <v>9.1</v>
      </c>
      <c r="AH198" s="24"/>
      <c r="DM198" s="67"/>
      <c r="LJ198" s="24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  <c r="QU198" s="6"/>
      <c r="QV198" s="6"/>
      <c r="QW198" s="6"/>
      <c r="QX198" s="6"/>
      <c r="QY198" s="6"/>
      <c r="QZ198" s="6"/>
      <c r="RA198" s="6"/>
      <c r="RB198" s="6"/>
      <c r="RC198" s="6"/>
      <c r="RD198" s="6"/>
      <c r="RE198" s="6"/>
      <c r="RF198" s="6"/>
      <c r="RG198" s="6"/>
      <c r="RH198" s="6"/>
      <c r="RI198" s="6"/>
      <c r="RJ198" s="6"/>
      <c r="RK198" s="6"/>
      <c r="RL198" s="6"/>
      <c r="RM198" s="6"/>
      <c r="RN198" s="6"/>
      <c r="RO198" s="6"/>
      <c r="RP198" s="6"/>
      <c r="RQ198" s="6"/>
      <c r="RR198" s="6"/>
      <c r="RS198" s="6"/>
      <c r="RT198" s="6"/>
      <c r="RU198" s="6"/>
      <c r="RV198" s="6"/>
      <c r="RW198" s="6"/>
      <c r="RX198" s="6"/>
      <c r="RY198" s="6"/>
      <c r="RZ198" s="6"/>
      <c r="SA198" s="6"/>
      <c r="SB198" s="6"/>
      <c r="SC198" s="6"/>
      <c r="SD198" s="6"/>
      <c r="SE198" s="6"/>
      <c r="SF198" s="6"/>
      <c r="SG198" s="6"/>
      <c r="SH198" s="6"/>
      <c r="SI198" s="6"/>
      <c r="SJ198" s="6"/>
      <c r="SK198" s="6"/>
      <c r="SL198" s="6"/>
      <c r="SM198" s="6"/>
      <c r="SN198" s="6"/>
      <c r="SO198" s="6"/>
      <c r="SP198" s="6"/>
      <c r="SQ198" s="6"/>
      <c r="SR198" s="6"/>
      <c r="SS198" s="6"/>
      <c r="ST198" s="6"/>
      <c r="SU198" s="6"/>
      <c r="SV198" s="6"/>
      <c r="SW198" s="6"/>
      <c r="SX198" s="6"/>
      <c r="SY198" s="6"/>
      <c r="SZ198" s="6"/>
      <c r="TA198" s="6"/>
      <c r="TB198" s="6"/>
      <c r="TC198" s="6"/>
      <c r="TD198" s="6"/>
      <c r="TE198" s="6"/>
      <c r="TF198" s="6"/>
      <c r="TG198" s="6"/>
      <c r="TH198" s="6"/>
      <c r="TI198" s="6"/>
      <c r="TJ198" s="6"/>
      <c r="TK198" s="6"/>
      <c r="TL198" s="6"/>
      <c r="TM198" s="6"/>
      <c r="TN198" s="6"/>
      <c r="TO198" s="6"/>
      <c r="TP198" s="6"/>
      <c r="TQ198" s="6"/>
      <c r="TR198" s="6"/>
      <c r="TS198" s="6"/>
      <c r="TT198" s="6"/>
      <c r="TU198" s="6"/>
      <c r="TV198" s="6"/>
      <c r="TW198" s="6"/>
      <c r="TX198" s="6"/>
      <c r="TY198" s="6"/>
      <c r="TZ198" s="6"/>
      <c r="UA198" s="6"/>
      <c r="UB198" s="6"/>
      <c r="UC198" s="6"/>
      <c r="UD198" s="6"/>
      <c r="UE198" s="6"/>
      <c r="UF198" s="6"/>
      <c r="UG198" s="6"/>
      <c r="UH198" s="6"/>
      <c r="UI198" s="6"/>
      <c r="UJ198" s="6"/>
      <c r="UK198" s="6"/>
      <c r="UL198" s="6"/>
      <c r="UM198" s="6"/>
      <c r="UN198" s="6"/>
      <c r="UO198" s="6"/>
      <c r="UP198" s="6"/>
      <c r="UQ198" s="6"/>
      <c r="UR198" s="6"/>
      <c r="US198" s="6"/>
      <c r="UT198" s="6"/>
      <c r="UU198" s="6"/>
      <c r="UV198" s="6"/>
      <c r="UW198" s="6"/>
      <c r="UX198" s="6"/>
      <c r="UY198" s="6"/>
      <c r="UZ198" s="6"/>
      <c r="VA198" s="6"/>
      <c r="VB198" s="6"/>
      <c r="VC198" s="6"/>
      <c r="VD198" s="6"/>
      <c r="VE198" s="6"/>
      <c r="VF198" s="6"/>
      <c r="VG198" s="6"/>
      <c r="VH198" s="6"/>
      <c r="VI198" s="6"/>
      <c r="VJ198" s="6"/>
      <c r="VK198" s="6"/>
      <c r="VL198" s="6"/>
      <c r="VM198" s="6"/>
      <c r="VN198" s="6"/>
      <c r="VO198" s="6"/>
      <c r="VP198" s="6"/>
      <c r="VQ198" s="6"/>
      <c r="VR198" s="6"/>
      <c r="VS198" s="6"/>
      <c r="VT198" s="6"/>
      <c r="VU198" s="6"/>
      <c r="VV198" s="6"/>
      <c r="VW198" s="6"/>
      <c r="VX198" s="6"/>
      <c r="VY198" s="6"/>
      <c r="VZ198" s="6"/>
      <c r="WA198" s="6"/>
      <c r="WB198" s="6"/>
      <c r="WC198" s="6"/>
      <c r="WD198" s="6"/>
      <c r="WE198" s="6"/>
      <c r="WF198" s="6"/>
      <c r="WG198" s="6"/>
      <c r="WH198" s="6"/>
      <c r="WI198" s="6"/>
      <c r="WJ198" s="6"/>
      <c r="WK198" s="6"/>
      <c r="WL198" s="6"/>
      <c r="WM198" s="6"/>
      <c r="WN198" s="6"/>
      <c r="WO198" s="11">
        <f t="shared" ref="WO198:WT198" si="131">+$H198/$L198</f>
        <v>3083333.3333333335</v>
      </c>
      <c r="WP198" s="11">
        <f t="shared" si="131"/>
        <v>3083333.3333333335</v>
      </c>
      <c r="WQ198" s="11">
        <f t="shared" si="131"/>
        <v>3083333.3333333335</v>
      </c>
      <c r="WR198" s="11">
        <f t="shared" si="131"/>
        <v>3083333.3333333335</v>
      </c>
      <c r="WS198" s="11">
        <f t="shared" si="131"/>
        <v>3083333.3333333335</v>
      </c>
      <c r="WT198" s="11">
        <f t="shared" si="131"/>
        <v>3083333.3333333335</v>
      </c>
      <c r="WU198" s="6"/>
      <c r="WV198" s="6"/>
      <c r="WW198" s="6"/>
      <c r="WX198" s="6"/>
      <c r="WY198" s="6"/>
      <c r="WZ198" s="6"/>
      <c r="XA198" s="6"/>
      <c r="XB198" s="6"/>
      <c r="XC198" s="6"/>
      <c r="XD198" s="6"/>
      <c r="XE198" s="6"/>
      <c r="XF198" s="6"/>
      <c r="XG198" s="6"/>
      <c r="XH198" s="6"/>
      <c r="XI198" s="6"/>
      <c r="XJ198" s="6"/>
      <c r="XK198" s="6"/>
      <c r="XL198" s="6"/>
      <c r="XM198" s="6"/>
      <c r="XN198" s="6"/>
      <c r="XO198" s="6"/>
      <c r="XP198" s="6"/>
      <c r="XQ198" s="6"/>
      <c r="XR198" s="6"/>
      <c r="XS198" s="6"/>
      <c r="XT198" s="6"/>
      <c r="XU198" s="6"/>
      <c r="XV198" s="6"/>
      <c r="XW198" s="6"/>
      <c r="XX198" s="6"/>
      <c r="XY198" s="6"/>
      <c r="XZ198" s="6"/>
      <c r="YA198" s="6"/>
      <c r="YB198" s="6"/>
      <c r="YC198" s="6"/>
      <c r="YD198" s="6"/>
      <c r="YE198" s="6"/>
      <c r="YF198" s="6"/>
      <c r="YG198" s="6"/>
      <c r="YH198" s="6"/>
      <c r="YI198" s="6"/>
      <c r="YJ198" s="6"/>
      <c r="YK198" s="6"/>
      <c r="YL198" s="6"/>
      <c r="YM198" s="6"/>
      <c r="YN198" s="6"/>
      <c r="YO198" s="6"/>
      <c r="YP198" s="6"/>
      <c r="YQ198" s="6"/>
      <c r="YR198" s="6"/>
      <c r="YS198" s="6"/>
      <c r="YT198" s="6"/>
      <c r="YU198" s="6"/>
      <c r="YV198" s="6"/>
      <c r="YW198" s="6"/>
      <c r="YX198" s="6"/>
      <c r="YY198" s="6"/>
      <c r="YZ198" s="6"/>
      <c r="ZA198" s="6"/>
      <c r="ZB198" s="6"/>
      <c r="ZC198" s="6"/>
      <c r="ZD198" s="6"/>
      <c r="ZE198" s="6"/>
      <c r="ZF198" s="6"/>
      <c r="ZG198" s="6"/>
      <c r="ZH198" s="6"/>
      <c r="ZI198" s="6"/>
      <c r="ZJ198" s="6"/>
    </row>
    <row r="199" spans="2:686">
      <c r="B199" s="17">
        <v>154</v>
      </c>
      <c r="C199" s="29" t="s">
        <v>436</v>
      </c>
      <c r="D199" s="30" t="s">
        <v>437</v>
      </c>
      <c r="E199" s="43" t="s">
        <v>48</v>
      </c>
      <c r="F199" s="44">
        <v>36</v>
      </c>
      <c r="G199" s="36">
        <v>1100000</v>
      </c>
      <c r="H199" s="37">
        <f t="shared" si="119"/>
        <v>39600000</v>
      </c>
      <c r="I199" s="37"/>
      <c r="J199" s="17">
        <v>129</v>
      </c>
      <c r="K199" s="17">
        <v>2</v>
      </c>
      <c r="L199" s="23">
        <v>24</v>
      </c>
      <c r="M199" s="23">
        <f t="shared" si="86"/>
        <v>2.6</v>
      </c>
      <c r="AH199" s="24"/>
      <c r="DM199" s="67"/>
      <c r="LJ199" s="24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  <c r="QU199" s="6"/>
      <c r="QV199" s="6"/>
      <c r="QW199" s="6"/>
      <c r="QX199" s="6"/>
      <c r="QY199" s="6"/>
      <c r="QZ199" s="6"/>
      <c r="RA199" s="6"/>
      <c r="RB199" s="6"/>
      <c r="RC199" s="6"/>
      <c r="RD199" s="6"/>
      <c r="RE199" s="6"/>
      <c r="RF199" s="6"/>
      <c r="RG199" s="6"/>
      <c r="RH199" s="6"/>
      <c r="RI199" s="6"/>
      <c r="RJ199" s="6"/>
      <c r="RK199" s="6"/>
      <c r="RL199" s="6"/>
      <c r="RM199" s="6"/>
      <c r="RN199" s="6"/>
      <c r="RO199" s="6"/>
      <c r="RP199" s="6"/>
      <c r="RQ199" s="6"/>
      <c r="RR199" s="6"/>
      <c r="RS199" s="6"/>
      <c r="RT199" s="6"/>
      <c r="RU199" s="6"/>
      <c r="RV199" s="6"/>
      <c r="RW199" s="6"/>
      <c r="RX199" s="6"/>
      <c r="RY199" s="6"/>
      <c r="RZ199" s="6"/>
      <c r="SA199" s="6"/>
      <c r="SB199" s="6"/>
      <c r="SC199" s="6"/>
      <c r="SD199" s="6"/>
      <c r="SE199" s="6"/>
      <c r="SF199" s="6"/>
      <c r="SG199" s="6"/>
      <c r="SH199" s="6"/>
      <c r="SI199" s="6"/>
      <c r="SJ199" s="6"/>
      <c r="SK199" s="6"/>
      <c r="SL199" s="6"/>
      <c r="SM199" s="6"/>
      <c r="SN199" s="6"/>
      <c r="SO199" s="6"/>
      <c r="SP199" s="6"/>
      <c r="SQ199" s="6"/>
      <c r="SR199" s="6"/>
      <c r="SS199" s="6"/>
      <c r="ST199" s="6"/>
      <c r="SU199" s="6"/>
      <c r="SV199" s="6"/>
      <c r="SW199" s="6"/>
      <c r="SX199" s="6"/>
      <c r="SY199" s="6"/>
      <c r="SZ199" s="6"/>
      <c r="TA199" s="6"/>
      <c r="TB199" s="6"/>
      <c r="TC199" s="6"/>
      <c r="TD199" s="6"/>
      <c r="TE199" s="6"/>
      <c r="TF199" s="6"/>
      <c r="TG199" s="6"/>
      <c r="TH199" s="6"/>
      <c r="TI199" s="6"/>
      <c r="TJ199" s="6"/>
      <c r="TK199" s="6"/>
      <c r="TL199" s="6"/>
      <c r="TM199" s="6"/>
      <c r="TN199" s="6"/>
      <c r="TO199" s="6"/>
      <c r="TP199" s="6"/>
      <c r="TQ199" s="6"/>
      <c r="TR199" s="6"/>
      <c r="TS199" s="6"/>
      <c r="TT199" s="6"/>
      <c r="TU199" s="6"/>
      <c r="TV199" s="6"/>
      <c r="TW199" s="6"/>
      <c r="TX199" s="6"/>
      <c r="TY199" s="6"/>
      <c r="TZ199" s="6"/>
      <c r="UA199" s="6"/>
      <c r="UB199" s="6"/>
      <c r="UC199" s="6"/>
      <c r="UD199" s="6"/>
      <c r="UE199" s="6"/>
      <c r="UF199" s="6"/>
      <c r="UG199" s="6"/>
      <c r="UH199" s="6"/>
      <c r="UI199" s="6"/>
      <c r="UJ199" s="6"/>
      <c r="UK199" s="6"/>
      <c r="UL199" s="6"/>
      <c r="UM199" s="6"/>
      <c r="UN199" s="6"/>
      <c r="UO199" s="11">
        <f t="shared" ref="UO199:VL199" si="132">+$H199/$L199</f>
        <v>1650000</v>
      </c>
      <c r="UP199" s="11">
        <f t="shared" si="132"/>
        <v>1650000</v>
      </c>
      <c r="UQ199" s="11">
        <f t="shared" si="132"/>
        <v>1650000</v>
      </c>
      <c r="UR199" s="11">
        <f t="shared" si="132"/>
        <v>1650000</v>
      </c>
      <c r="US199" s="11">
        <f t="shared" si="132"/>
        <v>1650000</v>
      </c>
      <c r="UT199" s="11">
        <f t="shared" si="132"/>
        <v>1650000</v>
      </c>
      <c r="UU199" s="11">
        <f t="shared" si="132"/>
        <v>1650000</v>
      </c>
      <c r="UV199" s="11">
        <f t="shared" si="132"/>
        <v>1650000</v>
      </c>
      <c r="UW199" s="11">
        <f t="shared" si="132"/>
        <v>1650000</v>
      </c>
      <c r="UX199" s="11">
        <f t="shared" si="132"/>
        <v>1650000</v>
      </c>
      <c r="UY199" s="11">
        <f t="shared" si="132"/>
        <v>1650000</v>
      </c>
      <c r="UZ199" s="11">
        <f t="shared" si="132"/>
        <v>1650000</v>
      </c>
      <c r="VA199" s="11">
        <f t="shared" si="132"/>
        <v>1650000</v>
      </c>
      <c r="VB199" s="11">
        <f t="shared" si="132"/>
        <v>1650000</v>
      </c>
      <c r="VC199" s="11">
        <f t="shared" si="132"/>
        <v>1650000</v>
      </c>
      <c r="VD199" s="11">
        <f t="shared" si="132"/>
        <v>1650000</v>
      </c>
      <c r="VE199" s="11">
        <f t="shared" si="132"/>
        <v>1650000</v>
      </c>
      <c r="VF199" s="11">
        <f t="shared" si="132"/>
        <v>1650000</v>
      </c>
      <c r="VG199" s="11">
        <f t="shared" si="132"/>
        <v>1650000</v>
      </c>
      <c r="VH199" s="11">
        <f t="shared" si="132"/>
        <v>1650000</v>
      </c>
      <c r="VI199" s="11">
        <f t="shared" si="132"/>
        <v>1650000</v>
      </c>
      <c r="VJ199" s="11">
        <f t="shared" si="132"/>
        <v>1650000</v>
      </c>
      <c r="VK199" s="11">
        <f t="shared" si="132"/>
        <v>1650000</v>
      </c>
      <c r="VL199" s="11">
        <f t="shared" si="132"/>
        <v>1650000</v>
      </c>
      <c r="VM199" s="6"/>
      <c r="VN199" s="6"/>
      <c r="VO199" s="6"/>
      <c r="VP199" s="6"/>
      <c r="VQ199" s="6"/>
      <c r="VR199" s="6"/>
      <c r="VS199" s="6"/>
      <c r="VT199" s="6"/>
      <c r="VU199" s="6"/>
      <c r="VV199" s="6"/>
      <c r="VW199" s="6"/>
      <c r="VX199" s="6"/>
      <c r="VY199" s="6"/>
      <c r="VZ199" s="6"/>
      <c r="WA199" s="6"/>
      <c r="WB199" s="6"/>
      <c r="WC199" s="6"/>
      <c r="WD199" s="6"/>
      <c r="WE199" s="6"/>
      <c r="WF199" s="6"/>
      <c r="WG199" s="6"/>
      <c r="WH199" s="6"/>
      <c r="WI199" s="6"/>
      <c r="WJ199" s="6"/>
      <c r="WK199" s="6"/>
      <c r="WL199" s="6"/>
      <c r="WM199" s="6"/>
      <c r="WN199" s="6"/>
      <c r="WO199" s="6"/>
      <c r="WP199" s="6"/>
      <c r="WQ199" s="6"/>
      <c r="WR199" s="6"/>
      <c r="WS199" s="6"/>
      <c r="WT199" s="6"/>
      <c r="WU199" s="6"/>
      <c r="WV199" s="6"/>
      <c r="WW199" s="6"/>
      <c r="WX199" s="6"/>
      <c r="WY199" s="6"/>
      <c r="WZ199" s="6"/>
      <c r="XA199" s="6"/>
      <c r="XB199" s="6"/>
      <c r="XC199" s="6"/>
      <c r="XD199" s="6"/>
      <c r="XE199" s="6"/>
      <c r="XF199" s="6"/>
      <c r="XG199" s="6"/>
      <c r="XH199" s="6"/>
      <c r="XI199" s="6"/>
      <c r="XJ199" s="6"/>
      <c r="XK199" s="6"/>
      <c r="XL199" s="6"/>
      <c r="XM199" s="6"/>
      <c r="XN199" s="6"/>
      <c r="XO199" s="6"/>
      <c r="XP199" s="6"/>
      <c r="XQ199" s="6"/>
      <c r="XR199" s="6"/>
      <c r="XS199" s="6"/>
      <c r="XT199" s="6"/>
      <c r="XU199" s="6"/>
      <c r="XV199" s="6"/>
      <c r="XW199" s="6"/>
      <c r="XX199" s="6"/>
      <c r="XY199" s="6"/>
      <c r="XZ199" s="6"/>
      <c r="YA199" s="6"/>
      <c r="YB199" s="6"/>
      <c r="YC199" s="6"/>
      <c r="YD199" s="6"/>
      <c r="YE199" s="6"/>
      <c r="YF199" s="6"/>
      <c r="YG199" s="6"/>
      <c r="YH199" s="6"/>
      <c r="YI199" s="6"/>
      <c r="YJ199" s="6"/>
      <c r="YK199" s="6"/>
      <c r="YL199" s="6"/>
      <c r="YM199" s="6"/>
      <c r="YN199" s="6"/>
      <c r="YO199" s="6"/>
      <c r="YP199" s="6"/>
      <c r="YQ199" s="6"/>
      <c r="YR199" s="6"/>
      <c r="YS199" s="6"/>
      <c r="YT199" s="6"/>
      <c r="YU199" s="6"/>
      <c r="YV199" s="6"/>
      <c r="YW199" s="6"/>
      <c r="YX199" s="6"/>
      <c r="YY199" s="6"/>
      <c r="YZ199" s="6"/>
      <c r="ZA199" s="6"/>
      <c r="ZB199" s="6"/>
      <c r="ZC199" s="6"/>
      <c r="ZD199" s="6"/>
      <c r="ZE199" s="6"/>
      <c r="ZF199" s="6"/>
      <c r="ZG199" s="6"/>
      <c r="ZH199" s="6"/>
      <c r="ZI199" s="6"/>
      <c r="ZJ199" s="6"/>
    </row>
    <row r="200" spans="2:686">
      <c r="B200" s="17">
        <v>155</v>
      </c>
      <c r="C200" s="29" t="s">
        <v>438</v>
      </c>
      <c r="D200" s="30" t="s">
        <v>439</v>
      </c>
      <c r="E200" s="43" t="s">
        <v>48</v>
      </c>
      <c r="F200" s="44">
        <v>36</v>
      </c>
      <c r="G200" s="36">
        <v>350000</v>
      </c>
      <c r="H200" s="37">
        <f t="shared" si="119"/>
        <v>12600000</v>
      </c>
      <c r="I200" s="37"/>
      <c r="J200" s="17">
        <v>154</v>
      </c>
      <c r="K200" s="17">
        <v>1</v>
      </c>
      <c r="L200" s="23">
        <v>12</v>
      </c>
      <c r="M200" s="23">
        <f t="shared" si="86"/>
        <v>1.3</v>
      </c>
      <c r="AH200" s="24"/>
      <c r="DM200" s="67"/>
      <c r="LJ200" s="24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  <c r="QU200" s="6"/>
      <c r="QV200" s="6"/>
      <c r="QW200" s="6"/>
      <c r="QX200" s="6"/>
      <c r="QY200" s="6"/>
      <c r="QZ200" s="6"/>
      <c r="RA200" s="6"/>
      <c r="RB200" s="6"/>
      <c r="RC200" s="6"/>
      <c r="RD200" s="6"/>
      <c r="RE200" s="6"/>
      <c r="RF200" s="6"/>
      <c r="RG200" s="6"/>
      <c r="RH200" s="6"/>
      <c r="RI200" s="6"/>
      <c r="RJ200" s="6"/>
      <c r="RK200" s="6"/>
      <c r="RL200" s="6"/>
      <c r="RM200" s="6"/>
      <c r="RN200" s="6"/>
      <c r="RO200" s="6"/>
      <c r="RP200" s="6"/>
      <c r="RQ200" s="6"/>
      <c r="RR200" s="6"/>
      <c r="RS200" s="6"/>
      <c r="RT200" s="6"/>
      <c r="RU200" s="6"/>
      <c r="RV200" s="6"/>
      <c r="RW200" s="6"/>
      <c r="RX200" s="6"/>
      <c r="RY200" s="6"/>
      <c r="RZ200" s="6"/>
      <c r="SA200" s="6"/>
      <c r="SB200" s="6"/>
      <c r="SC200" s="6"/>
      <c r="SD200" s="6"/>
      <c r="SE200" s="6"/>
      <c r="SF200" s="6"/>
      <c r="SG200" s="6"/>
      <c r="SH200" s="6"/>
      <c r="SI200" s="6"/>
      <c r="SJ200" s="6"/>
      <c r="SK200" s="6"/>
      <c r="SL200" s="6"/>
      <c r="SM200" s="6"/>
      <c r="SN200" s="6"/>
      <c r="SO200" s="6"/>
      <c r="SP200" s="6"/>
      <c r="SQ200" s="6"/>
      <c r="SR200" s="6"/>
      <c r="SS200" s="6"/>
      <c r="ST200" s="6"/>
      <c r="SU200" s="6"/>
      <c r="SV200" s="6"/>
      <c r="SW200" s="6"/>
      <c r="SX200" s="6"/>
      <c r="SY200" s="6"/>
      <c r="SZ200" s="6"/>
      <c r="TA200" s="6"/>
      <c r="TB200" s="6"/>
      <c r="TC200" s="6"/>
      <c r="TD200" s="6"/>
      <c r="TE200" s="6"/>
      <c r="TF200" s="6"/>
      <c r="TG200" s="6"/>
      <c r="TH200" s="6"/>
      <c r="TI200" s="6"/>
      <c r="TJ200" s="6"/>
      <c r="TK200" s="6"/>
      <c r="TL200" s="6"/>
      <c r="TM200" s="6"/>
      <c r="TN200" s="6"/>
      <c r="TO200" s="6"/>
      <c r="TP200" s="6"/>
      <c r="TQ200" s="6"/>
      <c r="TR200" s="6"/>
      <c r="TS200" s="6"/>
      <c r="TT200" s="6"/>
      <c r="TU200" s="6"/>
      <c r="TV200" s="6"/>
      <c r="TW200" s="6"/>
      <c r="TX200" s="6"/>
      <c r="TY200" s="6"/>
      <c r="TZ200" s="6"/>
      <c r="UA200" s="6"/>
      <c r="UB200" s="6"/>
      <c r="UC200" s="6"/>
      <c r="UD200" s="6"/>
      <c r="UE200" s="6"/>
      <c r="UF200" s="6"/>
      <c r="UG200" s="6"/>
      <c r="UH200" s="6"/>
      <c r="UI200" s="6"/>
      <c r="UJ200" s="6"/>
      <c r="UK200" s="6"/>
      <c r="UL200" s="6"/>
      <c r="UM200" s="6"/>
      <c r="UN200" s="6"/>
      <c r="UO200" s="6"/>
      <c r="UP200" s="6"/>
      <c r="UQ200" s="6"/>
      <c r="UR200" s="6"/>
      <c r="US200" s="6"/>
      <c r="UT200" s="6"/>
      <c r="UU200" s="6"/>
      <c r="UV200" s="6"/>
      <c r="UW200" s="6"/>
      <c r="UX200" s="6"/>
      <c r="UY200" s="6"/>
      <c r="UZ200" s="6"/>
      <c r="VA200" s="6"/>
      <c r="VB200" s="6"/>
      <c r="VC200" s="6"/>
      <c r="VD200" s="6"/>
      <c r="VE200" s="6"/>
      <c r="VF200" s="6"/>
      <c r="VG200" s="6"/>
      <c r="VH200" s="6"/>
      <c r="VI200" s="6"/>
      <c r="VJ200" s="6"/>
      <c r="VK200" s="6"/>
      <c r="VL200" s="6"/>
      <c r="VM200" s="11">
        <f t="shared" ref="VM200:VX200" si="133">+$H200/$L200</f>
        <v>1050000</v>
      </c>
      <c r="VN200" s="11">
        <f t="shared" si="133"/>
        <v>1050000</v>
      </c>
      <c r="VO200" s="11">
        <f t="shared" si="133"/>
        <v>1050000</v>
      </c>
      <c r="VP200" s="11">
        <f t="shared" si="133"/>
        <v>1050000</v>
      </c>
      <c r="VQ200" s="11">
        <f t="shared" si="133"/>
        <v>1050000</v>
      </c>
      <c r="VR200" s="11">
        <f t="shared" si="133"/>
        <v>1050000</v>
      </c>
      <c r="VS200" s="11">
        <f t="shared" si="133"/>
        <v>1050000</v>
      </c>
      <c r="VT200" s="11">
        <f t="shared" si="133"/>
        <v>1050000</v>
      </c>
      <c r="VU200" s="11">
        <f t="shared" si="133"/>
        <v>1050000</v>
      </c>
      <c r="VV200" s="11">
        <f t="shared" si="133"/>
        <v>1050000</v>
      </c>
      <c r="VW200" s="11">
        <f t="shared" si="133"/>
        <v>1050000</v>
      </c>
      <c r="VX200" s="11">
        <f t="shared" si="133"/>
        <v>1050000</v>
      </c>
      <c r="VY200" s="6"/>
      <c r="VZ200" s="6"/>
      <c r="WA200" s="6"/>
      <c r="WB200" s="6"/>
      <c r="WC200" s="6"/>
      <c r="WD200" s="6"/>
      <c r="WE200" s="6"/>
      <c r="WF200" s="6"/>
      <c r="WG200" s="6"/>
      <c r="WH200" s="6"/>
      <c r="WI200" s="6"/>
      <c r="WJ200" s="6"/>
      <c r="WK200" s="6"/>
      <c r="WL200" s="6"/>
      <c r="WM200" s="6"/>
      <c r="WN200" s="6"/>
      <c r="WO200" s="6"/>
      <c r="WP200" s="6"/>
      <c r="WQ200" s="6"/>
      <c r="WR200" s="6"/>
      <c r="WS200" s="6"/>
      <c r="WT200" s="6"/>
      <c r="WU200" s="6"/>
      <c r="WV200" s="6"/>
      <c r="WW200" s="6"/>
      <c r="WX200" s="6"/>
      <c r="WY200" s="6"/>
      <c r="WZ200" s="6"/>
      <c r="XA200" s="6"/>
      <c r="XB200" s="6"/>
      <c r="XC200" s="6"/>
      <c r="XD200" s="6"/>
      <c r="XE200" s="6"/>
      <c r="XF200" s="6"/>
      <c r="XG200" s="6"/>
      <c r="XH200" s="6"/>
      <c r="XI200" s="6"/>
      <c r="XJ200" s="6"/>
      <c r="XK200" s="6"/>
      <c r="XL200" s="6"/>
      <c r="XM200" s="6"/>
      <c r="XN200" s="6"/>
      <c r="XO200" s="6"/>
      <c r="XP200" s="6"/>
      <c r="XQ200" s="6"/>
      <c r="XR200" s="6"/>
      <c r="XS200" s="6"/>
      <c r="XT200" s="6"/>
      <c r="XU200" s="6"/>
      <c r="XV200" s="6"/>
      <c r="XW200" s="6"/>
      <c r="XX200" s="6"/>
      <c r="XY200" s="6"/>
      <c r="XZ200" s="6"/>
      <c r="YA200" s="6"/>
      <c r="YB200" s="6"/>
      <c r="YC200" s="6"/>
      <c r="YD200" s="6"/>
      <c r="YE200" s="6"/>
      <c r="YF200" s="6"/>
      <c r="YG200" s="6"/>
      <c r="YH200" s="6"/>
      <c r="YI200" s="6"/>
      <c r="YJ200" s="6"/>
      <c r="YK200" s="6"/>
      <c r="YL200" s="6"/>
      <c r="YM200" s="6"/>
      <c r="YN200" s="6"/>
      <c r="YO200" s="6"/>
      <c r="YP200" s="6"/>
      <c r="YQ200" s="6"/>
      <c r="YR200" s="6"/>
      <c r="YS200" s="6"/>
      <c r="YT200" s="6"/>
      <c r="YU200" s="6"/>
      <c r="YV200" s="6"/>
      <c r="YW200" s="6"/>
      <c r="YX200" s="6"/>
      <c r="YY200" s="6"/>
      <c r="YZ200" s="6"/>
      <c r="ZA200" s="6"/>
      <c r="ZB200" s="6"/>
      <c r="ZC200" s="6"/>
      <c r="ZD200" s="6"/>
      <c r="ZE200" s="6"/>
      <c r="ZF200" s="6"/>
      <c r="ZG200" s="6"/>
      <c r="ZH200" s="6"/>
      <c r="ZI200" s="6"/>
      <c r="ZJ200" s="6"/>
    </row>
    <row r="201" spans="2:686">
      <c r="B201" s="17">
        <v>156</v>
      </c>
      <c r="C201" s="29" t="s">
        <v>440</v>
      </c>
      <c r="D201" s="30" t="s">
        <v>441</v>
      </c>
      <c r="E201" s="43" t="s">
        <v>48</v>
      </c>
      <c r="F201" s="44">
        <v>36</v>
      </c>
      <c r="G201" s="36">
        <v>1400000</v>
      </c>
      <c r="H201" s="37">
        <f t="shared" si="119"/>
        <v>50400000</v>
      </c>
      <c r="I201" s="37"/>
      <c r="J201" s="17">
        <v>155</v>
      </c>
      <c r="K201" s="17">
        <v>4</v>
      </c>
      <c r="L201" s="23">
        <v>36</v>
      </c>
      <c r="M201" s="23">
        <f t="shared" si="86"/>
        <v>5.2</v>
      </c>
      <c r="AH201" s="24"/>
      <c r="DM201" s="67"/>
      <c r="LJ201" s="24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11">
        <f t="shared" ref="VY201:XH201" si="134">+$H201/$L201</f>
        <v>1400000</v>
      </c>
      <c r="VZ201" s="11">
        <f t="shared" si="134"/>
        <v>1400000</v>
      </c>
      <c r="WA201" s="11">
        <f t="shared" si="134"/>
        <v>1400000</v>
      </c>
      <c r="WB201" s="11">
        <f t="shared" si="134"/>
        <v>1400000</v>
      </c>
      <c r="WC201" s="11">
        <f t="shared" si="134"/>
        <v>1400000</v>
      </c>
      <c r="WD201" s="11">
        <f t="shared" si="134"/>
        <v>1400000</v>
      </c>
      <c r="WE201" s="11">
        <f t="shared" si="134"/>
        <v>1400000</v>
      </c>
      <c r="WF201" s="11">
        <f t="shared" si="134"/>
        <v>1400000</v>
      </c>
      <c r="WG201" s="11">
        <f t="shared" si="134"/>
        <v>1400000</v>
      </c>
      <c r="WH201" s="11">
        <f t="shared" si="134"/>
        <v>1400000</v>
      </c>
      <c r="WI201" s="11">
        <f t="shared" si="134"/>
        <v>1400000</v>
      </c>
      <c r="WJ201" s="11">
        <f t="shared" si="134"/>
        <v>1400000</v>
      </c>
      <c r="WK201" s="11">
        <f t="shared" si="134"/>
        <v>1400000</v>
      </c>
      <c r="WL201" s="11">
        <f t="shared" si="134"/>
        <v>1400000</v>
      </c>
      <c r="WM201" s="11">
        <f t="shared" si="134"/>
        <v>1400000</v>
      </c>
      <c r="WN201" s="11">
        <f t="shared" si="134"/>
        <v>1400000</v>
      </c>
      <c r="WO201" s="11">
        <f t="shared" si="134"/>
        <v>1400000</v>
      </c>
      <c r="WP201" s="11">
        <f t="shared" si="134"/>
        <v>1400000</v>
      </c>
      <c r="WQ201" s="11">
        <f t="shared" si="134"/>
        <v>1400000</v>
      </c>
      <c r="WR201" s="11">
        <f t="shared" si="134"/>
        <v>1400000</v>
      </c>
      <c r="WS201" s="11">
        <f t="shared" si="134"/>
        <v>1400000</v>
      </c>
      <c r="WT201" s="11">
        <f t="shared" si="134"/>
        <v>1400000</v>
      </c>
      <c r="WU201" s="11">
        <f t="shared" si="134"/>
        <v>1400000</v>
      </c>
      <c r="WV201" s="11">
        <f t="shared" si="134"/>
        <v>1400000</v>
      </c>
      <c r="WW201" s="11">
        <f t="shared" si="134"/>
        <v>1400000</v>
      </c>
      <c r="WX201" s="11">
        <f t="shared" si="134"/>
        <v>1400000</v>
      </c>
      <c r="WY201" s="11">
        <f t="shared" si="134"/>
        <v>1400000</v>
      </c>
      <c r="WZ201" s="11">
        <f t="shared" si="134"/>
        <v>1400000</v>
      </c>
      <c r="XA201" s="11">
        <f t="shared" si="134"/>
        <v>1400000</v>
      </c>
      <c r="XB201" s="11">
        <f t="shared" si="134"/>
        <v>1400000</v>
      </c>
      <c r="XC201" s="11">
        <f t="shared" si="134"/>
        <v>1400000</v>
      </c>
      <c r="XD201" s="11">
        <f t="shared" si="134"/>
        <v>1400000</v>
      </c>
      <c r="XE201" s="11">
        <f t="shared" si="134"/>
        <v>1400000</v>
      </c>
      <c r="XF201" s="11">
        <f t="shared" si="134"/>
        <v>1400000</v>
      </c>
      <c r="XG201" s="11">
        <f t="shared" si="134"/>
        <v>1400000</v>
      </c>
      <c r="XH201" s="11">
        <f t="shared" si="134"/>
        <v>1400000</v>
      </c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</row>
    <row r="202" spans="2:686">
      <c r="B202" s="17"/>
      <c r="C202" s="12" t="s">
        <v>442</v>
      </c>
      <c r="D202" s="40" t="s">
        <v>443</v>
      </c>
      <c r="E202" s="43"/>
      <c r="F202" s="29"/>
      <c r="G202" s="36"/>
      <c r="H202" s="37"/>
      <c r="I202" s="37"/>
      <c r="J202" s="17"/>
      <c r="K202" s="47"/>
      <c r="L202" s="48"/>
      <c r="M202" s="48"/>
      <c r="AH202" s="24"/>
      <c r="DM202" s="67"/>
      <c r="LJ202" s="24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  <c r="QU202" s="6"/>
      <c r="QV202" s="6"/>
      <c r="QW202" s="6"/>
      <c r="QX202" s="6"/>
      <c r="QY202" s="6"/>
      <c r="QZ202" s="6"/>
      <c r="RA202" s="6"/>
      <c r="RB202" s="6"/>
      <c r="RC202" s="6"/>
      <c r="RD202" s="6"/>
      <c r="RE202" s="6"/>
      <c r="RF202" s="6"/>
      <c r="RG202" s="6"/>
      <c r="RH202" s="6"/>
      <c r="RI202" s="6"/>
      <c r="RJ202" s="6"/>
      <c r="RK202" s="6"/>
      <c r="RL202" s="6"/>
      <c r="RM202" s="6"/>
      <c r="RN202" s="6"/>
      <c r="RO202" s="6"/>
      <c r="RP202" s="6"/>
      <c r="RQ202" s="6"/>
      <c r="RR202" s="6"/>
      <c r="RS202" s="6"/>
      <c r="RT202" s="6"/>
      <c r="RU202" s="6"/>
      <c r="RV202" s="6"/>
      <c r="RW202" s="6"/>
      <c r="RX202" s="6"/>
      <c r="RY202" s="6"/>
      <c r="RZ202" s="6"/>
      <c r="SA202" s="6"/>
      <c r="SB202" s="6"/>
      <c r="SC202" s="6"/>
      <c r="SD202" s="6"/>
      <c r="SE202" s="6"/>
      <c r="SF202" s="6"/>
      <c r="SG202" s="6"/>
      <c r="SH202" s="6"/>
      <c r="SI202" s="6"/>
      <c r="SJ202" s="6"/>
      <c r="SK202" s="6"/>
      <c r="SL202" s="6"/>
      <c r="SM202" s="6"/>
      <c r="SN202" s="6"/>
      <c r="SO202" s="6"/>
      <c r="SP202" s="6"/>
      <c r="SQ202" s="6"/>
      <c r="SR202" s="6"/>
      <c r="SS202" s="6"/>
      <c r="ST202" s="6"/>
      <c r="SU202" s="6"/>
      <c r="SV202" s="6"/>
      <c r="SW202" s="6"/>
      <c r="SX202" s="6"/>
      <c r="SY202" s="6"/>
      <c r="SZ202" s="6"/>
      <c r="TA202" s="6"/>
      <c r="TB202" s="6"/>
      <c r="TC202" s="6"/>
      <c r="TD202" s="6"/>
      <c r="TE202" s="6"/>
      <c r="TF202" s="6"/>
      <c r="TG202" s="6"/>
      <c r="TH202" s="6"/>
      <c r="TI202" s="6"/>
      <c r="TJ202" s="6"/>
      <c r="TK202" s="6"/>
      <c r="TL202" s="6"/>
      <c r="TM202" s="6"/>
      <c r="TN202" s="6"/>
      <c r="TO202" s="6"/>
      <c r="TP202" s="6"/>
      <c r="TQ202" s="6"/>
      <c r="TR202" s="6"/>
      <c r="TS202" s="6"/>
      <c r="TT202" s="6"/>
      <c r="TU202" s="6"/>
      <c r="TV202" s="6"/>
      <c r="TW202" s="6"/>
      <c r="TX202" s="6"/>
      <c r="TY202" s="6"/>
      <c r="TZ202" s="6"/>
      <c r="UA202" s="6"/>
      <c r="UB202" s="6"/>
      <c r="UC202" s="6"/>
      <c r="UD202" s="6"/>
      <c r="UE202" s="6"/>
      <c r="UF202" s="6"/>
      <c r="UG202" s="6"/>
      <c r="UH202" s="6"/>
      <c r="UI202" s="6"/>
      <c r="UJ202" s="6"/>
      <c r="UK202" s="6"/>
      <c r="UL202" s="6"/>
      <c r="UM202" s="6"/>
      <c r="UN202" s="6"/>
      <c r="UO202" s="6"/>
      <c r="UP202" s="6"/>
      <c r="UQ202" s="6"/>
      <c r="UR202" s="6"/>
      <c r="US202" s="6"/>
      <c r="UT202" s="6"/>
      <c r="UU202" s="6"/>
      <c r="UV202" s="6"/>
      <c r="UW202" s="6"/>
      <c r="UX202" s="6"/>
      <c r="UY202" s="6"/>
      <c r="UZ202" s="6"/>
      <c r="VA202" s="6"/>
      <c r="VB202" s="6"/>
      <c r="VC202" s="6"/>
      <c r="VD202" s="6"/>
      <c r="VE202" s="6"/>
      <c r="VF202" s="6"/>
      <c r="VG202" s="6"/>
      <c r="VH202" s="6"/>
      <c r="VI202" s="6"/>
      <c r="VJ202" s="6"/>
      <c r="VK202" s="6"/>
      <c r="VL202" s="6"/>
      <c r="VM202" s="6"/>
      <c r="VN202" s="6"/>
      <c r="VO202" s="6"/>
      <c r="VP202" s="6"/>
      <c r="VQ202" s="6"/>
      <c r="VR202" s="6"/>
      <c r="VS202" s="6"/>
      <c r="VT202" s="6"/>
      <c r="VU202" s="6"/>
      <c r="VV202" s="6"/>
      <c r="VW202" s="6"/>
      <c r="VX202" s="6"/>
      <c r="VY202" s="6"/>
      <c r="VZ202" s="6"/>
      <c r="WA202" s="6"/>
      <c r="WB202" s="6"/>
      <c r="WC202" s="6"/>
      <c r="WD202" s="6"/>
      <c r="WE202" s="6"/>
      <c r="WF202" s="6"/>
      <c r="WG202" s="6"/>
      <c r="WH202" s="6"/>
      <c r="WI202" s="6"/>
      <c r="WJ202" s="6"/>
      <c r="WK202" s="6"/>
      <c r="WL202" s="6"/>
      <c r="WM202" s="6"/>
      <c r="WN202" s="6"/>
      <c r="WO202" s="6"/>
      <c r="WP202" s="6"/>
      <c r="WQ202" s="6"/>
      <c r="WR202" s="6"/>
      <c r="WS202" s="6"/>
      <c r="WT202" s="6"/>
      <c r="WU202" s="6"/>
      <c r="WV202" s="6"/>
      <c r="WW202" s="6"/>
      <c r="WX202" s="6"/>
      <c r="WY202" s="6"/>
      <c r="WZ202" s="6"/>
      <c r="XA202" s="6"/>
      <c r="XB202" s="6"/>
      <c r="XC202" s="6"/>
      <c r="XD202" s="6"/>
      <c r="XE202" s="6"/>
      <c r="XF202" s="6"/>
      <c r="XG202" s="6"/>
      <c r="XH202" s="6"/>
      <c r="XI202" s="6"/>
      <c r="XJ202" s="6"/>
      <c r="XK202" s="6"/>
      <c r="XL202" s="6"/>
      <c r="XM202" s="6"/>
      <c r="XN202" s="6"/>
      <c r="XO202" s="6"/>
      <c r="XP202" s="6"/>
      <c r="XQ202" s="6"/>
      <c r="XR202" s="6"/>
      <c r="XS202" s="6"/>
      <c r="XT202" s="6"/>
      <c r="XU202" s="6"/>
      <c r="XV202" s="6"/>
      <c r="XW202" s="6"/>
      <c r="XX202" s="6"/>
      <c r="XY202" s="6"/>
      <c r="XZ202" s="6"/>
      <c r="YA202" s="6"/>
      <c r="YB202" s="6"/>
      <c r="YC202" s="6"/>
      <c r="YD202" s="6"/>
      <c r="YE202" s="6"/>
      <c r="YF202" s="6"/>
      <c r="YG202" s="6"/>
      <c r="YH202" s="6"/>
      <c r="YI202" s="6"/>
      <c r="YJ202" s="6"/>
      <c r="YK202" s="6"/>
      <c r="YL202" s="6"/>
      <c r="YM202" s="6"/>
      <c r="YN202" s="6"/>
      <c r="YO202" s="6"/>
      <c r="YP202" s="6"/>
      <c r="YQ202" s="6"/>
      <c r="YR202" s="6"/>
      <c r="YS202" s="6"/>
      <c r="YT202" s="6"/>
      <c r="YU202" s="6"/>
      <c r="YV202" s="6"/>
      <c r="YW202" s="6"/>
      <c r="YX202" s="6"/>
      <c r="YY202" s="6"/>
      <c r="YZ202" s="6"/>
      <c r="ZA202" s="6"/>
      <c r="ZB202" s="6"/>
      <c r="ZC202" s="6"/>
      <c r="ZD202" s="6"/>
      <c r="ZE202" s="6"/>
      <c r="ZF202" s="6"/>
      <c r="ZG202" s="6"/>
      <c r="ZH202" s="6"/>
      <c r="ZI202" s="6"/>
      <c r="ZJ202" s="6"/>
    </row>
    <row r="203" spans="2:686">
      <c r="B203" s="17">
        <v>157</v>
      </c>
      <c r="C203" s="29" t="s">
        <v>444</v>
      </c>
      <c r="D203" s="30" t="s">
        <v>445</v>
      </c>
      <c r="E203" s="43" t="s">
        <v>48</v>
      </c>
      <c r="F203" s="44">
        <v>37</v>
      </c>
      <c r="G203" s="36">
        <v>200000</v>
      </c>
      <c r="H203" s="37">
        <f t="shared" si="119"/>
        <v>7400000</v>
      </c>
      <c r="I203" s="37"/>
      <c r="J203" s="17">
        <v>134</v>
      </c>
      <c r="K203" s="17">
        <v>1</v>
      </c>
      <c r="L203" s="23">
        <v>3</v>
      </c>
      <c r="M203" s="23">
        <f t="shared" si="86"/>
        <v>1.3</v>
      </c>
      <c r="AH203" s="24"/>
      <c r="DM203" s="67"/>
      <c r="LJ203" s="24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  <c r="QU203" s="6"/>
      <c r="QV203" s="6"/>
      <c r="QW203" s="6"/>
      <c r="QX203" s="6"/>
      <c r="QY203" s="6"/>
      <c r="QZ203" s="6"/>
      <c r="RA203" s="6"/>
      <c r="RB203" s="6"/>
      <c r="RC203" s="6"/>
      <c r="RD203" s="6"/>
      <c r="RE203" s="6"/>
      <c r="RF203" s="6"/>
      <c r="RG203" s="6"/>
      <c r="RH203" s="6"/>
      <c r="RI203" s="6"/>
      <c r="RJ203" s="6"/>
      <c r="RK203" s="6"/>
      <c r="RL203" s="6"/>
      <c r="RM203" s="6"/>
      <c r="RN203" s="6"/>
      <c r="RO203" s="6"/>
      <c r="RP203" s="6"/>
      <c r="RQ203" s="6"/>
      <c r="RR203" s="6"/>
      <c r="RS203" s="6"/>
      <c r="RT203" s="6"/>
      <c r="RU203" s="6"/>
      <c r="RV203" s="6"/>
      <c r="RW203" s="6"/>
      <c r="RX203" s="6"/>
      <c r="RY203" s="6"/>
      <c r="RZ203" s="6"/>
      <c r="SA203" s="6"/>
      <c r="SB203" s="6"/>
      <c r="SC203" s="6"/>
      <c r="SD203" s="6"/>
      <c r="SE203" s="6"/>
      <c r="SF203" s="6"/>
      <c r="SG203" s="6"/>
      <c r="SH203" s="6"/>
      <c r="SI203" s="6"/>
      <c r="SJ203" s="6"/>
      <c r="SK203" s="6"/>
      <c r="SL203" s="6"/>
      <c r="SM203" s="6"/>
      <c r="SN203" s="6"/>
      <c r="SO203" s="6"/>
      <c r="SP203" s="6"/>
      <c r="SQ203" s="6"/>
      <c r="SR203" s="6"/>
      <c r="SS203" s="6"/>
      <c r="ST203" s="6"/>
      <c r="SU203" s="6"/>
      <c r="SV203" s="6"/>
      <c r="SW203" s="6"/>
      <c r="SX203" s="6"/>
      <c r="SY203" s="6"/>
      <c r="SZ203" s="6"/>
      <c r="TA203" s="6"/>
      <c r="TB203" s="6"/>
      <c r="TC203" s="6"/>
      <c r="TD203" s="6"/>
      <c r="TE203" s="6"/>
      <c r="TF203" s="6"/>
      <c r="TG203" s="6"/>
      <c r="TH203" s="6"/>
      <c r="TI203" s="6"/>
      <c r="TJ203" s="6"/>
      <c r="TK203" s="6"/>
      <c r="TL203" s="6"/>
      <c r="TM203" s="6"/>
      <c r="TN203" s="6"/>
      <c r="TO203" s="6"/>
      <c r="TP203" s="6"/>
      <c r="TQ203" s="6"/>
      <c r="TR203" s="6"/>
      <c r="TS203" s="6"/>
      <c r="TT203" s="6"/>
      <c r="TU203" s="6"/>
      <c r="TV203" s="6"/>
      <c r="TW203" s="6"/>
      <c r="TX203" s="6"/>
      <c r="TY203" s="6"/>
      <c r="TZ203" s="6"/>
      <c r="UA203" s="6"/>
      <c r="UB203" s="6"/>
      <c r="UC203" s="6"/>
      <c r="UD203" s="6"/>
      <c r="UE203" s="6"/>
      <c r="UF203" s="6"/>
      <c r="UG203" s="6"/>
      <c r="UH203" s="6"/>
      <c r="UI203" s="6"/>
      <c r="UJ203" s="6"/>
      <c r="UK203" s="6"/>
      <c r="UL203" s="6"/>
      <c r="UM203" s="6"/>
      <c r="UN203" s="6"/>
      <c r="UO203" s="6"/>
      <c r="UP203" s="6"/>
      <c r="UQ203" s="6"/>
      <c r="UR203" s="6"/>
      <c r="US203" s="6"/>
      <c r="UT203" s="6"/>
      <c r="UU203" s="6"/>
      <c r="UV203" s="6"/>
      <c r="UW203" s="6"/>
      <c r="UX203" s="6"/>
      <c r="UY203" s="6"/>
      <c r="UZ203" s="6"/>
      <c r="VA203" s="6"/>
      <c r="VB203" s="6"/>
      <c r="VC203" s="6"/>
      <c r="VD203" s="6"/>
      <c r="VE203" s="6"/>
      <c r="VF203" s="6"/>
      <c r="VG203" s="6"/>
      <c r="VH203" s="6"/>
      <c r="VI203" s="6"/>
      <c r="VJ203" s="6"/>
      <c r="VK203" s="6"/>
      <c r="VL203" s="6"/>
      <c r="VM203" s="6"/>
      <c r="VN203" s="6"/>
      <c r="VO203" s="6"/>
      <c r="VP203" s="6"/>
      <c r="VQ203" s="6"/>
      <c r="VR203" s="6"/>
      <c r="VS203" s="6"/>
      <c r="VT203" s="6"/>
      <c r="VU203" s="6"/>
      <c r="VV203" s="6"/>
      <c r="VW203" s="6"/>
      <c r="VX203" s="6"/>
      <c r="VY203" s="6"/>
      <c r="VZ203" s="6"/>
      <c r="WA203" s="6"/>
      <c r="WB203" s="6"/>
      <c r="WC203" s="6"/>
      <c r="WD203" s="6"/>
      <c r="WE203" s="6"/>
      <c r="WF203" s="6"/>
      <c r="WG203" s="6"/>
      <c r="WH203" s="6"/>
      <c r="WI203" s="6"/>
      <c r="WJ203" s="6"/>
      <c r="WK203" s="6"/>
      <c r="WL203" s="6"/>
      <c r="WM203" s="6"/>
      <c r="WN203" s="6"/>
      <c r="WO203" s="6"/>
      <c r="WP203" s="6"/>
      <c r="WQ203" s="6"/>
      <c r="WR203" s="6"/>
      <c r="WS203" s="6"/>
      <c r="WT203" s="6"/>
      <c r="WU203" s="6"/>
      <c r="WV203" s="6"/>
      <c r="WW203" s="6"/>
      <c r="WX203" s="6"/>
      <c r="WY203" s="6"/>
      <c r="WZ203" s="6"/>
      <c r="XA203" s="6"/>
      <c r="XB203" s="6"/>
      <c r="XC203" s="6"/>
      <c r="XD203" s="6"/>
      <c r="XE203" s="6"/>
      <c r="XF203" s="6"/>
      <c r="XG203" s="6"/>
      <c r="XH203" s="6"/>
      <c r="XI203" s="6"/>
      <c r="XJ203" s="6"/>
      <c r="XK203" s="6"/>
      <c r="XL203" s="6"/>
      <c r="XM203" s="6"/>
      <c r="XN203" s="6"/>
      <c r="XO203" s="6"/>
      <c r="XP203" s="6"/>
      <c r="XQ203" s="6"/>
      <c r="XR203" s="6"/>
      <c r="XS203" s="6"/>
      <c r="XT203" s="6"/>
      <c r="XU203" s="6"/>
      <c r="XV203" s="6"/>
      <c r="XW203" s="6"/>
      <c r="XX203" s="6"/>
      <c r="XY203" s="6"/>
      <c r="XZ203" s="6"/>
      <c r="YA203" s="6"/>
      <c r="YB203" s="6"/>
      <c r="YC203" s="6"/>
      <c r="YD203" s="6"/>
      <c r="YE203" s="11">
        <f t="shared" ref="YE203:YG203" si="135">+$H203/$L203</f>
        <v>2466666.6666666665</v>
      </c>
      <c r="YF203" s="11">
        <f t="shared" si="135"/>
        <v>2466666.6666666665</v>
      </c>
      <c r="YG203" s="11">
        <f t="shared" si="135"/>
        <v>2466666.6666666665</v>
      </c>
      <c r="YH203" s="6"/>
      <c r="YI203" s="6"/>
      <c r="YJ203" s="6"/>
      <c r="YK203" s="6"/>
      <c r="YL203" s="6"/>
      <c r="YM203" s="6"/>
      <c r="YN203" s="6"/>
      <c r="YO203" s="6"/>
      <c r="YP203" s="6"/>
      <c r="YQ203" s="6"/>
      <c r="YR203" s="6"/>
      <c r="YS203" s="6"/>
      <c r="YT203" s="6"/>
      <c r="YU203" s="6"/>
      <c r="YV203" s="6"/>
      <c r="YW203" s="6"/>
      <c r="YX203" s="6"/>
      <c r="YY203" s="6"/>
      <c r="YZ203" s="6"/>
      <c r="ZA203" s="6"/>
      <c r="ZB203" s="6"/>
      <c r="ZC203" s="6"/>
      <c r="ZD203" s="6"/>
      <c r="ZE203" s="6"/>
      <c r="ZF203" s="6"/>
      <c r="ZG203" s="6"/>
      <c r="ZH203" s="6"/>
      <c r="ZI203" s="6"/>
      <c r="ZJ203" s="6"/>
    </row>
    <row r="204" spans="2:686">
      <c r="B204" s="17">
        <v>158</v>
      </c>
      <c r="C204" s="29" t="s">
        <v>446</v>
      </c>
      <c r="D204" s="30" t="s">
        <v>447</v>
      </c>
      <c r="E204" s="43" t="s">
        <v>48</v>
      </c>
      <c r="F204" s="29">
        <v>1</v>
      </c>
      <c r="G204" s="36">
        <v>370000</v>
      </c>
      <c r="H204" s="37">
        <f t="shared" si="119"/>
        <v>370000</v>
      </c>
      <c r="I204" s="37"/>
      <c r="J204" s="17">
        <v>77</v>
      </c>
      <c r="K204" s="17">
        <v>7</v>
      </c>
      <c r="L204" s="23">
        <v>3</v>
      </c>
      <c r="M204" s="23">
        <f t="shared" ref="M204:M242" si="136">+K204*1.3</f>
        <v>9.1</v>
      </c>
      <c r="AH204" s="24"/>
      <c r="DM204" s="67"/>
      <c r="LJ204" s="24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  <c r="QU204" s="6"/>
      <c r="QV204" s="6"/>
      <c r="QW204" s="6"/>
      <c r="QX204" s="6"/>
      <c r="QY204" s="6"/>
      <c r="QZ204" s="6"/>
      <c r="RA204" s="6"/>
      <c r="RB204" s="6"/>
      <c r="RC204" s="6"/>
      <c r="RD204" s="6"/>
      <c r="RE204" s="6"/>
      <c r="RF204" s="6"/>
      <c r="RG204" s="6"/>
      <c r="RH204" s="6"/>
      <c r="RI204" s="6"/>
      <c r="RJ204" s="6"/>
      <c r="RK204" s="6"/>
      <c r="RL204" s="6"/>
      <c r="RM204" s="6"/>
      <c r="RN204" s="6"/>
      <c r="RO204" s="6"/>
      <c r="RP204" s="6"/>
      <c r="RQ204" s="6"/>
      <c r="RR204" s="6"/>
      <c r="RS204" s="6"/>
      <c r="RT204" s="6"/>
      <c r="RU204" s="6"/>
      <c r="RV204" s="6"/>
      <c r="RW204" s="6"/>
      <c r="RX204" s="6"/>
      <c r="RY204" s="6"/>
      <c r="RZ204" s="6"/>
      <c r="SA204" s="6"/>
      <c r="SB204" s="6"/>
      <c r="SC204" s="6"/>
      <c r="SD204" s="6"/>
      <c r="SE204" s="6"/>
      <c r="SF204" s="6"/>
      <c r="SG204" s="6"/>
      <c r="SH204" s="6"/>
      <c r="SI204" s="6"/>
      <c r="SJ204" s="6"/>
      <c r="SK204" s="6"/>
      <c r="SL204" s="6"/>
      <c r="SM204" s="6"/>
      <c r="SN204" s="6"/>
      <c r="SO204" s="6"/>
      <c r="SP204" s="6"/>
      <c r="SQ204" s="6"/>
      <c r="SR204" s="6"/>
      <c r="SS204" s="6"/>
      <c r="ST204" s="6"/>
      <c r="SU204" s="6"/>
      <c r="SV204" s="6"/>
      <c r="SW204" s="6"/>
      <c r="SX204" s="6"/>
      <c r="SY204" s="6"/>
      <c r="SZ204" s="6"/>
      <c r="TA204" s="11">
        <f t="shared" ref="TA204:TC204" si="137">+$H204/$L204</f>
        <v>123333.33333333333</v>
      </c>
      <c r="TB204" s="11">
        <f t="shared" si="137"/>
        <v>123333.33333333333</v>
      </c>
      <c r="TC204" s="11">
        <f t="shared" si="137"/>
        <v>123333.33333333333</v>
      </c>
      <c r="TD204" s="6"/>
      <c r="TE204" s="6"/>
      <c r="TF204" s="6"/>
      <c r="TG204" s="6"/>
      <c r="TH204" s="6"/>
      <c r="TI204" s="6"/>
      <c r="TJ204" s="6"/>
      <c r="TK204" s="6"/>
      <c r="TL204" s="6"/>
      <c r="TM204" s="6"/>
      <c r="TN204" s="6"/>
      <c r="TO204" s="6"/>
      <c r="TP204" s="6"/>
      <c r="TQ204" s="6"/>
      <c r="TR204" s="6"/>
      <c r="TS204" s="6"/>
      <c r="TT204" s="6"/>
      <c r="TU204" s="6"/>
      <c r="TV204" s="6"/>
      <c r="TW204" s="6"/>
      <c r="TX204" s="6"/>
      <c r="TY204" s="6"/>
      <c r="TZ204" s="6"/>
      <c r="UA204" s="6"/>
      <c r="UB204" s="6"/>
      <c r="UC204" s="6"/>
      <c r="UD204" s="6"/>
      <c r="UE204" s="6"/>
      <c r="UF204" s="6"/>
      <c r="UG204" s="6"/>
      <c r="UH204" s="6"/>
      <c r="UI204" s="6"/>
      <c r="UJ204" s="6"/>
      <c r="UK204" s="6"/>
      <c r="UL204" s="6"/>
      <c r="UM204" s="6"/>
      <c r="UN204" s="6"/>
      <c r="UO204" s="6"/>
      <c r="UP204" s="6"/>
      <c r="UQ204" s="6"/>
      <c r="UR204" s="6"/>
      <c r="US204" s="6"/>
      <c r="UT204" s="6"/>
      <c r="UU204" s="6"/>
      <c r="UV204" s="6"/>
      <c r="UW204" s="6"/>
      <c r="UX204" s="6"/>
      <c r="UY204" s="6"/>
      <c r="UZ204" s="6"/>
      <c r="VA204" s="6"/>
      <c r="VB204" s="6"/>
      <c r="VC204" s="6"/>
      <c r="VD204" s="6"/>
      <c r="VE204" s="6"/>
      <c r="VF204" s="6"/>
      <c r="VG204" s="6"/>
      <c r="VH204" s="6"/>
      <c r="VI204" s="6"/>
      <c r="VJ204" s="6"/>
      <c r="VK204" s="6"/>
      <c r="VL204" s="6"/>
      <c r="VM204" s="6"/>
      <c r="VN204" s="6"/>
      <c r="VO204" s="6"/>
      <c r="VP204" s="6"/>
      <c r="VQ204" s="6"/>
      <c r="VR204" s="6"/>
      <c r="VS204" s="6"/>
      <c r="VT204" s="6"/>
      <c r="VU204" s="6"/>
      <c r="VV204" s="6"/>
      <c r="VW204" s="6"/>
      <c r="VX204" s="6"/>
      <c r="VY204" s="6"/>
      <c r="VZ204" s="6"/>
      <c r="WA204" s="6"/>
      <c r="WB204" s="6"/>
      <c r="WC204" s="6"/>
      <c r="WD204" s="6"/>
      <c r="WE204" s="6"/>
      <c r="WF204" s="6"/>
      <c r="WG204" s="6"/>
      <c r="WH204" s="6"/>
      <c r="WI204" s="6"/>
      <c r="WJ204" s="6"/>
      <c r="WK204" s="6"/>
      <c r="WL204" s="6"/>
      <c r="WM204" s="6"/>
      <c r="WN204" s="6"/>
      <c r="WO204" s="6"/>
      <c r="WP204" s="6"/>
      <c r="WQ204" s="6"/>
      <c r="WR204" s="6"/>
      <c r="WS204" s="6"/>
      <c r="WT204" s="6"/>
      <c r="WU204" s="6"/>
      <c r="WV204" s="6"/>
      <c r="WW204" s="6"/>
      <c r="WX204" s="6"/>
      <c r="WY204" s="6"/>
      <c r="WZ204" s="6"/>
      <c r="XA204" s="6"/>
      <c r="XB204" s="6"/>
      <c r="XC204" s="6"/>
      <c r="XD204" s="6"/>
      <c r="XE204" s="6"/>
      <c r="XF204" s="6"/>
      <c r="XG204" s="6"/>
      <c r="XH204" s="6"/>
      <c r="XI204" s="6"/>
      <c r="XJ204" s="6"/>
      <c r="XK204" s="6"/>
      <c r="XL204" s="6"/>
      <c r="XM204" s="6"/>
      <c r="XN204" s="6"/>
      <c r="XO204" s="6"/>
      <c r="XP204" s="6"/>
      <c r="XQ204" s="6"/>
      <c r="XR204" s="6"/>
      <c r="XS204" s="6"/>
      <c r="XT204" s="6"/>
      <c r="XU204" s="6"/>
      <c r="XV204" s="6"/>
      <c r="XW204" s="6"/>
      <c r="XX204" s="6"/>
      <c r="XY204" s="6"/>
      <c r="XZ204" s="6"/>
      <c r="YA204" s="6"/>
      <c r="YB204" s="6"/>
      <c r="YC204" s="6"/>
      <c r="YD204" s="6"/>
      <c r="YE204" s="6"/>
      <c r="YF204" s="6"/>
      <c r="YG204" s="6"/>
      <c r="YH204" s="6"/>
      <c r="YI204" s="6"/>
      <c r="YJ204" s="6"/>
      <c r="YK204" s="6"/>
      <c r="YL204" s="6"/>
      <c r="YM204" s="6"/>
      <c r="YN204" s="6"/>
      <c r="YO204" s="6"/>
      <c r="YP204" s="6"/>
      <c r="YQ204" s="6"/>
      <c r="YR204" s="6"/>
      <c r="YS204" s="6"/>
      <c r="YT204" s="6"/>
      <c r="YU204" s="6"/>
      <c r="YV204" s="6"/>
      <c r="YW204" s="6"/>
      <c r="YX204" s="6"/>
      <c r="YY204" s="6"/>
      <c r="YZ204" s="6"/>
      <c r="ZA204" s="6"/>
      <c r="ZB204" s="6"/>
      <c r="ZC204" s="6"/>
      <c r="ZD204" s="6"/>
      <c r="ZE204" s="6"/>
      <c r="ZF204" s="6"/>
      <c r="ZG204" s="6"/>
      <c r="ZH204" s="6"/>
      <c r="ZI204" s="6"/>
      <c r="ZJ204" s="6"/>
    </row>
    <row r="205" spans="2:686">
      <c r="B205" s="17">
        <v>159</v>
      </c>
      <c r="C205" s="29" t="s">
        <v>448</v>
      </c>
      <c r="D205" s="30" t="s">
        <v>449</v>
      </c>
      <c r="E205" s="43" t="s">
        <v>48</v>
      </c>
      <c r="F205" s="29">
        <v>1</v>
      </c>
      <c r="G205" s="36">
        <v>370000</v>
      </c>
      <c r="H205" s="37">
        <f t="shared" si="119"/>
        <v>370000</v>
      </c>
      <c r="I205" s="37"/>
      <c r="J205" s="17">
        <v>104</v>
      </c>
      <c r="K205" s="17">
        <v>3</v>
      </c>
      <c r="L205" s="23">
        <v>3</v>
      </c>
      <c r="M205" s="23">
        <f t="shared" si="136"/>
        <v>3.9000000000000004</v>
      </c>
      <c r="AH205" s="24"/>
      <c r="DM205" s="67"/>
      <c r="LJ205" s="24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11">
        <f t="shared" ref="UB205:UD205" si="138">+$H205/$L205</f>
        <v>123333.33333333333</v>
      </c>
      <c r="UC205" s="11">
        <f t="shared" si="138"/>
        <v>123333.33333333333</v>
      </c>
      <c r="UD205" s="11">
        <f t="shared" si="138"/>
        <v>123333.33333333333</v>
      </c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</row>
    <row r="206" spans="2:686">
      <c r="B206" s="17"/>
      <c r="C206" s="12" t="s">
        <v>450</v>
      </c>
      <c r="D206" s="40" t="s">
        <v>451</v>
      </c>
      <c r="E206" s="43"/>
      <c r="F206" s="29"/>
      <c r="G206" s="36"/>
      <c r="H206" s="37"/>
      <c r="I206" s="37"/>
      <c r="J206" s="17"/>
      <c r="K206" s="17"/>
      <c r="L206" s="23"/>
      <c r="M206" s="23">
        <f t="shared" si="136"/>
        <v>0</v>
      </c>
      <c r="AH206" s="24"/>
      <c r="DM206" s="67"/>
      <c r="LJ206" s="24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  <c r="QU206" s="6"/>
      <c r="QV206" s="6"/>
      <c r="QW206" s="6"/>
      <c r="QX206" s="6"/>
      <c r="QY206" s="6"/>
      <c r="QZ206" s="6"/>
      <c r="RA206" s="6"/>
      <c r="RB206" s="6"/>
      <c r="RC206" s="6"/>
      <c r="RD206" s="6"/>
      <c r="RE206" s="6"/>
      <c r="RF206" s="6"/>
      <c r="RG206" s="6"/>
      <c r="RH206" s="6"/>
      <c r="RI206" s="6"/>
      <c r="RJ206" s="6"/>
      <c r="RK206" s="6"/>
      <c r="RL206" s="6"/>
      <c r="RM206" s="6"/>
      <c r="RN206" s="6"/>
      <c r="RO206" s="6"/>
      <c r="RP206" s="6"/>
      <c r="RQ206" s="6"/>
      <c r="RR206" s="6"/>
      <c r="RS206" s="6"/>
      <c r="RT206" s="6"/>
      <c r="RU206" s="6"/>
      <c r="RV206" s="6"/>
      <c r="RW206" s="6"/>
      <c r="RX206" s="6"/>
      <c r="RY206" s="6"/>
      <c r="RZ206" s="6"/>
      <c r="SA206" s="6"/>
      <c r="SB206" s="6"/>
      <c r="SC206" s="6"/>
      <c r="SD206" s="6"/>
      <c r="SE206" s="6"/>
      <c r="SF206" s="6"/>
      <c r="SG206" s="6"/>
      <c r="SH206" s="6"/>
      <c r="SI206" s="6"/>
      <c r="SJ206" s="6"/>
      <c r="SK206" s="6"/>
      <c r="SL206" s="6"/>
      <c r="SM206" s="6"/>
      <c r="SN206" s="6"/>
      <c r="SO206" s="6"/>
      <c r="SP206" s="6"/>
      <c r="SQ206" s="6"/>
      <c r="SR206" s="6"/>
      <c r="SS206" s="6"/>
      <c r="ST206" s="6"/>
      <c r="SU206" s="6"/>
      <c r="SV206" s="6"/>
      <c r="SW206" s="6"/>
      <c r="SX206" s="6"/>
      <c r="SY206" s="6"/>
      <c r="SZ206" s="6"/>
      <c r="TA206" s="6"/>
      <c r="TB206" s="6"/>
      <c r="TC206" s="6"/>
      <c r="TD206" s="6"/>
      <c r="TE206" s="6"/>
      <c r="TF206" s="6"/>
      <c r="TG206" s="6"/>
      <c r="TH206" s="6"/>
      <c r="TI206" s="6"/>
      <c r="TJ206" s="6"/>
      <c r="TK206" s="6"/>
      <c r="TL206" s="6"/>
      <c r="TM206" s="6"/>
      <c r="TN206" s="6"/>
      <c r="TO206" s="6"/>
      <c r="TP206" s="6"/>
      <c r="TQ206" s="6"/>
      <c r="TR206" s="6"/>
      <c r="TS206" s="6"/>
      <c r="TT206" s="6"/>
      <c r="TU206" s="6"/>
      <c r="TV206" s="6"/>
      <c r="TW206" s="6"/>
      <c r="TX206" s="6"/>
      <c r="TY206" s="6"/>
      <c r="TZ206" s="6"/>
      <c r="UA206" s="6"/>
      <c r="UB206" s="6"/>
      <c r="UC206" s="6"/>
      <c r="UD206" s="6"/>
      <c r="UE206" s="6"/>
      <c r="UF206" s="6"/>
      <c r="UG206" s="6"/>
      <c r="UH206" s="6"/>
      <c r="UI206" s="6"/>
      <c r="UJ206" s="6"/>
      <c r="UK206" s="6"/>
      <c r="UL206" s="6"/>
      <c r="UM206" s="6"/>
      <c r="UN206" s="6"/>
      <c r="UO206" s="6"/>
      <c r="UP206" s="6"/>
      <c r="UQ206" s="6"/>
      <c r="UR206" s="6"/>
      <c r="US206" s="6"/>
      <c r="UT206" s="6"/>
      <c r="UU206" s="6"/>
      <c r="UV206" s="6"/>
      <c r="UW206" s="6"/>
      <c r="UX206" s="6"/>
      <c r="UY206" s="6"/>
      <c r="UZ206" s="6"/>
      <c r="VA206" s="6"/>
      <c r="VB206" s="6"/>
      <c r="VC206" s="6"/>
      <c r="VD206" s="6"/>
      <c r="VE206" s="6"/>
      <c r="VF206" s="6"/>
      <c r="VG206" s="6"/>
      <c r="VH206" s="6"/>
      <c r="VI206" s="6"/>
      <c r="VJ206" s="6"/>
      <c r="VK206" s="6"/>
      <c r="VL206" s="6"/>
      <c r="VM206" s="6"/>
      <c r="VN206" s="6"/>
      <c r="VO206" s="6"/>
      <c r="VP206" s="6"/>
      <c r="VQ206" s="6"/>
      <c r="VR206" s="6"/>
      <c r="VS206" s="6"/>
      <c r="VT206" s="6"/>
      <c r="VU206" s="6"/>
      <c r="VV206" s="6"/>
      <c r="VW206" s="6"/>
      <c r="VX206" s="6"/>
      <c r="VY206" s="6"/>
      <c r="VZ206" s="6"/>
      <c r="WA206" s="6"/>
      <c r="WB206" s="6"/>
      <c r="WC206" s="6"/>
      <c r="WD206" s="6"/>
      <c r="WE206" s="6"/>
      <c r="WF206" s="6"/>
      <c r="WG206" s="6"/>
      <c r="WH206" s="6"/>
      <c r="WI206" s="6"/>
      <c r="WJ206" s="6"/>
      <c r="WK206" s="6"/>
      <c r="WL206" s="6"/>
      <c r="WM206" s="6"/>
      <c r="WN206" s="6"/>
      <c r="WO206" s="6"/>
      <c r="WP206" s="6"/>
      <c r="WQ206" s="6"/>
      <c r="WR206" s="6"/>
      <c r="WS206" s="6"/>
      <c r="WT206" s="6"/>
      <c r="WU206" s="6"/>
      <c r="WV206" s="6"/>
      <c r="WW206" s="6"/>
      <c r="WX206" s="6"/>
      <c r="WY206" s="6"/>
      <c r="WZ206" s="6"/>
      <c r="XA206" s="6"/>
      <c r="XB206" s="6"/>
      <c r="XC206" s="6"/>
      <c r="XD206" s="6"/>
      <c r="XE206" s="6"/>
      <c r="XF206" s="6"/>
      <c r="XG206" s="6"/>
      <c r="XH206" s="6"/>
      <c r="XI206" s="6"/>
      <c r="XJ206" s="6"/>
      <c r="XK206" s="6"/>
      <c r="XL206" s="6"/>
      <c r="XM206" s="6"/>
      <c r="XN206" s="6"/>
      <c r="XO206" s="6"/>
      <c r="XP206" s="6"/>
      <c r="XQ206" s="6"/>
      <c r="XR206" s="6"/>
      <c r="XS206" s="6"/>
      <c r="XT206" s="6"/>
      <c r="XU206" s="6"/>
      <c r="XV206" s="6"/>
      <c r="XW206" s="6"/>
      <c r="XX206" s="6"/>
      <c r="XY206" s="6"/>
      <c r="XZ206" s="6"/>
      <c r="YA206" s="6"/>
      <c r="YB206" s="6"/>
      <c r="YC206" s="6"/>
      <c r="YD206" s="6"/>
      <c r="YE206" s="6"/>
      <c r="YF206" s="6"/>
      <c r="YG206" s="6"/>
      <c r="YH206" s="6"/>
      <c r="YI206" s="6"/>
      <c r="YJ206" s="6"/>
      <c r="YK206" s="6"/>
      <c r="YL206" s="6"/>
      <c r="YM206" s="6"/>
      <c r="YN206" s="6"/>
      <c r="YO206" s="6"/>
      <c r="YP206" s="6"/>
      <c r="YQ206" s="6"/>
      <c r="YR206" s="6"/>
      <c r="YS206" s="6"/>
      <c r="YT206" s="6"/>
      <c r="YU206" s="6"/>
      <c r="YV206" s="6"/>
      <c r="YW206" s="6"/>
      <c r="YX206" s="6"/>
      <c r="YY206" s="6"/>
      <c r="YZ206" s="6"/>
      <c r="ZA206" s="6"/>
      <c r="ZB206" s="6"/>
      <c r="ZC206" s="6"/>
      <c r="ZD206" s="6"/>
      <c r="ZE206" s="6"/>
      <c r="ZF206" s="6"/>
      <c r="ZG206" s="6"/>
      <c r="ZH206" s="6"/>
      <c r="ZI206" s="6"/>
      <c r="ZJ206" s="6"/>
    </row>
    <row r="207" spans="2:686">
      <c r="B207" s="17">
        <v>160</v>
      </c>
      <c r="C207" s="29" t="s">
        <v>452</v>
      </c>
      <c r="D207" s="30" t="s">
        <v>453</v>
      </c>
      <c r="E207" s="43" t="s">
        <v>48</v>
      </c>
      <c r="F207" s="29">
        <v>1</v>
      </c>
      <c r="G207" s="36">
        <v>105626000</v>
      </c>
      <c r="H207" s="37">
        <f t="shared" si="119"/>
        <v>105626000</v>
      </c>
      <c r="I207" s="37"/>
      <c r="J207" s="17">
        <v>61</v>
      </c>
      <c r="K207" s="17">
        <v>70</v>
      </c>
      <c r="L207" s="23">
        <v>120</v>
      </c>
      <c r="M207" s="23">
        <f t="shared" si="136"/>
        <v>91</v>
      </c>
      <c r="AH207" s="24"/>
      <c r="DM207" s="67"/>
      <c r="LJ207" s="24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  <c r="NK207" s="6"/>
      <c r="NL207" s="6"/>
      <c r="NM207" s="6"/>
      <c r="NN207" s="6"/>
      <c r="NO207" s="6"/>
      <c r="NP207" s="6"/>
      <c r="NQ207" s="6"/>
      <c r="NR207" s="6"/>
      <c r="NS207" s="6"/>
      <c r="NT207" s="6"/>
      <c r="NU207" s="6"/>
      <c r="NV207" s="6"/>
      <c r="NW207" s="6"/>
      <c r="NX207" s="6"/>
      <c r="NY207" s="6"/>
      <c r="NZ207" s="6"/>
      <c r="OA207" s="6"/>
      <c r="OB207" s="6"/>
      <c r="OC207" s="6"/>
      <c r="OD207" s="6"/>
      <c r="OE207" s="6"/>
      <c r="OF207" s="6"/>
      <c r="OG207" s="6"/>
      <c r="OH207" s="6"/>
      <c r="OI207" s="6"/>
      <c r="OJ207" s="6"/>
      <c r="OK207" s="6"/>
      <c r="OL207" s="6"/>
      <c r="OM207" s="6"/>
      <c r="ON207" s="6"/>
      <c r="OO207" s="6"/>
      <c r="OP207" s="6"/>
      <c r="OQ207" s="6"/>
      <c r="OR207" s="6"/>
      <c r="OS207" s="6"/>
      <c r="OT207" s="6"/>
      <c r="OU207" s="6"/>
      <c r="OV207" s="6"/>
      <c r="OW207" s="6"/>
      <c r="OX207" s="6"/>
      <c r="OY207" s="6"/>
      <c r="OZ207" s="6"/>
      <c r="PA207" s="6"/>
      <c r="PB207" s="6"/>
      <c r="PC207" s="6"/>
      <c r="PD207" s="6"/>
      <c r="PE207" s="6"/>
      <c r="PF207" s="6"/>
      <c r="PG207" s="6"/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6"/>
      <c r="PV207" s="6"/>
      <c r="PW207" s="6"/>
      <c r="PX207" s="6"/>
      <c r="PY207" s="6"/>
      <c r="PZ207" s="6"/>
      <c r="QA207" s="6"/>
      <c r="QB207" s="6"/>
      <c r="QC207" s="6"/>
      <c r="QD207" s="6"/>
      <c r="QE207" s="6"/>
      <c r="QF207" s="6"/>
      <c r="QG207" s="6"/>
      <c r="QH207" s="6"/>
      <c r="QI207" s="6"/>
      <c r="QJ207" s="6"/>
      <c r="QK207" s="6"/>
      <c r="QL207" s="6"/>
      <c r="QM207" s="6"/>
      <c r="QN207" s="6"/>
      <c r="QO207" s="6"/>
      <c r="QP207" s="6"/>
      <c r="QQ207" s="6"/>
      <c r="QR207" s="6"/>
      <c r="QS207" s="6"/>
      <c r="QT207" s="6"/>
      <c r="QU207" s="6"/>
      <c r="QV207" s="6"/>
      <c r="QW207" s="6"/>
      <c r="QX207" s="6"/>
      <c r="QY207" s="6"/>
      <c r="QZ207" s="6"/>
      <c r="RA207" s="6"/>
      <c r="RB207" s="6"/>
      <c r="RC207" s="6"/>
      <c r="RD207" s="6"/>
      <c r="RE207" s="6"/>
      <c r="RF207" s="6"/>
      <c r="RG207" s="6"/>
      <c r="RH207" s="6"/>
      <c r="RI207" s="6"/>
      <c r="RJ207" s="6"/>
      <c r="RK207" s="6"/>
      <c r="RL207" s="6"/>
      <c r="RM207" s="6"/>
      <c r="RN207" s="6"/>
      <c r="RO207" s="6"/>
      <c r="RP207" s="6"/>
      <c r="RQ207" s="6"/>
      <c r="RR207" s="6"/>
      <c r="RS207" s="6"/>
      <c r="RT207" s="6"/>
      <c r="RU207" s="6"/>
      <c r="RV207" s="6"/>
      <c r="RW207" s="6"/>
      <c r="RX207" s="6"/>
      <c r="RY207" s="6"/>
      <c r="RZ207" s="6"/>
      <c r="SA207" s="6"/>
      <c r="SB207" s="6"/>
      <c r="SC207" s="6"/>
      <c r="SD207" s="6"/>
      <c r="SE207" s="6"/>
      <c r="SF207" s="6"/>
      <c r="SG207" s="6"/>
      <c r="SH207" s="6"/>
      <c r="SI207" s="6"/>
      <c r="SJ207" s="6"/>
      <c r="SK207" s="6"/>
      <c r="SL207" s="6"/>
      <c r="SM207" s="6"/>
      <c r="SN207" s="6"/>
      <c r="SO207" s="6"/>
      <c r="SP207" s="6"/>
      <c r="SQ207" s="6"/>
      <c r="SR207" s="6"/>
      <c r="SS207" s="6"/>
      <c r="ST207" s="6"/>
      <c r="SU207" s="6"/>
      <c r="SV207" s="6"/>
      <c r="SW207" s="6"/>
      <c r="SX207" s="6"/>
      <c r="SY207" s="6"/>
      <c r="SZ207" s="6"/>
      <c r="TA207" s="6"/>
      <c r="TB207" s="6"/>
      <c r="TC207" s="6"/>
      <c r="TD207" s="6"/>
      <c r="TE207" s="6"/>
      <c r="TF207" s="6"/>
      <c r="TG207" s="11">
        <f t="shared" ref="TG207:VR207" si="139">+$H207/$L207</f>
        <v>880216.66666666663</v>
      </c>
      <c r="TH207" s="11">
        <f t="shared" si="139"/>
        <v>880216.66666666663</v>
      </c>
      <c r="TI207" s="11">
        <f t="shared" si="139"/>
        <v>880216.66666666663</v>
      </c>
      <c r="TJ207" s="11">
        <f t="shared" si="139"/>
        <v>880216.66666666663</v>
      </c>
      <c r="TK207" s="11">
        <f t="shared" si="139"/>
        <v>880216.66666666663</v>
      </c>
      <c r="TL207" s="11">
        <f t="shared" si="139"/>
        <v>880216.66666666663</v>
      </c>
      <c r="TM207" s="11">
        <f t="shared" si="139"/>
        <v>880216.66666666663</v>
      </c>
      <c r="TN207" s="11">
        <f t="shared" si="139"/>
        <v>880216.66666666663</v>
      </c>
      <c r="TO207" s="11">
        <f t="shared" si="139"/>
        <v>880216.66666666663</v>
      </c>
      <c r="TP207" s="11">
        <f t="shared" si="139"/>
        <v>880216.66666666663</v>
      </c>
      <c r="TQ207" s="11">
        <f t="shared" si="139"/>
        <v>880216.66666666663</v>
      </c>
      <c r="TR207" s="11">
        <f t="shared" si="139"/>
        <v>880216.66666666663</v>
      </c>
      <c r="TS207" s="11">
        <f t="shared" si="139"/>
        <v>880216.66666666663</v>
      </c>
      <c r="TT207" s="11">
        <f t="shared" si="139"/>
        <v>880216.66666666663</v>
      </c>
      <c r="TU207" s="11">
        <f t="shared" si="139"/>
        <v>880216.66666666663</v>
      </c>
      <c r="TV207" s="11">
        <f t="shared" si="139"/>
        <v>880216.66666666663</v>
      </c>
      <c r="TW207" s="11">
        <f t="shared" si="139"/>
        <v>880216.66666666663</v>
      </c>
      <c r="TX207" s="11">
        <f t="shared" si="139"/>
        <v>880216.66666666663</v>
      </c>
      <c r="TY207" s="11">
        <f t="shared" si="139"/>
        <v>880216.66666666663</v>
      </c>
      <c r="TZ207" s="11">
        <f t="shared" si="139"/>
        <v>880216.66666666663</v>
      </c>
      <c r="UA207" s="11">
        <f t="shared" si="139"/>
        <v>880216.66666666663</v>
      </c>
      <c r="UB207" s="11">
        <f t="shared" si="139"/>
        <v>880216.66666666663</v>
      </c>
      <c r="UC207" s="11">
        <f t="shared" si="139"/>
        <v>880216.66666666663</v>
      </c>
      <c r="UD207" s="11">
        <f t="shared" si="139"/>
        <v>880216.66666666663</v>
      </c>
      <c r="UE207" s="11">
        <f t="shared" si="139"/>
        <v>880216.66666666663</v>
      </c>
      <c r="UF207" s="11">
        <f t="shared" si="139"/>
        <v>880216.66666666663</v>
      </c>
      <c r="UG207" s="11">
        <f t="shared" si="139"/>
        <v>880216.66666666663</v>
      </c>
      <c r="UH207" s="11">
        <f t="shared" si="139"/>
        <v>880216.66666666663</v>
      </c>
      <c r="UI207" s="11">
        <f t="shared" si="139"/>
        <v>880216.66666666663</v>
      </c>
      <c r="UJ207" s="11">
        <f t="shared" si="139"/>
        <v>880216.66666666663</v>
      </c>
      <c r="UK207" s="11">
        <f t="shared" si="139"/>
        <v>880216.66666666663</v>
      </c>
      <c r="UL207" s="11">
        <f t="shared" si="139"/>
        <v>880216.66666666663</v>
      </c>
      <c r="UM207" s="11">
        <f t="shared" si="139"/>
        <v>880216.66666666663</v>
      </c>
      <c r="UN207" s="11">
        <f t="shared" si="139"/>
        <v>880216.66666666663</v>
      </c>
      <c r="UO207" s="11">
        <f t="shared" si="139"/>
        <v>880216.66666666663</v>
      </c>
      <c r="UP207" s="11">
        <f t="shared" si="139"/>
        <v>880216.66666666663</v>
      </c>
      <c r="UQ207" s="11">
        <f t="shared" si="139"/>
        <v>880216.66666666663</v>
      </c>
      <c r="UR207" s="11">
        <f t="shared" si="139"/>
        <v>880216.66666666663</v>
      </c>
      <c r="US207" s="11">
        <f t="shared" si="139"/>
        <v>880216.66666666663</v>
      </c>
      <c r="UT207" s="11">
        <f t="shared" si="139"/>
        <v>880216.66666666663</v>
      </c>
      <c r="UU207" s="11">
        <f t="shared" si="139"/>
        <v>880216.66666666663</v>
      </c>
      <c r="UV207" s="11">
        <f t="shared" si="139"/>
        <v>880216.66666666663</v>
      </c>
      <c r="UW207" s="11">
        <f t="shared" si="139"/>
        <v>880216.66666666663</v>
      </c>
      <c r="UX207" s="11">
        <f t="shared" si="139"/>
        <v>880216.66666666663</v>
      </c>
      <c r="UY207" s="11">
        <f t="shared" si="139"/>
        <v>880216.66666666663</v>
      </c>
      <c r="UZ207" s="11">
        <f t="shared" si="139"/>
        <v>880216.66666666663</v>
      </c>
      <c r="VA207" s="11">
        <f t="shared" si="139"/>
        <v>880216.66666666663</v>
      </c>
      <c r="VB207" s="11">
        <f t="shared" si="139"/>
        <v>880216.66666666663</v>
      </c>
      <c r="VC207" s="11">
        <f t="shared" si="139"/>
        <v>880216.66666666663</v>
      </c>
      <c r="VD207" s="11">
        <f t="shared" si="139"/>
        <v>880216.66666666663</v>
      </c>
      <c r="VE207" s="11">
        <f t="shared" si="139"/>
        <v>880216.66666666663</v>
      </c>
      <c r="VF207" s="11">
        <f t="shared" si="139"/>
        <v>880216.66666666663</v>
      </c>
      <c r="VG207" s="11">
        <f t="shared" si="139"/>
        <v>880216.66666666663</v>
      </c>
      <c r="VH207" s="11">
        <f t="shared" si="139"/>
        <v>880216.66666666663</v>
      </c>
      <c r="VI207" s="11">
        <f t="shared" si="139"/>
        <v>880216.66666666663</v>
      </c>
      <c r="VJ207" s="11">
        <f t="shared" si="139"/>
        <v>880216.66666666663</v>
      </c>
      <c r="VK207" s="11">
        <f t="shared" si="139"/>
        <v>880216.66666666663</v>
      </c>
      <c r="VL207" s="11">
        <f t="shared" si="139"/>
        <v>880216.66666666663</v>
      </c>
      <c r="VM207" s="11">
        <f t="shared" si="139"/>
        <v>880216.66666666663</v>
      </c>
      <c r="VN207" s="11">
        <f t="shared" si="139"/>
        <v>880216.66666666663</v>
      </c>
      <c r="VO207" s="11">
        <f t="shared" si="139"/>
        <v>880216.66666666663</v>
      </c>
      <c r="VP207" s="11">
        <f t="shared" si="139"/>
        <v>880216.66666666663</v>
      </c>
      <c r="VQ207" s="11">
        <f t="shared" si="139"/>
        <v>880216.66666666663</v>
      </c>
      <c r="VR207" s="11">
        <f t="shared" si="139"/>
        <v>880216.66666666663</v>
      </c>
      <c r="VS207" s="11">
        <f t="shared" ref="VS207:XV207" si="140">+$H207/$L207</f>
        <v>880216.66666666663</v>
      </c>
      <c r="VT207" s="11">
        <f t="shared" si="140"/>
        <v>880216.66666666663</v>
      </c>
      <c r="VU207" s="11">
        <f t="shared" si="140"/>
        <v>880216.66666666663</v>
      </c>
      <c r="VV207" s="11">
        <f t="shared" si="140"/>
        <v>880216.66666666663</v>
      </c>
      <c r="VW207" s="11">
        <f t="shared" si="140"/>
        <v>880216.66666666663</v>
      </c>
      <c r="VX207" s="11">
        <f t="shared" si="140"/>
        <v>880216.66666666663</v>
      </c>
      <c r="VY207" s="11">
        <f t="shared" si="140"/>
        <v>880216.66666666663</v>
      </c>
      <c r="VZ207" s="11">
        <f t="shared" si="140"/>
        <v>880216.66666666663</v>
      </c>
      <c r="WA207" s="11">
        <f t="shared" si="140"/>
        <v>880216.66666666663</v>
      </c>
      <c r="WB207" s="11">
        <f t="shared" si="140"/>
        <v>880216.66666666663</v>
      </c>
      <c r="WC207" s="11">
        <f t="shared" si="140"/>
        <v>880216.66666666663</v>
      </c>
      <c r="WD207" s="11">
        <f t="shared" si="140"/>
        <v>880216.66666666663</v>
      </c>
      <c r="WE207" s="11">
        <f t="shared" si="140"/>
        <v>880216.66666666663</v>
      </c>
      <c r="WF207" s="11">
        <f t="shared" si="140"/>
        <v>880216.66666666663</v>
      </c>
      <c r="WG207" s="11">
        <f t="shared" si="140"/>
        <v>880216.66666666663</v>
      </c>
      <c r="WH207" s="11">
        <f t="shared" si="140"/>
        <v>880216.66666666663</v>
      </c>
      <c r="WI207" s="11">
        <f t="shared" si="140"/>
        <v>880216.66666666663</v>
      </c>
      <c r="WJ207" s="11">
        <f t="shared" si="140"/>
        <v>880216.66666666663</v>
      </c>
      <c r="WK207" s="11">
        <f t="shared" si="140"/>
        <v>880216.66666666663</v>
      </c>
      <c r="WL207" s="11">
        <f t="shared" si="140"/>
        <v>880216.66666666663</v>
      </c>
      <c r="WM207" s="11">
        <f t="shared" si="140"/>
        <v>880216.66666666663</v>
      </c>
      <c r="WN207" s="11">
        <f t="shared" si="140"/>
        <v>880216.66666666663</v>
      </c>
      <c r="WO207" s="11">
        <f t="shared" si="140"/>
        <v>880216.66666666663</v>
      </c>
      <c r="WP207" s="11">
        <f t="shared" si="140"/>
        <v>880216.66666666663</v>
      </c>
      <c r="WQ207" s="11">
        <f t="shared" si="140"/>
        <v>880216.66666666663</v>
      </c>
      <c r="WR207" s="11">
        <f t="shared" si="140"/>
        <v>880216.66666666663</v>
      </c>
      <c r="WS207" s="11">
        <f t="shared" si="140"/>
        <v>880216.66666666663</v>
      </c>
      <c r="WT207" s="11">
        <f t="shared" si="140"/>
        <v>880216.66666666663</v>
      </c>
      <c r="WU207" s="11">
        <f t="shared" si="140"/>
        <v>880216.66666666663</v>
      </c>
      <c r="WV207" s="11">
        <f t="shared" si="140"/>
        <v>880216.66666666663</v>
      </c>
      <c r="WW207" s="11">
        <f t="shared" si="140"/>
        <v>880216.66666666663</v>
      </c>
      <c r="WX207" s="11">
        <f t="shared" si="140"/>
        <v>880216.66666666663</v>
      </c>
      <c r="WY207" s="11">
        <f t="shared" si="140"/>
        <v>880216.66666666663</v>
      </c>
      <c r="WZ207" s="11">
        <f t="shared" si="140"/>
        <v>880216.66666666663</v>
      </c>
      <c r="XA207" s="11">
        <f t="shared" si="140"/>
        <v>880216.66666666663</v>
      </c>
      <c r="XB207" s="11">
        <f t="shared" si="140"/>
        <v>880216.66666666663</v>
      </c>
      <c r="XC207" s="11">
        <f t="shared" si="140"/>
        <v>880216.66666666663</v>
      </c>
      <c r="XD207" s="11">
        <f t="shared" si="140"/>
        <v>880216.66666666663</v>
      </c>
      <c r="XE207" s="11">
        <f t="shared" si="140"/>
        <v>880216.66666666663</v>
      </c>
      <c r="XF207" s="11">
        <f t="shared" si="140"/>
        <v>880216.66666666663</v>
      </c>
      <c r="XG207" s="11">
        <f t="shared" si="140"/>
        <v>880216.66666666663</v>
      </c>
      <c r="XH207" s="11">
        <f t="shared" si="140"/>
        <v>880216.66666666663</v>
      </c>
      <c r="XI207" s="11">
        <f t="shared" si="140"/>
        <v>880216.66666666663</v>
      </c>
      <c r="XJ207" s="11">
        <f t="shared" si="140"/>
        <v>880216.66666666663</v>
      </c>
      <c r="XK207" s="11">
        <f t="shared" si="140"/>
        <v>880216.66666666663</v>
      </c>
      <c r="XL207" s="11">
        <f t="shared" si="140"/>
        <v>880216.66666666663</v>
      </c>
      <c r="XM207" s="11">
        <f t="shared" si="140"/>
        <v>880216.66666666663</v>
      </c>
      <c r="XN207" s="11">
        <f t="shared" si="140"/>
        <v>880216.66666666663</v>
      </c>
      <c r="XO207" s="11">
        <f t="shared" si="140"/>
        <v>880216.66666666663</v>
      </c>
      <c r="XP207" s="11">
        <f t="shared" si="140"/>
        <v>880216.66666666663</v>
      </c>
      <c r="XQ207" s="11">
        <f t="shared" si="140"/>
        <v>880216.66666666663</v>
      </c>
      <c r="XR207" s="11">
        <f t="shared" si="140"/>
        <v>880216.66666666663</v>
      </c>
      <c r="XS207" s="11">
        <f t="shared" si="140"/>
        <v>880216.66666666663</v>
      </c>
      <c r="XT207" s="11">
        <f t="shared" si="140"/>
        <v>880216.66666666663</v>
      </c>
      <c r="XU207" s="11">
        <f t="shared" si="140"/>
        <v>880216.66666666663</v>
      </c>
      <c r="XV207" s="11">
        <f t="shared" si="140"/>
        <v>880216.66666666663</v>
      </c>
      <c r="XW207" s="6"/>
      <c r="XX207" s="6"/>
      <c r="XY207" s="6"/>
      <c r="XZ207" s="6"/>
      <c r="YA207" s="6"/>
      <c r="YB207" s="6"/>
      <c r="YC207" s="6"/>
      <c r="YD207" s="6"/>
      <c r="YE207" s="6"/>
      <c r="YF207" s="6"/>
      <c r="YG207" s="6"/>
      <c r="YH207" s="6"/>
      <c r="YI207" s="6"/>
      <c r="YJ207" s="6"/>
      <c r="YK207" s="6"/>
      <c r="YL207" s="6"/>
      <c r="YM207" s="6"/>
      <c r="YN207" s="6"/>
      <c r="YO207" s="6"/>
      <c r="YP207" s="6"/>
      <c r="YQ207" s="6"/>
      <c r="YR207" s="6"/>
      <c r="YS207" s="6"/>
      <c r="YT207" s="6"/>
      <c r="YU207" s="6"/>
      <c r="YV207" s="6"/>
      <c r="YW207" s="6"/>
      <c r="YX207" s="6"/>
      <c r="YY207" s="6"/>
      <c r="YZ207" s="6"/>
      <c r="ZA207" s="6"/>
      <c r="ZB207" s="6"/>
      <c r="ZC207" s="6"/>
      <c r="ZD207" s="6"/>
      <c r="ZE207" s="6"/>
      <c r="ZF207" s="6"/>
      <c r="ZG207" s="6"/>
      <c r="ZH207" s="6"/>
      <c r="ZI207" s="6"/>
      <c r="ZJ207" s="6"/>
    </row>
    <row r="208" spans="2:686">
      <c r="B208" s="17">
        <v>161</v>
      </c>
      <c r="C208" s="29" t="s">
        <v>454</v>
      </c>
      <c r="D208" s="30" t="s">
        <v>455</v>
      </c>
      <c r="E208" s="43" t="s">
        <v>48</v>
      </c>
      <c r="F208" s="29">
        <v>3</v>
      </c>
      <c r="G208" s="36">
        <v>16300000</v>
      </c>
      <c r="H208" s="37">
        <f t="shared" si="119"/>
        <v>48900000</v>
      </c>
      <c r="I208" s="37"/>
      <c r="J208" s="17">
        <v>160</v>
      </c>
      <c r="K208" s="17">
        <v>20</v>
      </c>
      <c r="L208" s="23">
        <v>24</v>
      </c>
      <c r="M208" s="23">
        <f t="shared" si="136"/>
        <v>26</v>
      </c>
      <c r="AH208" s="24"/>
      <c r="DM208" s="67"/>
      <c r="LJ208" s="24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  <c r="NK208" s="6"/>
      <c r="NL208" s="6"/>
      <c r="NM208" s="6"/>
      <c r="NN208" s="6"/>
      <c r="NO208" s="6"/>
      <c r="NP208" s="6"/>
      <c r="NQ208" s="6"/>
      <c r="NR208" s="6"/>
      <c r="NS208" s="6"/>
      <c r="NT208" s="6"/>
      <c r="NU208" s="6"/>
      <c r="NV208" s="6"/>
      <c r="NW208" s="6"/>
      <c r="NX208" s="6"/>
      <c r="NY208" s="6"/>
      <c r="NZ208" s="6"/>
      <c r="OA208" s="6"/>
      <c r="OB208" s="6"/>
      <c r="OC208" s="6"/>
      <c r="OD208" s="6"/>
      <c r="OE208" s="6"/>
      <c r="OF208" s="6"/>
      <c r="OG208" s="6"/>
      <c r="OH208" s="6"/>
      <c r="OI208" s="6"/>
      <c r="OJ208" s="6"/>
      <c r="OK208" s="6"/>
      <c r="OL208" s="6"/>
      <c r="OM208" s="6"/>
      <c r="ON208" s="6"/>
      <c r="OO208" s="6"/>
      <c r="OP208" s="6"/>
      <c r="OQ208" s="6"/>
      <c r="OR208" s="6"/>
      <c r="OS208" s="6"/>
      <c r="OT208" s="6"/>
      <c r="OU208" s="6"/>
      <c r="OV208" s="6"/>
      <c r="OW208" s="6"/>
      <c r="OX208" s="6"/>
      <c r="OY208" s="6"/>
      <c r="OZ208" s="6"/>
      <c r="PA208" s="6"/>
      <c r="PB208" s="6"/>
      <c r="PC208" s="6"/>
      <c r="PD208" s="6"/>
      <c r="PE208" s="6"/>
      <c r="PF208" s="6"/>
      <c r="PG208" s="6"/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6"/>
      <c r="PV208" s="6"/>
      <c r="PW208" s="6"/>
      <c r="PX208" s="6"/>
      <c r="PY208" s="6"/>
      <c r="PZ208" s="6"/>
      <c r="QA208" s="6"/>
      <c r="QB208" s="6"/>
      <c r="QC208" s="6"/>
      <c r="QD208" s="6"/>
      <c r="QE208" s="6"/>
      <c r="QF208" s="6"/>
      <c r="QG208" s="6"/>
      <c r="QH208" s="6"/>
      <c r="QI208" s="6"/>
      <c r="QJ208" s="6"/>
      <c r="QK208" s="6"/>
      <c r="QL208" s="6"/>
      <c r="QM208" s="6"/>
      <c r="QN208" s="6"/>
      <c r="QO208" s="6"/>
      <c r="QP208" s="6"/>
      <c r="QQ208" s="6"/>
      <c r="QR208" s="6"/>
      <c r="QS208" s="6"/>
      <c r="QT208" s="6"/>
      <c r="QU208" s="6"/>
      <c r="QV208" s="6"/>
      <c r="QW208" s="6"/>
      <c r="QX208" s="6"/>
      <c r="QY208" s="6"/>
      <c r="QZ208" s="6"/>
      <c r="RA208" s="6"/>
      <c r="RB208" s="6"/>
      <c r="RC208" s="6"/>
      <c r="RD208" s="6"/>
      <c r="RE208" s="6"/>
      <c r="RF208" s="6"/>
      <c r="RG208" s="6"/>
      <c r="RH208" s="6"/>
      <c r="RI208" s="6"/>
      <c r="RJ208" s="6"/>
      <c r="RK208" s="6"/>
      <c r="RL208" s="6"/>
      <c r="RM208" s="6"/>
      <c r="RN208" s="6"/>
      <c r="RO208" s="6"/>
      <c r="RP208" s="6"/>
      <c r="RQ208" s="6"/>
      <c r="RR208" s="6"/>
      <c r="RS208" s="6"/>
      <c r="RT208" s="6"/>
      <c r="RU208" s="6"/>
      <c r="RV208" s="6"/>
      <c r="RW208" s="6"/>
      <c r="RX208" s="6"/>
      <c r="RY208" s="6"/>
      <c r="RZ208" s="6"/>
      <c r="SA208" s="6"/>
      <c r="SB208" s="6"/>
      <c r="SC208" s="6"/>
      <c r="SD208" s="6"/>
      <c r="SE208" s="6"/>
      <c r="SF208" s="6"/>
      <c r="SG208" s="6"/>
      <c r="SH208" s="6"/>
      <c r="SI208" s="6"/>
      <c r="SJ208" s="6"/>
      <c r="SK208" s="6"/>
      <c r="SL208" s="6"/>
      <c r="SM208" s="6"/>
      <c r="SN208" s="6"/>
      <c r="SO208" s="6"/>
      <c r="SP208" s="6"/>
      <c r="SQ208" s="6"/>
      <c r="SR208" s="6"/>
      <c r="SS208" s="6"/>
      <c r="ST208" s="6"/>
      <c r="SU208" s="6"/>
      <c r="SV208" s="6"/>
      <c r="SW208" s="6"/>
      <c r="SX208" s="6"/>
      <c r="SY208" s="6"/>
      <c r="SZ208" s="6"/>
      <c r="TA208" s="6"/>
      <c r="TB208" s="6"/>
      <c r="TC208" s="6"/>
      <c r="TD208" s="6"/>
      <c r="TE208" s="6"/>
      <c r="TF208" s="6"/>
      <c r="TG208" s="6"/>
      <c r="TH208" s="6"/>
      <c r="TI208" s="6"/>
      <c r="TJ208" s="6"/>
      <c r="TK208" s="6"/>
      <c r="TL208" s="6"/>
      <c r="TM208" s="6"/>
      <c r="TN208" s="6"/>
      <c r="TO208" s="6"/>
      <c r="TP208" s="6"/>
      <c r="TQ208" s="6"/>
      <c r="TR208" s="6"/>
      <c r="TS208" s="6"/>
      <c r="TT208" s="6"/>
      <c r="TU208" s="6"/>
      <c r="TV208" s="6"/>
      <c r="TW208" s="6"/>
      <c r="TX208" s="6"/>
      <c r="TY208" s="6"/>
      <c r="TZ208" s="6"/>
      <c r="UA208" s="6"/>
      <c r="UB208" s="6"/>
      <c r="UC208" s="6"/>
      <c r="UD208" s="6"/>
      <c r="UE208" s="6"/>
      <c r="UF208" s="6"/>
      <c r="UG208" s="6"/>
      <c r="UH208" s="6"/>
      <c r="UI208" s="6"/>
      <c r="UJ208" s="6"/>
      <c r="UK208" s="6"/>
      <c r="UL208" s="6"/>
      <c r="UM208" s="6"/>
      <c r="UN208" s="6"/>
      <c r="UO208" s="6"/>
      <c r="UP208" s="6"/>
      <c r="UQ208" s="6"/>
      <c r="UR208" s="6"/>
      <c r="US208" s="6"/>
      <c r="UT208" s="6"/>
      <c r="UU208" s="6"/>
      <c r="UV208" s="6"/>
      <c r="UW208" s="6"/>
      <c r="UX208" s="6"/>
      <c r="UY208" s="6"/>
      <c r="UZ208" s="6"/>
      <c r="VA208" s="6"/>
      <c r="VB208" s="6"/>
      <c r="VC208" s="6"/>
      <c r="VD208" s="6"/>
      <c r="VE208" s="6"/>
      <c r="VF208" s="6"/>
      <c r="VG208" s="6"/>
      <c r="VH208" s="6"/>
      <c r="VI208" s="6"/>
      <c r="VJ208" s="6"/>
      <c r="VK208" s="6"/>
      <c r="VL208" s="6"/>
      <c r="VM208" s="6"/>
      <c r="VN208" s="6"/>
      <c r="VO208" s="6"/>
      <c r="VP208" s="6"/>
      <c r="VQ208" s="6"/>
      <c r="VR208" s="6"/>
      <c r="VS208" s="6"/>
      <c r="VT208" s="6"/>
      <c r="VU208" s="6"/>
      <c r="VV208" s="6"/>
      <c r="VW208" s="6"/>
      <c r="VX208" s="6"/>
      <c r="VY208" s="6"/>
      <c r="VZ208" s="6"/>
      <c r="WA208" s="6"/>
      <c r="WB208" s="6"/>
      <c r="WC208" s="6"/>
      <c r="WD208" s="6"/>
      <c r="WE208" s="6"/>
      <c r="WF208" s="6"/>
      <c r="WG208" s="6"/>
      <c r="WH208" s="6"/>
      <c r="WI208" s="6"/>
      <c r="WJ208" s="6"/>
      <c r="WK208" s="6"/>
      <c r="WL208" s="6"/>
      <c r="WM208" s="6"/>
      <c r="WN208" s="6"/>
      <c r="WO208" s="6"/>
      <c r="WP208" s="6"/>
      <c r="WQ208" s="6"/>
      <c r="WR208" s="6"/>
      <c r="WS208" s="6"/>
      <c r="WT208" s="6"/>
      <c r="WU208" s="6"/>
      <c r="WV208" s="6"/>
      <c r="WW208" s="6"/>
      <c r="WX208" s="6"/>
      <c r="WY208" s="6"/>
      <c r="WZ208" s="6"/>
      <c r="XA208" s="6"/>
      <c r="XB208" s="6"/>
      <c r="XC208" s="6"/>
      <c r="XD208" s="6"/>
      <c r="XE208" s="6"/>
      <c r="XF208" s="6"/>
      <c r="XG208" s="6"/>
      <c r="XH208" s="6"/>
      <c r="XI208" s="6"/>
      <c r="XJ208" s="6"/>
      <c r="XK208" s="6"/>
      <c r="XL208" s="6"/>
      <c r="XM208" s="6"/>
      <c r="XN208" s="6"/>
      <c r="XO208" s="6"/>
      <c r="XP208" s="6"/>
      <c r="XQ208" s="6"/>
      <c r="XR208" s="6"/>
      <c r="XS208" s="6"/>
      <c r="XT208" s="6"/>
      <c r="XU208" s="6"/>
      <c r="XV208" s="6"/>
      <c r="XW208" s="11">
        <f t="shared" ref="XW208:YT208" si="141">+$H208/$L208</f>
        <v>2037500</v>
      </c>
      <c r="XX208" s="11">
        <f t="shared" si="141"/>
        <v>2037500</v>
      </c>
      <c r="XY208" s="11">
        <f t="shared" si="141"/>
        <v>2037500</v>
      </c>
      <c r="XZ208" s="11">
        <f t="shared" si="141"/>
        <v>2037500</v>
      </c>
      <c r="YA208" s="11">
        <f t="shared" si="141"/>
        <v>2037500</v>
      </c>
      <c r="YB208" s="11">
        <f t="shared" si="141"/>
        <v>2037500</v>
      </c>
      <c r="YC208" s="11">
        <f t="shared" si="141"/>
        <v>2037500</v>
      </c>
      <c r="YD208" s="11">
        <f t="shared" si="141"/>
        <v>2037500</v>
      </c>
      <c r="YE208" s="11">
        <f t="shared" si="141"/>
        <v>2037500</v>
      </c>
      <c r="YF208" s="11">
        <f t="shared" si="141"/>
        <v>2037500</v>
      </c>
      <c r="YG208" s="11">
        <f t="shared" si="141"/>
        <v>2037500</v>
      </c>
      <c r="YH208" s="11">
        <f t="shared" si="141"/>
        <v>2037500</v>
      </c>
      <c r="YI208" s="11">
        <f t="shared" si="141"/>
        <v>2037500</v>
      </c>
      <c r="YJ208" s="11">
        <f t="shared" si="141"/>
        <v>2037500</v>
      </c>
      <c r="YK208" s="11">
        <f t="shared" si="141"/>
        <v>2037500</v>
      </c>
      <c r="YL208" s="11">
        <f t="shared" si="141"/>
        <v>2037500</v>
      </c>
      <c r="YM208" s="11">
        <f t="shared" si="141"/>
        <v>2037500</v>
      </c>
      <c r="YN208" s="11">
        <f t="shared" si="141"/>
        <v>2037500</v>
      </c>
      <c r="YO208" s="11">
        <f t="shared" si="141"/>
        <v>2037500</v>
      </c>
      <c r="YP208" s="11">
        <f t="shared" si="141"/>
        <v>2037500</v>
      </c>
      <c r="YQ208" s="11">
        <f t="shared" si="141"/>
        <v>2037500</v>
      </c>
      <c r="YR208" s="11">
        <f t="shared" si="141"/>
        <v>2037500</v>
      </c>
      <c r="YS208" s="11">
        <f t="shared" si="141"/>
        <v>2037500</v>
      </c>
      <c r="YT208" s="11">
        <f t="shared" si="141"/>
        <v>2037500</v>
      </c>
      <c r="YU208" s="6"/>
      <c r="YV208" s="6"/>
      <c r="YW208" s="6"/>
      <c r="YX208" s="6"/>
      <c r="YY208" s="6"/>
      <c r="YZ208" s="6"/>
      <c r="ZA208" s="6"/>
      <c r="ZB208" s="6"/>
      <c r="ZC208" s="6"/>
      <c r="ZD208" s="6"/>
      <c r="ZE208" s="6"/>
      <c r="ZF208" s="6"/>
      <c r="ZG208" s="6"/>
      <c r="ZH208" s="6"/>
      <c r="ZI208" s="6"/>
      <c r="ZJ208" s="6"/>
    </row>
    <row r="209" spans="2:686">
      <c r="B209" s="17"/>
      <c r="C209" s="12" t="s">
        <v>456</v>
      </c>
      <c r="D209" s="40" t="s">
        <v>457</v>
      </c>
      <c r="E209" s="43"/>
      <c r="F209" s="29"/>
      <c r="G209" s="36"/>
      <c r="H209" s="37"/>
      <c r="I209" s="37"/>
      <c r="J209" s="17"/>
      <c r="K209" s="17"/>
      <c r="L209" s="23"/>
      <c r="M209" s="23">
        <f t="shared" si="136"/>
        <v>0</v>
      </c>
      <c r="AH209" s="24"/>
      <c r="DM209" s="67"/>
      <c r="LJ209" s="24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  <c r="WV209" s="6"/>
      <c r="WW209" s="6"/>
      <c r="WX209" s="6"/>
      <c r="WY209" s="6"/>
      <c r="WZ209" s="6"/>
      <c r="XA209" s="6"/>
      <c r="XB209" s="6"/>
      <c r="XC209" s="6"/>
      <c r="XD209" s="6"/>
      <c r="XE209" s="6"/>
      <c r="XF209" s="6"/>
      <c r="XG209" s="6"/>
      <c r="XH209" s="6"/>
      <c r="XI209" s="6"/>
      <c r="XJ209" s="6"/>
      <c r="XK209" s="6"/>
      <c r="XL209" s="6"/>
      <c r="XM209" s="6"/>
      <c r="XN209" s="6"/>
      <c r="XO209" s="6"/>
      <c r="XP209" s="6"/>
      <c r="XQ209" s="6"/>
      <c r="XR209" s="6"/>
      <c r="XS209" s="6"/>
      <c r="XT209" s="6"/>
      <c r="XU209" s="6"/>
      <c r="XV209" s="6"/>
      <c r="XW209" s="6"/>
      <c r="XX209" s="6"/>
      <c r="XY209" s="6"/>
      <c r="XZ209" s="6"/>
      <c r="YA209" s="6"/>
      <c r="YB209" s="6"/>
      <c r="YC209" s="6"/>
      <c r="YD209" s="6"/>
      <c r="YE209" s="6"/>
      <c r="YF209" s="6"/>
      <c r="YG209" s="6"/>
      <c r="YH209" s="6"/>
      <c r="YI209" s="6"/>
      <c r="YJ209" s="6"/>
      <c r="YK209" s="6"/>
      <c r="YL209" s="6"/>
      <c r="YM209" s="6"/>
      <c r="YN209" s="6"/>
      <c r="YO209" s="6"/>
      <c r="YP209" s="6"/>
      <c r="YQ209" s="6"/>
      <c r="YR209" s="6"/>
      <c r="YS209" s="6"/>
      <c r="YT209" s="6"/>
      <c r="YU209" s="6"/>
      <c r="YV209" s="6"/>
      <c r="YW209" s="6"/>
      <c r="YX209" s="6"/>
      <c r="YY209" s="6"/>
      <c r="YZ209" s="6"/>
      <c r="ZA209" s="6"/>
      <c r="ZB209" s="6"/>
      <c r="ZC209" s="6"/>
      <c r="ZD209" s="6"/>
      <c r="ZE209" s="6"/>
      <c r="ZF209" s="6"/>
      <c r="ZG209" s="6"/>
      <c r="ZH209" s="6"/>
      <c r="ZI209" s="6"/>
      <c r="ZJ209" s="6"/>
    </row>
    <row r="210" spans="2:686">
      <c r="B210" s="17">
        <v>162</v>
      </c>
      <c r="C210" s="29" t="s">
        <v>458</v>
      </c>
      <c r="D210" s="30" t="s">
        <v>459</v>
      </c>
      <c r="E210" s="43" t="s">
        <v>48</v>
      </c>
      <c r="F210" s="29">
        <v>37</v>
      </c>
      <c r="G210" s="36">
        <v>49000</v>
      </c>
      <c r="H210" s="37">
        <f t="shared" si="119"/>
        <v>1813000</v>
      </c>
      <c r="I210" s="37"/>
      <c r="J210" s="17">
        <v>152</v>
      </c>
      <c r="K210" s="17">
        <v>10</v>
      </c>
      <c r="L210" s="23">
        <v>1</v>
      </c>
      <c r="M210" s="23">
        <f t="shared" si="136"/>
        <v>13</v>
      </c>
      <c r="AH210" s="24"/>
      <c r="DM210" s="67"/>
      <c r="LJ210" s="24"/>
      <c r="MZ210" s="6"/>
      <c r="NA210" s="6"/>
      <c r="NB210" s="6"/>
      <c r="NC210" s="6"/>
      <c r="ND210" s="6"/>
      <c r="NE210" s="6"/>
      <c r="NF210" s="6"/>
      <c r="NG210" s="6"/>
      <c r="NH210" s="6"/>
      <c r="NI210" s="6"/>
      <c r="NJ210" s="6"/>
      <c r="NK210" s="6"/>
      <c r="NL210" s="6"/>
      <c r="NM210" s="6"/>
      <c r="NN210" s="6"/>
      <c r="NO210" s="6"/>
      <c r="NP210" s="6"/>
      <c r="NQ210" s="6"/>
      <c r="NR210" s="6"/>
      <c r="NS210" s="6"/>
      <c r="NT210" s="6"/>
      <c r="NU210" s="6"/>
      <c r="NV210" s="6"/>
      <c r="NW210" s="6"/>
      <c r="NX210" s="6"/>
      <c r="NY210" s="6"/>
      <c r="NZ210" s="6"/>
      <c r="OA210" s="6"/>
      <c r="OB210" s="6"/>
      <c r="OC210" s="6"/>
      <c r="OD210" s="6"/>
      <c r="OE210" s="6"/>
      <c r="OF210" s="6"/>
      <c r="OG210" s="6"/>
      <c r="OH210" s="6"/>
      <c r="OI210" s="6"/>
      <c r="OJ210" s="6"/>
      <c r="OK210" s="6"/>
      <c r="OL210" s="6"/>
      <c r="OM210" s="6"/>
      <c r="ON210" s="6"/>
      <c r="OO210" s="6"/>
      <c r="OP210" s="6"/>
      <c r="OQ210" s="6"/>
      <c r="OR210" s="6"/>
      <c r="OS210" s="6"/>
      <c r="OT210" s="6"/>
      <c r="OU210" s="6"/>
      <c r="OV210" s="6"/>
      <c r="OW210" s="6"/>
      <c r="OX210" s="6"/>
      <c r="OY210" s="6"/>
      <c r="OZ210" s="6"/>
      <c r="PA210" s="6"/>
      <c r="PB210" s="6"/>
      <c r="PC210" s="6"/>
      <c r="PD210" s="6"/>
      <c r="PE210" s="6"/>
      <c r="PF210" s="6"/>
      <c r="PG210" s="6"/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6"/>
      <c r="PV210" s="6"/>
      <c r="PW210" s="6"/>
      <c r="PX210" s="6"/>
      <c r="PY210" s="6"/>
      <c r="PZ210" s="6"/>
      <c r="QA210" s="6"/>
      <c r="QB210" s="6"/>
      <c r="QC210" s="6"/>
      <c r="QD210" s="6"/>
      <c r="QE210" s="6"/>
      <c r="QF210" s="6"/>
      <c r="QG210" s="6"/>
      <c r="QH210" s="6"/>
      <c r="QI210" s="6"/>
      <c r="QJ210" s="6"/>
      <c r="QK210" s="6"/>
      <c r="QL210" s="6"/>
      <c r="QM210" s="6"/>
      <c r="QN210" s="6"/>
      <c r="QO210" s="6"/>
      <c r="QP210" s="6"/>
      <c r="QQ210" s="6"/>
      <c r="QR210" s="6"/>
      <c r="QS210" s="6"/>
      <c r="QT210" s="6"/>
      <c r="QU210" s="6"/>
      <c r="QV210" s="6"/>
      <c r="QW210" s="6"/>
      <c r="QX210" s="6"/>
      <c r="QY210" s="6"/>
      <c r="QZ210" s="6"/>
      <c r="RA210" s="6"/>
      <c r="RB210" s="6"/>
      <c r="RC210" s="6"/>
      <c r="RD210" s="6"/>
      <c r="RE210" s="6"/>
      <c r="RF210" s="6"/>
      <c r="RG210" s="6"/>
      <c r="RH210" s="6"/>
      <c r="RI210" s="6"/>
      <c r="RJ210" s="6"/>
      <c r="RK210" s="6"/>
      <c r="RL210" s="6"/>
      <c r="RM210" s="6"/>
      <c r="RN210" s="6"/>
      <c r="RO210" s="6"/>
      <c r="RP210" s="6"/>
      <c r="RQ210" s="6"/>
      <c r="RR210" s="6"/>
      <c r="RS210" s="6"/>
      <c r="RT210" s="6"/>
      <c r="RU210" s="6"/>
      <c r="RV210" s="6"/>
      <c r="RW210" s="6"/>
      <c r="RX210" s="6"/>
      <c r="RY210" s="6"/>
      <c r="RZ210" s="6"/>
      <c r="SA210" s="6"/>
      <c r="SB210" s="6"/>
      <c r="SC210" s="6"/>
      <c r="SD210" s="6"/>
      <c r="SE210" s="6"/>
      <c r="SF210" s="6"/>
      <c r="SG210" s="6"/>
      <c r="SH210" s="6"/>
      <c r="SI210" s="6"/>
      <c r="SJ210" s="6"/>
      <c r="SK210" s="6"/>
      <c r="SL210" s="6"/>
      <c r="SM210" s="6"/>
      <c r="SN210" s="6"/>
      <c r="SO210" s="6"/>
      <c r="SP210" s="6"/>
      <c r="SQ210" s="6"/>
      <c r="SR210" s="6"/>
      <c r="SS210" s="6"/>
      <c r="ST210" s="6"/>
      <c r="SU210" s="6"/>
      <c r="SV210" s="6"/>
      <c r="SW210" s="6"/>
      <c r="SX210" s="6"/>
      <c r="SY210" s="6"/>
      <c r="SZ210" s="6"/>
      <c r="TA210" s="6"/>
      <c r="TB210" s="6"/>
      <c r="TC210" s="6"/>
      <c r="TD210" s="6"/>
      <c r="TE210" s="6"/>
      <c r="TF210" s="6"/>
      <c r="TG210" s="6"/>
      <c r="TH210" s="6"/>
      <c r="TI210" s="6"/>
      <c r="TJ210" s="6"/>
      <c r="TK210" s="6"/>
      <c r="TL210" s="6"/>
      <c r="TM210" s="6"/>
      <c r="TN210" s="6"/>
      <c r="TO210" s="6"/>
      <c r="TP210" s="6"/>
      <c r="TQ210" s="6"/>
      <c r="TR210" s="6"/>
      <c r="TS210" s="6"/>
      <c r="TT210" s="6"/>
      <c r="TU210" s="6"/>
      <c r="TV210" s="6"/>
      <c r="TW210" s="6"/>
      <c r="TX210" s="6"/>
      <c r="TY210" s="6"/>
      <c r="TZ210" s="6"/>
      <c r="UA210" s="6"/>
      <c r="UB210" s="6"/>
      <c r="UC210" s="6"/>
      <c r="UD210" s="6"/>
      <c r="UE210" s="6"/>
      <c r="UF210" s="6"/>
      <c r="UG210" s="6"/>
      <c r="UH210" s="6"/>
      <c r="UI210" s="6"/>
      <c r="UJ210" s="6"/>
      <c r="UK210" s="6"/>
      <c r="UL210" s="6"/>
      <c r="UM210" s="6"/>
      <c r="UN210" s="6"/>
      <c r="UO210" s="6"/>
      <c r="UP210" s="6"/>
      <c r="UQ210" s="6"/>
      <c r="UR210" s="6"/>
      <c r="US210" s="6"/>
      <c r="UT210" s="6"/>
      <c r="UU210" s="6"/>
      <c r="UV210" s="6"/>
      <c r="UW210" s="6"/>
      <c r="UX210" s="6"/>
      <c r="UY210" s="6"/>
      <c r="UZ210" s="6"/>
      <c r="VA210" s="6"/>
      <c r="VB210" s="6"/>
      <c r="VC210" s="6"/>
      <c r="VD210" s="6"/>
      <c r="VE210" s="6"/>
      <c r="VF210" s="6"/>
      <c r="VG210" s="6"/>
      <c r="VH210" s="6"/>
      <c r="VI210" s="6"/>
      <c r="VJ210" s="6"/>
      <c r="VK210" s="6"/>
      <c r="VL210" s="6"/>
      <c r="VM210" s="6"/>
      <c r="VN210" s="6"/>
      <c r="VO210" s="6"/>
      <c r="VP210" s="6"/>
      <c r="VQ210" s="6"/>
      <c r="VR210" s="6"/>
      <c r="VS210" s="6"/>
      <c r="VT210" s="6"/>
      <c r="VU210" s="6"/>
      <c r="VV210" s="6"/>
      <c r="VW210" s="6"/>
      <c r="VX210" s="6"/>
      <c r="VY210" s="6"/>
      <c r="VZ210" s="6"/>
      <c r="WA210" s="6"/>
      <c r="WB210" s="6"/>
      <c r="WC210" s="6"/>
      <c r="WD210" s="6"/>
      <c r="WE210" s="6"/>
      <c r="WF210" s="6"/>
      <c r="WG210" s="6"/>
      <c r="WH210" s="6"/>
      <c r="WI210" s="6"/>
      <c r="WJ210" s="6"/>
      <c r="WK210" s="6"/>
      <c r="WL210" s="6"/>
      <c r="WM210" s="6"/>
      <c r="WN210" s="6"/>
      <c r="WO210" s="11">
        <f t="shared" ref="WO210" si="142">+$H210/$L210</f>
        <v>1813000</v>
      </c>
      <c r="WP210" s="6"/>
      <c r="WQ210" s="6"/>
      <c r="WR210" s="6"/>
      <c r="WS210" s="6"/>
      <c r="WT210" s="6"/>
      <c r="WU210" s="6"/>
      <c r="WV210" s="6"/>
      <c r="WW210" s="6"/>
      <c r="WX210" s="6"/>
      <c r="WY210" s="6"/>
      <c r="WZ210" s="6"/>
      <c r="XA210" s="6"/>
      <c r="XB210" s="6"/>
      <c r="XC210" s="6"/>
      <c r="XD210" s="6"/>
      <c r="XE210" s="6"/>
      <c r="XF210" s="6"/>
      <c r="XG210" s="6"/>
      <c r="XH210" s="6"/>
      <c r="XI210" s="6"/>
      <c r="XJ210" s="6"/>
      <c r="XK210" s="6"/>
      <c r="XL210" s="6"/>
      <c r="XM210" s="6"/>
      <c r="XN210" s="6"/>
      <c r="XO210" s="6"/>
      <c r="XP210" s="6"/>
      <c r="XQ210" s="6"/>
      <c r="XR210" s="6"/>
      <c r="XS210" s="6"/>
      <c r="XT210" s="6"/>
      <c r="XU210" s="6"/>
      <c r="XV210" s="6"/>
      <c r="XW210" s="6"/>
      <c r="XX210" s="6"/>
      <c r="XY210" s="6"/>
      <c r="XZ210" s="6"/>
      <c r="YA210" s="6"/>
      <c r="YB210" s="6"/>
      <c r="YC210" s="6"/>
      <c r="YD210" s="6"/>
      <c r="YE210" s="6"/>
      <c r="YF210" s="6"/>
      <c r="YG210" s="6"/>
      <c r="YH210" s="6"/>
      <c r="YI210" s="6"/>
      <c r="YJ210" s="6"/>
      <c r="YK210" s="6"/>
      <c r="YL210" s="6"/>
      <c r="YM210" s="6"/>
      <c r="YN210" s="6"/>
      <c r="YO210" s="6"/>
      <c r="YP210" s="6"/>
      <c r="YQ210" s="6"/>
      <c r="YR210" s="6"/>
      <c r="YS210" s="6"/>
      <c r="YT210" s="6"/>
      <c r="YU210" s="6"/>
      <c r="YV210" s="6"/>
      <c r="YW210" s="6"/>
      <c r="YX210" s="6"/>
      <c r="YY210" s="6"/>
      <c r="YZ210" s="6"/>
      <c r="ZA210" s="6"/>
      <c r="ZB210" s="6"/>
      <c r="ZC210" s="6"/>
      <c r="ZD210" s="6"/>
      <c r="ZE210" s="6"/>
      <c r="ZF210" s="6"/>
      <c r="ZG210" s="6"/>
      <c r="ZH210" s="6"/>
      <c r="ZI210" s="6"/>
      <c r="ZJ210" s="6"/>
    </row>
    <row r="211" spans="2:686">
      <c r="B211" s="17">
        <v>163</v>
      </c>
      <c r="C211" s="29" t="s">
        <v>460</v>
      </c>
      <c r="D211" s="30" t="s">
        <v>461</v>
      </c>
      <c r="E211" s="43" t="s">
        <v>48</v>
      </c>
      <c r="F211" s="29">
        <v>36</v>
      </c>
      <c r="G211" s="36">
        <v>350000</v>
      </c>
      <c r="H211" s="37">
        <f t="shared" si="119"/>
        <v>12600000</v>
      </c>
      <c r="I211" s="37"/>
      <c r="J211" s="17">
        <v>154</v>
      </c>
      <c r="K211" s="17">
        <v>10</v>
      </c>
      <c r="L211" s="23">
        <v>3</v>
      </c>
      <c r="M211" s="23">
        <f t="shared" si="136"/>
        <v>13</v>
      </c>
      <c r="AH211" s="24"/>
      <c r="DM211" s="67"/>
      <c r="LJ211" s="24"/>
      <c r="MZ211" s="6"/>
      <c r="NA211" s="6"/>
      <c r="NB211" s="6"/>
      <c r="NC211" s="6"/>
      <c r="ND211" s="6"/>
      <c r="NE211" s="6"/>
      <c r="NF211" s="6"/>
      <c r="NG211" s="6"/>
      <c r="NH211" s="6"/>
      <c r="NI211" s="6"/>
      <c r="NJ211" s="6"/>
      <c r="NK211" s="6"/>
      <c r="NL211" s="6"/>
      <c r="NM211" s="6"/>
      <c r="NN211" s="6"/>
      <c r="NO211" s="6"/>
      <c r="NP211" s="6"/>
      <c r="NQ211" s="6"/>
      <c r="NR211" s="6"/>
      <c r="NS211" s="6"/>
      <c r="NT211" s="6"/>
      <c r="NU211" s="6"/>
      <c r="NV211" s="6"/>
      <c r="NW211" s="6"/>
      <c r="NX211" s="6"/>
      <c r="NY211" s="6"/>
      <c r="NZ211" s="6"/>
      <c r="OA211" s="6"/>
      <c r="OB211" s="6"/>
      <c r="OC211" s="6"/>
      <c r="OD211" s="6"/>
      <c r="OE211" s="6"/>
      <c r="OF211" s="6"/>
      <c r="OG211" s="6"/>
      <c r="OH211" s="6"/>
      <c r="OI211" s="6"/>
      <c r="OJ211" s="6"/>
      <c r="OK211" s="6"/>
      <c r="OL211" s="6"/>
      <c r="OM211" s="6"/>
      <c r="ON211" s="6"/>
      <c r="OO211" s="6"/>
      <c r="OP211" s="6"/>
      <c r="OQ211" s="6"/>
      <c r="OR211" s="6"/>
      <c r="OS211" s="6"/>
      <c r="OT211" s="6"/>
      <c r="OU211" s="6"/>
      <c r="OV211" s="6"/>
      <c r="OW211" s="6"/>
      <c r="OX211" s="6"/>
      <c r="OY211" s="6"/>
      <c r="OZ211" s="6"/>
      <c r="PA211" s="6"/>
      <c r="PB211" s="6"/>
      <c r="PC211" s="6"/>
      <c r="PD211" s="6"/>
      <c r="PE211" s="6"/>
      <c r="PF211" s="6"/>
      <c r="PG211" s="6"/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6"/>
      <c r="PV211" s="6"/>
      <c r="PW211" s="6"/>
      <c r="PX211" s="6"/>
      <c r="PY211" s="6"/>
      <c r="PZ211" s="6"/>
      <c r="QA211" s="6"/>
      <c r="QB211" s="6"/>
      <c r="QC211" s="6"/>
      <c r="QD211" s="6"/>
      <c r="QE211" s="6"/>
      <c r="QF211" s="6"/>
      <c r="QG211" s="6"/>
      <c r="QH211" s="6"/>
      <c r="QI211" s="6"/>
      <c r="QJ211" s="6"/>
      <c r="QK211" s="6"/>
      <c r="QL211" s="6"/>
      <c r="QM211" s="6"/>
      <c r="QN211" s="6"/>
      <c r="QO211" s="6"/>
      <c r="QP211" s="6"/>
      <c r="QQ211" s="6"/>
      <c r="QR211" s="6"/>
      <c r="QS211" s="6"/>
      <c r="QT211" s="6"/>
      <c r="QU211" s="6"/>
      <c r="QV211" s="6"/>
      <c r="QW211" s="6"/>
      <c r="QX211" s="6"/>
      <c r="QY211" s="6"/>
      <c r="QZ211" s="6"/>
      <c r="RA211" s="6"/>
      <c r="RB211" s="6"/>
      <c r="RC211" s="6"/>
      <c r="RD211" s="6"/>
      <c r="RE211" s="6"/>
      <c r="RF211" s="6"/>
      <c r="RG211" s="6"/>
      <c r="RH211" s="6"/>
      <c r="RI211" s="6"/>
      <c r="RJ211" s="6"/>
      <c r="RK211" s="6"/>
      <c r="RL211" s="6"/>
      <c r="RM211" s="6"/>
      <c r="RN211" s="6"/>
      <c r="RO211" s="6"/>
      <c r="RP211" s="6"/>
      <c r="RQ211" s="6"/>
      <c r="RR211" s="6"/>
      <c r="RS211" s="6"/>
      <c r="RT211" s="6"/>
      <c r="RU211" s="6"/>
      <c r="RV211" s="6"/>
      <c r="RW211" s="6"/>
      <c r="RX211" s="6"/>
      <c r="RY211" s="6"/>
      <c r="RZ211" s="6"/>
      <c r="SA211" s="6"/>
      <c r="SB211" s="6"/>
      <c r="SC211" s="6"/>
      <c r="SD211" s="6"/>
      <c r="SE211" s="6"/>
      <c r="SF211" s="6"/>
      <c r="SG211" s="6"/>
      <c r="SH211" s="6"/>
      <c r="SI211" s="6"/>
      <c r="SJ211" s="6"/>
      <c r="SK211" s="6"/>
      <c r="SL211" s="6"/>
      <c r="SM211" s="6"/>
      <c r="SN211" s="6"/>
      <c r="SO211" s="6"/>
      <c r="SP211" s="6"/>
      <c r="SQ211" s="6"/>
      <c r="SR211" s="6"/>
      <c r="SS211" s="6"/>
      <c r="ST211" s="6"/>
      <c r="SU211" s="6"/>
      <c r="SV211" s="6"/>
      <c r="SW211" s="6"/>
      <c r="SX211" s="6"/>
      <c r="SY211" s="6"/>
      <c r="SZ211" s="6"/>
      <c r="TA211" s="6"/>
      <c r="TB211" s="6"/>
      <c r="TC211" s="6"/>
      <c r="TD211" s="6"/>
      <c r="TE211" s="6"/>
      <c r="TF211" s="6"/>
      <c r="TG211" s="6"/>
      <c r="TH211" s="6"/>
      <c r="TI211" s="6"/>
      <c r="TJ211" s="6"/>
      <c r="TK211" s="6"/>
      <c r="TL211" s="6"/>
      <c r="TM211" s="6"/>
      <c r="TN211" s="6"/>
      <c r="TO211" s="6"/>
      <c r="TP211" s="6"/>
      <c r="TQ211" s="6"/>
      <c r="TR211" s="6"/>
      <c r="TS211" s="6"/>
      <c r="TT211" s="6"/>
      <c r="TU211" s="6"/>
      <c r="TV211" s="6"/>
      <c r="TW211" s="6"/>
      <c r="TX211" s="6"/>
      <c r="TY211" s="6"/>
      <c r="TZ211" s="6"/>
      <c r="UA211" s="6"/>
      <c r="UB211" s="6"/>
      <c r="UC211" s="6"/>
      <c r="UD211" s="6"/>
      <c r="UE211" s="6"/>
      <c r="UF211" s="6"/>
      <c r="UG211" s="6"/>
      <c r="UH211" s="6"/>
      <c r="UI211" s="6"/>
      <c r="UJ211" s="6"/>
      <c r="UK211" s="6"/>
      <c r="UL211" s="6"/>
      <c r="UM211" s="6"/>
      <c r="UN211" s="6"/>
      <c r="UO211" s="6"/>
      <c r="UP211" s="6"/>
      <c r="UQ211" s="6"/>
      <c r="UR211" s="6"/>
      <c r="US211" s="6"/>
      <c r="UT211" s="6"/>
      <c r="UU211" s="6"/>
      <c r="UV211" s="6"/>
      <c r="UW211" s="6"/>
      <c r="UX211" s="6"/>
      <c r="UY211" s="6"/>
      <c r="UZ211" s="6"/>
      <c r="VA211" s="6"/>
      <c r="VB211" s="6"/>
      <c r="VC211" s="6"/>
      <c r="VD211" s="6"/>
      <c r="VE211" s="6"/>
      <c r="VF211" s="6"/>
      <c r="VG211" s="6"/>
      <c r="VH211" s="6"/>
      <c r="VI211" s="6"/>
      <c r="VJ211" s="6"/>
      <c r="VK211" s="6"/>
      <c r="VL211" s="6"/>
      <c r="VM211" s="11">
        <f t="shared" ref="VM211:VO211" si="143">+$H211/$L211</f>
        <v>4200000</v>
      </c>
      <c r="VN211" s="11">
        <f t="shared" si="143"/>
        <v>4200000</v>
      </c>
      <c r="VO211" s="11">
        <f t="shared" si="143"/>
        <v>4200000</v>
      </c>
      <c r="VP211" s="6"/>
      <c r="VQ211" s="6"/>
      <c r="VR211" s="6"/>
      <c r="VS211" s="6"/>
      <c r="VT211" s="6"/>
      <c r="VU211" s="6"/>
      <c r="VV211" s="6"/>
      <c r="VW211" s="6"/>
      <c r="VX211" s="6"/>
      <c r="VY211" s="6"/>
      <c r="VZ211" s="6"/>
      <c r="WA211" s="6"/>
      <c r="WB211" s="6"/>
      <c r="WC211" s="6"/>
      <c r="WD211" s="6"/>
      <c r="WE211" s="6"/>
      <c r="WF211" s="6"/>
      <c r="WG211" s="6"/>
      <c r="WH211" s="6"/>
      <c r="WI211" s="6"/>
      <c r="WJ211" s="6"/>
      <c r="WK211" s="6"/>
      <c r="WL211" s="6"/>
      <c r="WM211" s="6"/>
      <c r="WN211" s="6"/>
      <c r="WO211" s="6"/>
      <c r="WP211" s="6"/>
      <c r="WQ211" s="6"/>
      <c r="WR211" s="6"/>
      <c r="WS211" s="6"/>
      <c r="WT211" s="6"/>
      <c r="WU211" s="6"/>
      <c r="WV211" s="6"/>
      <c r="WW211" s="6"/>
      <c r="WX211" s="6"/>
      <c r="WY211" s="6"/>
      <c r="WZ211" s="6"/>
      <c r="XA211" s="6"/>
      <c r="XB211" s="6"/>
      <c r="XC211" s="6"/>
      <c r="XD211" s="6"/>
      <c r="XE211" s="6"/>
      <c r="XF211" s="6"/>
      <c r="XG211" s="6"/>
      <c r="XH211" s="6"/>
      <c r="XI211" s="6"/>
      <c r="XJ211" s="6"/>
      <c r="XK211" s="6"/>
      <c r="XL211" s="6"/>
      <c r="XM211" s="6"/>
      <c r="XN211" s="6"/>
      <c r="XO211" s="6"/>
      <c r="XP211" s="6"/>
      <c r="XQ211" s="6"/>
      <c r="XR211" s="6"/>
      <c r="XS211" s="6"/>
      <c r="XT211" s="6"/>
      <c r="XU211" s="6"/>
      <c r="XV211" s="6"/>
      <c r="XW211" s="6"/>
      <c r="XX211" s="6"/>
      <c r="XY211" s="6"/>
      <c r="XZ211" s="6"/>
      <c r="YA211" s="6"/>
      <c r="YB211" s="6"/>
      <c r="YC211" s="6"/>
      <c r="YD211" s="6"/>
      <c r="YE211" s="6"/>
      <c r="YF211" s="6"/>
      <c r="YG211" s="6"/>
      <c r="YH211" s="6"/>
      <c r="YI211" s="6"/>
      <c r="YJ211" s="6"/>
      <c r="YK211" s="6"/>
      <c r="YL211" s="6"/>
      <c r="YM211" s="6"/>
      <c r="YN211" s="6"/>
      <c r="YO211" s="6"/>
      <c r="YP211" s="6"/>
      <c r="YQ211" s="6"/>
      <c r="YR211" s="6"/>
      <c r="YS211" s="6"/>
      <c r="YT211" s="6"/>
      <c r="YU211" s="6"/>
      <c r="YV211" s="6"/>
      <c r="YW211" s="6"/>
      <c r="YX211" s="6"/>
      <c r="YY211" s="6"/>
      <c r="YZ211" s="6"/>
      <c r="ZA211" s="6"/>
      <c r="ZB211" s="6"/>
      <c r="ZC211" s="6"/>
      <c r="ZD211" s="6"/>
      <c r="ZE211" s="6"/>
      <c r="ZF211" s="6"/>
      <c r="ZG211" s="6"/>
      <c r="ZH211" s="6"/>
      <c r="ZI211" s="6"/>
      <c r="ZJ211" s="6"/>
    </row>
    <row r="212" spans="2:686">
      <c r="B212" s="17">
        <v>164</v>
      </c>
      <c r="C212" s="29" t="s">
        <v>462</v>
      </c>
      <c r="D212" s="30" t="s">
        <v>463</v>
      </c>
      <c r="E212" s="43" t="s">
        <v>48</v>
      </c>
      <c r="F212" s="29">
        <v>36</v>
      </c>
      <c r="G212" s="36">
        <v>664097.89</v>
      </c>
      <c r="H212" s="37">
        <f t="shared" si="119"/>
        <v>23907524.039999999</v>
      </c>
      <c r="I212" s="37"/>
      <c r="J212" s="17">
        <v>129</v>
      </c>
      <c r="K212" s="17">
        <v>20</v>
      </c>
      <c r="L212" s="23">
        <v>24</v>
      </c>
      <c r="M212" s="23">
        <f t="shared" si="136"/>
        <v>26</v>
      </c>
      <c r="AH212" s="24"/>
      <c r="DM212" s="67"/>
      <c r="LJ212" s="24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  <c r="NK212" s="6"/>
      <c r="NL212" s="6"/>
      <c r="NM212" s="6"/>
      <c r="NN212" s="6"/>
      <c r="NO212" s="6"/>
      <c r="NP212" s="6"/>
      <c r="NQ212" s="6"/>
      <c r="NR212" s="6"/>
      <c r="NS212" s="6"/>
      <c r="NT212" s="6"/>
      <c r="NU212" s="6"/>
      <c r="NV212" s="6"/>
      <c r="NW212" s="6"/>
      <c r="NX212" s="6"/>
      <c r="NY212" s="6"/>
      <c r="NZ212" s="6"/>
      <c r="OA212" s="6"/>
      <c r="OB212" s="6"/>
      <c r="OC212" s="6"/>
      <c r="OD212" s="6"/>
      <c r="OE212" s="6"/>
      <c r="OF212" s="6"/>
      <c r="OG212" s="6"/>
      <c r="OH212" s="6"/>
      <c r="OI212" s="6"/>
      <c r="OJ212" s="6"/>
      <c r="OK212" s="6"/>
      <c r="OL212" s="6"/>
      <c r="OM212" s="6"/>
      <c r="ON212" s="6"/>
      <c r="OO212" s="6"/>
      <c r="OP212" s="6"/>
      <c r="OQ212" s="6"/>
      <c r="OR212" s="6"/>
      <c r="OS212" s="6"/>
      <c r="OT212" s="6"/>
      <c r="OU212" s="6"/>
      <c r="OV212" s="6"/>
      <c r="OW212" s="6"/>
      <c r="OX212" s="6"/>
      <c r="OY212" s="6"/>
      <c r="OZ212" s="6"/>
      <c r="PA212" s="6"/>
      <c r="PB212" s="6"/>
      <c r="PC212" s="6"/>
      <c r="PD212" s="6"/>
      <c r="PE212" s="6"/>
      <c r="PF212" s="6"/>
      <c r="PG212" s="6"/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6"/>
      <c r="PV212" s="6"/>
      <c r="PW212" s="6"/>
      <c r="PX212" s="6"/>
      <c r="PY212" s="6"/>
      <c r="PZ212" s="6"/>
      <c r="QA212" s="6"/>
      <c r="QB212" s="6"/>
      <c r="QC212" s="6"/>
      <c r="QD212" s="6"/>
      <c r="QE212" s="6"/>
      <c r="QF212" s="6"/>
      <c r="QG212" s="6"/>
      <c r="QH212" s="6"/>
      <c r="QI212" s="6"/>
      <c r="QJ212" s="6"/>
      <c r="QK212" s="6"/>
      <c r="QL212" s="6"/>
      <c r="QM212" s="6"/>
      <c r="QN212" s="6"/>
      <c r="QO212" s="6"/>
      <c r="QP212" s="6"/>
      <c r="QQ212" s="6"/>
      <c r="QR212" s="6"/>
      <c r="QS212" s="6"/>
      <c r="QT212" s="6"/>
      <c r="QU212" s="6"/>
      <c r="QV212" s="6"/>
      <c r="QW212" s="6"/>
      <c r="QX212" s="6"/>
      <c r="QY212" s="6"/>
      <c r="QZ212" s="6"/>
      <c r="RA212" s="6"/>
      <c r="RB212" s="6"/>
      <c r="RC212" s="6"/>
      <c r="RD212" s="6"/>
      <c r="RE212" s="6"/>
      <c r="RF212" s="6"/>
      <c r="RG212" s="6"/>
      <c r="RH212" s="6"/>
      <c r="RI212" s="6"/>
      <c r="RJ212" s="6"/>
      <c r="RK212" s="6"/>
      <c r="RL212" s="6"/>
      <c r="RM212" s="6"/>
      <c r="RN212" s="6"/>
      <c r="RO212" s="6"/>
      <c r="RP212" s="6"/>
      <c r="RQ212" s="6"/>
      <c r="RR212" s="6"/>
      <c r="RS212" s="6"/>
      <c r="RT212" s="6"/>
      <c r="RU212" s="6"/>
      <c r="RV212" s="6"/>
      <c r="RW212" s="6"/>
      <c r="RX212" s="6"/>
      <c r="RY212" s="6"/>
      <c r="RZ212" s="6"/>
      <c r="SA212" s="6"/>
      <c r="SB212" s="6"/>
      <c r="SC212" s="6"/>
      <c r="SD212" s="6"/>
      <c r="SE212" s="6"/>
      <c r="SF212" s="6"/>
      <c r="SG212" s="6"/>
      <c r="SH212" s="6"/>
      <c r="SI212" s="6"/>
      <c r="SJ212" s="6"/>
      <c r="SK212" s="6"/>
      <c r="SL212" s="6"/>
      <c r="SM212" s="6"/>
      <c r="SN212" s="6"/>
      <c r="SO212" s="6"/>
      <c r="SP212" s="6"/>
      <c r="SQ212" s="6"/>
      <c r="SR212" s="6"/>
      <c r="SS212" s="6"/>
      <c r="ST212" s="6"/>
      <c r="SU212" s="6"/>
      <c r="SV212" s="6"/>
      <c r="SW212" s="6"/>
      <c r="SX212" s="6"/>
      <c r="SY212" s="6"/>
      <c r="SZ212" s="6"/>
      <c r="TA212" s="6"/>
      <c r="TB212" s="6"/>
      <c r="TC212" s="6"/>
      <c r="TD212" s="6"/>
      <c r="TE212" s="6"/>
      <c r="TF212" s="6"/>
      <c r="TG212" s="6"/>
      <c r="TH212" s="6"/>
      <c r="TI212" s="6"/>
      <c r="TJ212" s="6"/>
      <c r="TK212" s="6"/>
      <c r="TL212" s="6"/>
      <c r="TM212" s="6"/>
      <c r="TN212" s="6"/>
      <c r="TO212" s="6"/>
      <c r="TP212" s="6"/>
      <c r="TQ212" s="6"/>
      <c r="TR212" s="6"/>
      <c r="TS212" s="6"/>
      <c r="TT212" s="6"/>
      <c r="TU212" s="6"/>
      <c r="TV212" s="6"/>
      <c r="TW212" s="6"/>
      <c r="TX212" s="6"/>
      <c r="TY212" s="6"/>
      <c r="TZ212" s="6"/>
      <c r="UA212" s="6"/>
      <c r="UB212" s="6"/>
      <c r="UC212" s="6"/>
      <c r="UD212" s="6"/>
      <c r="UE212" s="6"/>
      <c r="UF212" s="6"/>
      <c r="UG212" s="6"/>
      <c r="UH212" s="6"/>
      <c r="UI212" s="6"/>
      <c r="UJ212" s="6"/>
      <c r="UK212" s="6"/>
      <c r="UL212" s="6"/>
      <c r="UM212" s="6"/>
      <c r="UN212" s="6"/>
      <c r="UO212" s="11">
        <f t="shared" ref="UO212:VL212" si="144">+$H212/$L212</f>
        <v>996146.83499999996</v>
      </c>
      <c r="UP212" s="11">
        <f t="shared" si="144"/>
        <v>996146.83499999996</v>
      </c>
      <c r="UQ212" s="11">
        <f t="shared" si="144"/>
        <v>996146.83499999996</v>
      </c>
      <c r="UR212" s="11">
        <f t="shared" si="144"/>
        <v>996146.83499999996</v>
      </c>
      <c r="US212" s="11">
        <f t="shared" si="144"/>
        <v>996146.83499999996</v>
      </c>
      <c r="UT212" s="11">
        <f t="shared" si="144"/>
        <v>996146.83499999996</v>
      </c>
      <c r="UU212" s="11">
        <f t="shared" si="144"/>
        <v>996146.83499999996</v>
      </c>
      <c r="UV212" s="11">
        <f t="shared" si="144"/>
        <v>996146.83499999996</v>
      </c>
      <c r="UW212" s="11">
        <f t="shared" si="144"/>
        <v>996146.83499999996</v>
      </c>
      <c r="UX212" s="11">
        <f t="shared" si="144"/>
        <v>996146.83499999996</v>
      </c>
      <c r="UY212" s="11">
        <f t="shared" si="144"/>
        <v>996146.83499999996</v>
      </c>
      <c r="UZ212" s="11">
        <f t="shared" si="144"/>
        <v>996146.83499999996</v>
      </c>
      <c r="VA212" s="11">
        <f t="shared" si="144"/>
        <v>996146.83499999996</v>
      </c>
      <c r="VB212" s="11">
        <f t="shared" si="144"/>
        <v>996146.83499999996</v>
      </c>
      <c r="VC212" s="11">
        <f t="shared" si="144"/>
        <v>996146.83499999996</v>
      </c>
      <c r="VD212" s="11">
        <f t="shared" si="144"/>
        <v>996146.83499999996</v>
      </c>
      <c r="VE212" s="11">
        <f t="shared" si="144"/>
        <v>996146.83499999996</v>
      </c>
      <c r="VF212" s="11">
        <f t="shared" si="144"/>
        <v>996146.83499999996</v>
      </c>
      <c r="VG212" s="11">
        <f t="shared" si="144"/>
        <v>996146.83499999996</v>
      </c>
      <c r="VH212" s="11">
        <f t="shared" si="144"/>
        <v>996146.83499999996</v>
      </c>
      <c r="VI212" s="11">
        <f t="shared" si="144"/>
        <v>996146.83499999996</v>
      </c>
      <c r="VJ212" s="11">
        <f t="shared" si="144"/>
        <v>996146.83499999996</v>
      </c>
      <c r="VK212" s="11">
        <f t="shared" si="144"/>
        <v>996146.83499999996</v>
      </c>
      <c r="VL212" s="11">
        <f t="shared" si="144"/>
        <v>996146.83499999996</v>
      </c>
      <c r="VM212" s="6"/>
      <c r="VN212" s="6"/>
      <c r="VO212" s="6"/>
      <c r="VP212" s="6"/>
      <c r="VQ212" s="6"/>
      <c r="VR212" s="6"/>
      <c r="VS212" s="6"/>
      <c r="VT212" s="6"/>
      <c r="VU212" s="6"/>
      <c r="VV212" s="6"/>
      <c r="VW212" s="6"/>
      <c r="VX212" s="6"/>
      <c r="VY212" s="6"/>
      <c r="VZ212" s="6"/>
      <c r="WA212" s="6"/>
      <c r="WB212" s="6"/>
      <c r="WC212" s="6"/>
      <c r="WD212" s="6"/>
      <c r="WE212" s="6"/>
      <c r="WF212" s="6"/>
      <c r="WG212" s="6"/>
      <c r="WH212" s="6"/>
      <c r="WI212" s="6"/>
      <c r="WJ212" s="6"/>
      <c r="WK212" s="6"/>
      <c r="WL212" s="6"/>
      <c r="WM212" s="6"/>
      <c r="WN212" s="6"/>
      <c r="WO212" s="6"/>
      <c r="WP212" s="6"/>
      <c r="WQ212" s="6"/>
      <c r="WR212" s="6"/>
      <c r="WS212" s="6"/>
      <c r="WT212" s="6"/>
      <c r="WU212" s="6"/>
      <c r="WV212" s="6"/>
      <c r="WW212" s="6"/>
      <c r="WX212" s="6"/>
      <c r="WY212" s="6"/>
      <c r="WZ212" s="6"/>
      <c r="XA212" s="6"/>
      <c r="XB212" s="6"/>
      <c r="XC212" s="6"/>
      <c r="XD212" s="6"/>
      <c r="XE212" s="6"/>
      <c r="XF212" s="6"/>
      <c r="XG212" s="6"/>
      <c r="XH212" s="6"/>
      <c r="XI212" s="6"/>
      <c r="XJ212" s="6"/>
      <c r="XK212" s="6"/>
      <c r="XL212" s="6"/>
      <c r="XM212" s="6"/>
      <c r="XN212" s="6"/>
      <c r="XO212" s="6"/>
      <c r="XP212" s="6"/>
      <c r="XQ212" s="6"/>
      <c r="XR212" s="6"/>
      <c r="XS212" s="6"/>
      <c r="XT212" s="6"/>
      <c r="XU212" s="6"/>
      <c r="XV212" s="6"/>
      <c r="XW212" s="6"/>
      <c r="XX212" s="6"/>
      <c r="XY212" s="6"/>
      <c r="XZ212" s="6"/>
      <c r="YA212" s="6"/>
      <c r="YB212" s="6"/>
      <c r="YC212" s="6"/>
      <c r="YD212" s="6"/>
      <c r="YE212" s="6"/>
      <c r="YF212" s="6"/>
      <c r="YG212" s="6"/>
      <c r="YH212" s="6"/>
      <c r="YI212" s="6"/>
      <c r="YJ212" s="6"/>
      <c r="YK212" s="6"/>
      <c r="YL212" s="6"/>
      <c r="YM212" s="6"/>
      <c r="YN212" s="6"/>
      <c r="YO212" s="6"/>
      <c r="YP212" s="6"/>
      <c r="YQ212" s="6"/>
      <c r="YR212" s="6"/>
      <c r="YS212" s="6"/>
      <c r="YT212" s="6"/>
      <c r="YU212" s="6"/>
      <c r="YV212" s="6"/>
      <c r="YW212" s="6"/>
      <c r="YX212" s="6"/>
      <c r="YY212" s="6"/>
      <c r="YZ212" s="6"/>
      <c r="ZA212" s="6"/>
      <c r="ZB212" s="6"/>
      <c r="ZC212" s="6"/>
      <c r="ZD212" s="6"/>
      <c r="ZE212" s="6"/>
      <c r="ZF212" s="6"/>
      <c r="ZG212" s="6"/>
      <c r="ZH212" s="6"/>
      <c r="ZI212" s="6"/>
      <c r="ZJ212" s="6"/>
    </row>
    <row r="213" spans="2:686">
      <c r="B213" s="17">
        <v>165</v>
      </c>
      <c r="C213" s="29" t="s">
        <v>464</v>
      </c>
      <c r="D213" s="30" t="s">
        <v>465</v>
      </c>
      <c r="E213" s="43" t="s">
        <v>48</v>
      </c>
      <c r="F213" s="29">
        <v>36</v>
      </c>
      <c r="G213" s="36">
        <v>541400</v>
      </c>
      <c r="H213" s="37">
        <f t="shared" si="119"/>
        <v>19490400</v>
      </c>
      <c r="I213" s="37"/>
      <c r="J213" s="17">
        <v>155</v>
      </c>
      <c r="K213" s="17">
        <v>20</v>
      </c>
      <c r="L213" s="23">
        <v>24</v>
      </c>
      <c r="M213" s="23">
        <f t="shared" si="136"/>
        <v>26</v>
      </c>
      <c r="AH213" s="24"/>
      <c r="DM213" s="67"/>
      <c r="LJ213" s="24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11">
        <f t="shared" ref="VM213:WJ213" si="145">+$H213/$L213</f>
        <v>812100</v>
      </c>
      <c r="VN213" s="11">
        <f t="shared" si="145"/>
        <v>812100</v>
      </c>
      <c r="VO213" s="11">
        <f t="shared" si="145"/>
        <v>812100</v>
      </c>
      <c r="VP213" s="11">
        <f t="shared" si="145"/>
        <v>812100</v>
      </c>
      <c r="VQ213" s="11">
        <f t="shared" si="145"/>
        <v>812100</v>
      </c>
      <c r="VR213" s="11">
        <f t="shared" si="145"/>
        <v>812100</v>
      </c>
      <c r="VS213" s="11">
        <f t="shared" si="145"/>
        <v>812100</v>
      </c>
      <c r="VT213" s="11">
        <f t="shared" si="145"/>
        <v>812100</v>
      </c>
      <c r="VU213" s="11">
        <f t="shared" si="145"/>
        <v>812100</v>
      </c>
      <c r="VV213" s="11">
        <f t="shared" si="145"/>
        <v>812100</v>
      </c>
      <c r="VW213" s="11">
        <f t="shared" si="145"/>
        <v>812100</v>
      </c>
      <c r="VX213" s="11">
        <f t="shared" si="145"/>
        <v>812100</v>
      </c>
      <c r="VY213" s="11">
        <f t="shared" si="145"/>
        <v>812100</v>
      </c>
      <c r="VZ213" s="11">
        <f t="shared" si="145"/>
        <v>812100</v>
      </c>
      <c r="WA213" s="11">
        <f t="shared" si="145"/>
        <v>812100</v>
      </c>
      <c r="WB213" s="11">
        <f t="shared" si="145"/>
        <v>812100</v>
      </c>
      <c r="WC213" s="11">
        <f t="shared" si="145"/>
        <v>812100</v>
      </c>
      <c r="WD213" s="11">
        <f t="shared" si="145"/>
        <v>812100</v>
      </c>
      <c r="WE213" s="11">
        <f t="shared" si="145"/>
        <v>812100</v>
      </c>
      <c r="WF213" s="11">
        <f t="shared" si="145"/>
        <v>812100</v>
      </c>
      <c r="WG213" s="11">
        <f t="shared" si="145"/>
        <v>812100</v>
      </c>
      <c r="WH213" s="11">
        <f t="shared" si="145"/>
        <v>812100</v>
      </c>
      <c r="WI213" s="11">
        <f t="shared" si="145"/>
        <v>812100</v>
      </c>
      <c r="WJ213" s="11">
        <f t="shared" si="145"/>
        <v>812100</v>
      </c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</row>
    <row r="214" spans="2:686">
      <c r="B214" s="17">
        <v>166</v>
      </c>
      <c r="C214" s="29" t="s">
        <v>466</v>
      </c>
      <c r="D214" s="30" t="s">
        <v>467</v>
      </c>
      <c r="E214" s="43" t="s">
        <v>48</v>
      </c>
      <c r="F214" s="29">
        <v>36</v>
      </c>
      <c r="G214" s="36">
        <v>178500</v>
      </c>
      <c r="H214" s="37">
        <f t="shared" si="119"/>
        <v>6426000</v>
      </c>
      <c r="I214" s="37"/>
      <c r="J214" s="17">
        <v>165</v>
      </c>
      <c r="K214" s="17">
        <v>4</v>
      </c>
      <c r="L214" s="23">
        <v>6</v>
      </c>
      <c r="M214" s="23">
        <f t="shared" si="136"/>
        <v>5.2</v>
      </c>
      <c r="AH214" s="24"/>
      <c r="DM214" s="67"/>
      <c r="LJ214" s="24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11">
        <f t="shared" ref="WK214:WP214" si="146">+$H214/$L214</f>
        <v>1071000</v>
      </c>
      <c r="WL214" s="11">
        <f t="shared" si="146"/>
        <v>1071000</v>
      </c>
      <c r="WM214" s="11">
        <f t="shared" si="146"/>
        <v>1071000</v>
      </c>
      <c r="WN214" s="11">
        <f t="shared" si="146"/>
        <v>1071000</v>
      </c>
      <c r="WO214" s="11">
        <f t="shared" si="146"/>
        <v>1071000</v>
      </c>
      <c r="WP214" s="11">
        <f t="shared" si="146"/>
        <v>1071000</v>
      </c>
      <c r="WQ214" s="6"/>
      <c r="WR214" s="6"/>
      <c r="WS214" s="6"/>
      <c r="WT214" s="6"/>
      <c r="WU214" s="6"/>
      <c r="WV214" s="6"/>
      <c r="WW214" s="6"/>
      <c r="WX214" s="6"/>
      <c r="WY214" s="6"/>
      <c r="WZ214" s="6"/>
      <c r="XA214" s="6"/>
      <c r="XB214" s="6"/>
      <c r="XC214" s="6"/>
      <c r="XD214" s="6"/>
      <c r="XE214" s="6"/>
      <c r="XF214" s="6"/>
      <c r="XG214" s="6"/>
      <c r="XH214" s="6"/>
      <c r="XI214" s="6"/>
      <c r="XJ214" s="6"/>
      <c r="XK214" s="6"/>
      <c r="XL214" s="6"/>
      <c r="XM214" s="6"/>
      <c r="XN214" s="6"/>
      <c r="XO214" s="6"/>
      <c r="XP214" s="6"/>
      <c r="XQ214" s="6"/>
      <c r="XR214" s="6"/>
      <c r="XS214" s="6"/>
      <c r="XT214" s="6"/>
      <c r="XU214" s="6"/>
      <c r="XV214" s="6"/>
      <c r="XW214" s="6"/>
      <c r="XX214" s="6"/>
      <c r="XY214" s="6"/>
      <c r="XZ214" s="6"/>
      <c r="YA214" s="6"/>
      <c r="YB214" s="6"/>
      <c r="YC214" s="6"/>
      <c r="YD214" s="6"/>
      <c r="YE214" s="6"/>
      <c r="YF214" s="6"/>
      <c r="YG214" s="6"/>
      <c r="YH214" s="6"/>
      <c r="YI214" s="6"/>
      <c r="YJ214" s="6"/>
      <c r="YK214" s="6"/>
      <c r="YL214" s="6"/>
      <c r="YM214" s="6"/>
      <c r="YN214" s="6"/>
      <c r="YO214" s="6"/>
      <c r="YP214" s="6"/>
      <c r="YQ214" s="6"/>
      <c r="YR214" s="6"/>
      <c r="YS214" s="6"/>
      <c r="YT214" s="6"/>
      <c r="YU214" s="6"/>
      <c r="YV214" s="6"/>
      <c r="YW214" s="6"/>
      <c r="YX214" s="6"/>
      <c r="YY214" s="6"/>
      <c r="YZ214" s="6"/>
      <c r="ZA214" s="6"/>
      <c r="ZB214" s="6"/>
      <c r="ZC214" s="6"/>
      <c r="ZD214" s="6"/>
      <c r="ZE214" s="6"/>
      <c r="ZF214" s="6"/>
      <c r="ZG214" s="6"/>
      <c r="ZH214" s="6"/>
      <c r="ZI214" s="6"/>
      <c r="ZJ214" s="6"/>
    </row>
    <row r="215" spans="2:686">
      <c r="B215" s="17">
        <v>167</v>
      </c>
      <c r="C215" s="29" t="s">
        <v>468</v>
      </c>
      <c r="D215" s="30" t="s">
        <v>469</v>
      </c>
      <c r="E215" s="43" t="s">
        <v>48</v>
      </c>
      <c r="F215" s="29">
        <v>36</v>
      </c>
      <c r="G215" s="36">
        <v>257400</v>
      </c>
      <c r="H215" s="37">
        <f t="shared" si="119"/>
        <v>9266400</v>
      </c>
      <c r="I215" s="37"/>
      <c r="J215" s="17">
        <v>163</v>
      </c>
      <c r="K215" s="17">
        <v>4</v>
      </c>
      <c r="L215" s="23">
        <v>6</v>
      </c>
      <c r="M215" s="23">
        <f t="shared" si="136"/>
        <v>5.2</v>
      </c>
      <c r="AH215" s="24"/>
      <c r="DM215" s="67"/>
      <c r="LJ215" s="24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11">
        <f t="shared" ref="VP215:VU215" si="147">+$H215/$L215</f>
        <v>1544400</v>
      </c>
      <c r="VQ215" s="11">
        <f t="shared" si="147"/>
        <v>1544400</v>
      </c>
      <c r="VR215" s="11">
        <f t="shared" si="147"/>
        <v>1544400</v>
      </c>
      <c r="VS215" s="11">
        <f t="shared" si="147"/>
        <v>1544400</v>
      </c>
      <c r="VT215" s="11">
        <f t="shared" si="147"/>
        <v>1544400</v>
      </c>
      <c r="VU215" s="11">
        <f t="shared" si="147"/>
        <v>1544400</v>
      </c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  <c r="WV215" s="6"/>
      <c r="WW215" s="6"/>
      <c r="WX215" s="6"/>
      <c r="WY215" s="6"/>
      <c r="WZ215" s="6"/>
      <c r="XA215" s="6"/>
      <c r="XB215" s="6"/>
      <c r="XC215" s="6"/>
      <c r="XD215" s="6"/>
      <c r="XE215" s="6"/>
      <c r="XF215" s="6"/>
      <c r="XG215" s="6"/>
      <c r="XH215" s="6"/>
      <c r="XI215" s="6"/>
      <c r="XJ215" s="6"/>
      <c r="XK215" s="6"/>
      <c r="XL215" s="6"/>
      <c r="XM215" s="6"/>
      <c r="XN215" s="6"/>
      <c r="XO215" s="6"/>
      <c r="XP215" s="6"/>
      <c r="XQ215" s="6"/>
      <c r="XR215" s="6"/>
      <c r="XS215" s="6"/>
      <c r="XT215" s="6"/>
      <c r="XU215" s="6"/>
      <c r="XV215" s="6"/>
      <c r="XW215" s="6"/>
      <c r="XX215" s="6"/>
      <c r="XY215" s="6"/>
      <c r="XZ215" s="6"/>
      <c r="YA215" s="6"/>
      <c r="YB215" s="6"/>
      <c r="YC215" s="6"/>
      <c r="YD215" s="6"/>
      <c r="YE215" s="6"/>
      <c r="YF215" s="6"/>
      <c r="YG215" s="6"/>
      <c r="YH215" s="6"/>
      <c r="YI215" s="6"/>
      <c r="YJ215" s="6"/>
      <c r="YK215" s="6"/>
      <c r="YL215" s="6"/>
      <c r="YM215" s="6"/>
      <c r="YN215" s="6"/>
      <c r="YO215" s="6"/>
      <c r="YP215" s="6"/>
      <c r="YQ215" s="6"/>
      <c r="YR215" s="6"/>
      <c r="YS215" s="6"/>
      <c r="YT215" s="6"/>
      <c r="YU215" s="6"/>
      <c r="YV215" s="6"/>
      <c r="YW215" s="6"/>
      <c r="YX215" s="6"/>
      <c r="YY215" s="6"/>
      <c r="YZ215" s="6"/>
      <c r="ZA215" s="6"/>
      <c r="ZB215" s="6"/>
      <c r="ZC215" s="6"/>
      <c r="ZD215" s="6"/>
      <c r="ZE215" s="6"/>
      <c r="ZF215" s="6"/>
      <c r="ZG215" s="6"/>
      <c r="ZH215" s="6"/>
      <c r="ZI215" s="6"/>
      <c r="ZJ215" s="6"/>
    </row>
    <row r="216" spans="2:686">
      <c r="B216" s="17">
        <v>168</v>
      </c>
      <c r="C216" s="29" t="s">
        <v>470</v>
      </c>
      <c r="D216" s="30" t="s">
        <v>471</v>
      </c>
      <c r="E216" s="43" t="s">
        <v>48</v>
      </c>
      <c r="F216" s="29">
        <v>36</v>
      </c>
      <c r="G216" s="36">
        <v>500000</v>
      </c>
      <c r="H216" s="37">
        <f t="shared" si="119"/>
        <v>18000000</v>
      </c>
      <c r="I216" s="37"/>
      <c r="J216" s="17">
        <v>129</v>
      </c>
      <c r="K216" s="17">
        <v>7</v>
      </c>
      <c r="L216" s="23">
        <v>9</v>
      </c>
      <c r="M216" s="23">
        <f t="shared" si="136"/>
        <v>9.1</v>
      </c>
      <c r="AH216" s="24"/>
      <c r="DM216" s="67"/>
      <c r="LJ216" s="24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  <c r="QU216" s="6"/>
      <c r="QV216" s="6"/>
      <c r="QW216" s="6"/>
      <c r="QX216" s="6"/>
      <c r="QY216" s="6"/>
      <c r="QZ216" s="6"/>
      <c r="RA216" s="6"/>
      <c r="RB216" s="6"/>
      <c r="RC216" s="6"/>
      <c r="RD216" s="6"/>
      <c r="RE216" s="6"/>
      <c r="RF216" s="6"/>
      <c r="RG216" s="6"/>
      <c r="RH216" s="6"/>
      <c r="RI216" s="6"/>
      <c r="RJ216" s="6"/>
      <c r="RK216" s="6"/>
      <c r="RL216" s="6"/>
      <c r="RM216" s="6"/>
      <c r="RN216" s="6"/>
      <c r="RO216" s="6"/>
      <c r="RP216" s="6"/>
      <c r="RQ216" s="6"/>
      <c r="RR216" s="6"/>
      <c r="RS216" s="6"/>
      <c r="RT216" s="6"/>
      <c r="RU216" s="6"/>
      <c r="RV216" s="6"/>
      <c r="RW216" s="6"/>
      <c r="RX216" s="6"/>
      <c r="RY216" s="6"/>
      <c r="RZ216" s="6"/>
      <c r="SA216" s="6"/>
      <c r="SB216" s="6"/>
      <c r="SC216" s="6"/>
      <c r="SD216" s="6"/>
      <c r="SE216" s="6"/>
      <c r="SF216" s="6"/>
      <c r="SG216" s="6"/>
      <c r="SH216" s="6"/>
      <c r="SI216" s="6"/>
      <c r="SJ216" s="6"/>
      <c r="SK216" s="6"/>
      <c r="SL216" s="6"/>
      <c r="SM216" s="6"/>
      <c r="SN216" s="6"/>
      <c r="SO216" s="6"/>
      <c r="SP216" s="6"/>
      <c r="SQ216" s="6"/>
      <c r="SR216" s="6"/>
      <c r="SS216" s="6"/>
      <c r="ST216" s="6"/>
      <c r="SU216" s="6"/>
      <c r="SV216" s="6"/>
      <c r="SW216" s="6"/>
      <c r="SX216" s="6"/>
      <c r="SY216" s="6"/>
      <c r="SZ216" s="6"/>
      <c r="TA216" s="6"/>
      <c r="TB216" s="6"/>
      <c r="TC216" s="6"/>
      <c r="TD216" s="6"/>
      <c r="TE216" s="6"/>
      <c r="TF216" s="6"/>
      <c r="TG216" s="6"/>
      <c r="TH216" s="6"/>
      <c r="TI216" s="6"/>
      <c r="TJ216" s="6"/>
      <c r="TK216" s="6"/>
      <c r="TL216" s="6"/>
      <c r="TM216" s="6"/>
      <c r="TN216" s="6"/>
      <c r="TO216" s="6"/>
      <c r="TP216" s="6"/>
      <c r="TQ216" s="6"/>
      <c r="TR216" s="6"/>
      <c r="TS216" s="6"/>
      <c r="TT216" s="6"/>
      <c r="TU216" s="6"/>
      <c r="TV216" s="6"/>
      <c r="TW216" s="6"/>
      <c r="TX216" s="6"/>
      <c r="TY216" s="6"/>
      <c r="TZ216" s="6"/>
      <c r="UA216" s="6"/>
      <c r="UB216" s="6"/>
      <c r="UC216" s="6"/>
      <c r="UD216" s="6"/>
      <c r="UE216" s="6"/>
      <c r="UF216" s="6"/>
      <c r="UG216" s="6"/>
      <c r="UH216" s="6"/>
      <c r="UI216" s="6"/>
      <c r="UJ216" s="6"/>
      <c r="UK216" s="6"/>
      <c r="UL216" s="6"/>
      <c r="UM216" s="6"/>
      <c r="UN216" s="6"/>
      <c r="UO216" s="11">
        <f t="shared" ref="UO216:UW216" si="148">+$H216/$L216</f>
        <v>2000000</v>
      </c>
      <c r="UP216" s="11">
        <f t="shared" si="148"/>
        <v>2000000</v>
      </c>
      <c r="UQ216" s="11">
        <f t="shared" si="148"/>
        <v>2000000</v>
      </c>
      <c r="UR216" s="11">
        <f t="shared" si="148"/>
        <v>2000000</v>
      </c>
      <c r="US216" s="11">
        <f t="shared" si="148"/>
        <v>2000000</v>
      </c>
      <c r="UT216" s="11">
        <f t="shared" si="148"/>
        <v>2000000</v>
      </c>
      <c r="UU216" s="11">
        <f t="shared" si="148"/>
        <v>2000000</v>
      </c>
      <c r="UV216" s="11">
        <f t="shared" si="148"/>
        <v>2000000</v>
      </c>
      <c r="UW216" s="11">
        <f t="shared" si="148"/>
        <v>2000000</v>
      </c>
      <c r="UX216" s="6"/>
      <c r="UY216" s="6"/>
      <c r="UZ216" s="6"/>
      <c r="VA216" s="6"/>
      <c r="VB216" s="6"/>
      <c r="VC216" s="6"/>
      <c r="VD216" s="6"/>
      <c r="VE216" s="6"/>
      <c r="VF216" s="6"/>
      <c r="VG216" s="6"/>
      <c r="VH216" s="6"/>
      <c r="VI216" s="6"/>
      <c r="VJ216" s="6"/>
      <c r="VK216" s="6"/>
      <c r="VL216" s="6"/>
      <c r="VM216" s="6"/>
      <c r="VN216" s="6"/>
      <c r="VO216" s="6"/>
      <c r="VP216" s="6"/>
      <c r="VQ216" s="6"/>
      <c r="VR216" s="6"/>
      <c r="VS216" s="6"/>
      <c r="VT216" s="6"/>
      <c r="VU216" s="6"/>
      <c r="VV216" s="6"/>
      <c r="VW216" s="6"/>
      <c r="VX216" s="6"/>
      <c r="VY216" s="6"/>
      <c r="VZ216" s="6"/>
      <c r="WA216" s="6"/>
      <c r="WB216" s="6"/>
      <c r="WC216" s="6"/>
      <c r="WD216" s="6"/>
      <c r="WE216" s="6"/>
      <c r="WF216" s="6"/>
      <c r="WG216" s="6"/>
      <c r="WH216" s="6"/>
      <c r="WI216" s="6"/>
      <c r="WJ216" s="6"/>
      <c r="WK216" s="6"/>
      <c r="WL216" s="6"/>
      <c r="WM216" s="6"/>
      <c r="WN216" s="6"/>
      <c r="WO216" s="6"/>
      <c r="WP216" s="6"/>
      <c r="WQ216" s="6"/>
      <c r="WR216" s="6"/>
      <c r="WS216" s="6"/>
      <c r="WT216" s="6"/>
      <c r="WU216" s="6"/>
      <c r="WV216" s="6"/>
      <c r="WW216" s="6"/>
      <c r="WX216" s="6"/>
      <c r="WY216" s="6"/>
      <c r="WZ216" s="6"/>
      <c r="XA216" s="6"/>
      <c r="XB216" s="6"/>
      <c r="XC216" s="6"/>
      <c r="XD216" s="6"/>
      <c r="XE216" s="6"/>
      <c r="XF216" s="6"/>
      <c r="XG216" s="6"/>
      <c r="XH216" s="6"/>
      <c r="XI216" s="6"/>
      <c r="XJ216" s="6"/>
      <c r="XK216" s="6"/>
      <c r="XL216" s="6"/>
      <c r="XM216" s="6"/>
      <c r="XN216" s="6"/>
      <c r="XO216" s="6"/>
      <c r="XP216" s="6"/>
      <c r="XQ216" s="6"/>
      <c r="XR216" s="6"/>
      <c r="XS216" s="6"/>
      <c r="XT216" s="6"/>
      <c r="XU216" s="6"/>
      <c r="XV216" s="6"/>
      <c r="XW216" s="6"/>
      <c r="XX216" s="6"/>
      <c r="XY216" s="6"/>
      <c r="XZ216" s="6"/>
      <c r="YA216" s="6"/>
      <c r="YB216" s="6"/>
      <c r="YC216" s="6"/>
      <c r="YD216" s="6"/>
      <c r="YE216" s="6"/>
      <c r="YF216" s="6"/>
      <c r="YG216" s="6"/>
      <c r="YH216" s="6"/>
      <c r="YI216" s="6"/>
      <c r="YJ216" s="6"/>
      <c r="YK216" s="6"/>
      <c r="YL216" s="6"/>
      <c r="YM216" s="6"/>
      <c r="YN216" s="6"/>
      <c r="YO216" s="6"/>
      <c r="YP216" s="6"/>
      <c r="YQ216" s="6"/>
      <c r="YR216" s="6"/>
      <c r="YS216" s="6"/>
      <c r="YT216" s="6"/>
      <c r="YU216" s="6"/>
      <c r="YV216" s="6"/>
      <c r="YW216" s="6"/>
      <c r="YX216" s="6"/>
      <c r="YY216" s="6"/>
      <c r="YZ216" s="6"/>
      <c r="ZA216" s="6"/>
      <c r="ZB216" s="6"/>
      <c r="ZC216" s="6"/>
      <c r="ZD216" s="6"/>
      <c r="ZE216" s="6"/>
      <c r="ZF216" s="6"/>
      <c r="ZG216" s="6"/>
      <c r="ZH216" s="6"/>
      <c r="ZI216" s="6"/>
      <c r="ZJ216" s="6"/>
    </row>
    <row r="217" spans="2:686">
      <c r="B217" s="17">
        <v>169</v>
      </c>
      <c r="C217" s="29" t="s">
        <v>472</v>
      </c>
      <c r="D217" s="30" t="s">
        <v>473</v>
      </c>
      <c r="E217" s="43" t="s">
        <v>48</v>
      </c>
      <c r="F217" s="29">
        <v>36</v>
      </c>
      <c r="G217" s="36">
        <v>164704</v>
      </c>
      <c r="H217" s="37">
        <f t="shared" si="119"/>
        <v>5929344</v>
      </c>
      <c r="I217" s="37"/>
      <c r="J217" s="17">
        <v>155</v>
      </c>
      <c r="K217" s="17">
        <v>7</v>
      </c>
      <c r="L217" s="23">
        <v>9</v>
      </c>
      <c r="M217" s="23">
        <f t="shared" si="136"/>
        <v>9.1</v>
      </c>
      <c r="AH217" s="24"/>
      <c r="DM217" s="67"/>
      <c r="LJ217" s="24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11">
        <f t="shared" ref="VY217:WN218" si="149">+$H217/$L217</f>
        <v>658816</v>
      </c>
      <c r="VZ217" s="11">
        <f t="shared" si="149"/>
        <v>658816</v>
      </c>
      <c r="WA217" s="11">
        <f t="shared" si="149"/>
        <v>658816</v>
      </c>
      <c r="WB217" s="11">
        <f t="shared" si="149"/>
        <v>658816</v>
      </c>
      <c r="WC217" s="11">
        <f t="shared" si="149"/>
        <v>658816</v>
      </c>
      <c r="WD217" s="11">
        <f t="shared" si="149"/>
        <v>658816</v>
      </c>
      <c r="WE217" s="11">
        <f t="shared" si="149"/>
        <v>658816</v>
      </c>
      <c r="WF217" s="11">
        <f t="shared" si="149"/>
        <v>658816</v>
      </c>
      <c r="WG217" s="11">
        <f t="shared" si="149"/>
        <v>658816</v>
      </c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</row>
    <row r="218" spans="2:686">
      <c r="B218" s="17">
        <v>170</v>
      </c>
      <c r="C218" s="29" t="s">
        <v>474</v>
      </c>
      <c r="D218" s="30" t="s">
        <v>475</v>
      </c>
      <c r="E218" s="43" t="s">
        <v>48</v>
      </c>
      <c r="F218" s="29">
        <v>36</v>
      </c>
      <c r="G218" s="36">
        <v>963800</v>
      </c>
      <c r="H218" s="37">
        <f t="shared" si="119"/>
        <v>34696800</v>
      </c>
      <c r="I218" s="37"/>
      <c r="J218" s="17">
        <v>155</v>
      </c>
      <c r="K218" s="17">
        <v>10</v>
      </c>
      <c r="L218" s="23">
        <v>18</v>
      </c>
      <c r="M218" s="23">
        <f t="shared" si="136"/>
        <v>13</v>
      </c>
      <c r="AH218" s="24"/>
      <c r="DM218" s="67"/>
      <c r="LJ218" s="24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  <c r="QU218" s="6"/>
      <c r="QV218" s="6"/>
      <c r="QW218" s="6"/>
      <c r="QX218" s="6"/>
      <c r="QY218" s="6"/>
      <c r="QZ218" s="6"/>
      <c r="RA218" s="6"/>
      <c r="RB218" s="6"/>
      <c r="RC218" s="6"/>
      <c r="RD218" s="6"/>
      <c r="RE218" s="6"/>
      <c r="RF218" s="6"/>
      <c r="RG218" s="6"/>
      <c r="RH218" s="6"/>
      <c r="RI218" s="6"/>
      <c r="RJ218" s="6"/>
      <c r="RK218" s="6"/>
      <c r="RL218" s="6"/>
      <c r="RM218" s="6"/>
      <c r="RN218" s="6"/>
      <c r="RO218" s="6"/>
      <c r="RP218" s="6"/>
      <c r="RQ218" s="6"/>
      <c r="RR218" s="6"/>
      <c r="RS218" s="6"/>
      <c r="RT218" s="6"/>
      <c r="RU218" s="6"/>
      <c r="RV218" s="6"/>
      <c r="RW218" s="6"/>
      <c r="RX218" s="6"/>
      <c r="RY218" s="6"/>
      <c r="RZ218" s="6"/>
      <c r="SA218" s="6"/>
      <c r="SB218" s="6"/>
      <c r="SC218" s="6"/>
      <c r="SD218" s="6"/>
      <c r="SE218" s="6"/>
      <c r="SF218" s="6"/>
      <c r="SG218" s="6"/>
      <c r="SH218" s="6"/>
      <c r="SI218" s="6"/>
      <c r="SJ218" s="6"/>
      <c r="SK218" s="6"/>
      <c r="SL218" s="6"/>
      <c r="SM218" s="6"/>
      <c r="SN218" s="6"/>
      <c r="SO218" s="6"/>
      <c r="SP218" s="6"/>
      <c r="SQ218" s="6"/>
      <c r="SR218" s="6"/>
      <c r="SS218" s="6"/>
      <c r="ST218" s="6"/>
      <c r="SU218" s="6"/>
      <c r="SV218" s="6"/>
      <c r="SW218" s="6"/>
      <c r="SX218" s="6"/>
      <c r="SY218" s="6"/>
      <c r="SZ218" s="6"/>
      <c r="TA218" s="6"/>
      <c r="TB218" s="6"/>
      <c r="TC218" s="6"/>
      <c r="TD218" s="6"/>
      <c r="TE218" s="6"/>
      <c r="TF218" s="6"/>
      <c r="TG218" s="6"/>
      <c r="TH218" s="6"/>
      <c r="TI218" s="6"/>
      <c r="TJ218" s="6"/>
      <c r="TK218" s="6"/>
      <c r="TL218" s="6"/>
      <c r="TM218" s="6"/>
      <c r="TN218" s="6"/>
      <c r="TO218" s="6"/>
      <c r="TP218" s="6"/>
      <c r="TQ218" s="6"/>
      <c r="TR218" s="6"/>
      <c r="TS218" s="6"/>
      <c r="TT218" s="6"/>
      <c r="TU218" s="6"/>
      <c r="TV218" s="6"/>
      <c r="TW218" s="6"/>
      <c r="TX218" s="6"/>
      <c r="TY218" s="6"/>
      <c r="TZ218" s="6"/>
      <c r="UA218" s="6"/>
      <c r="UB218" s="6"/>
      <c r="UC218" s="6"/>
      <c r="UD218" s="6"/>
      <c r="UE218" s="6"/>
      <c r="UF218" s="6"/>
      <c r="UG218" s="6"/>
      <c r="UH218" s="6"/>
      <c r="UI218" s="6"/>
      <c r="UJ218" s="6"/>
      <c r="UK218" s="6"/>
      <c r="UL218" s="6"/>
      <c r="UM218" s="6"/>
      <c r="UN218" s="6"/>
      <c r="UO218" s="6"/>
      <c r="UP218" s="6"/>
      <c r="UQ218" s="6"/>
      <c r="UR218" s="6"/>
      <c r="US218" s="6"/>
      <c r="UT218" s="6"/>
      <c r="UU218" s="6"/>
      <c r="UV218" s="6"/>
      <c r="UW218" s="6"/>
      <c r="UX218" s="6"/>
      <c r="UY218" s="6"/>
      <c r="UZ218" s="6"/>
      <c r="VA218" s="6"/>
      <c r="VB218" s="6"/>
      <c r="VC218" s="6"/>
      <c r="VD218" s="6"/>
      <c r="VE218" s="6"/>
      <c r="VF218" s="6"/>
      <c r="VG218" s="6"/>
      <c r="VH218" s="6"/>
      <c r="VI218" s="6"/>
      <c r="VJ218" s="6"/>
      <c r="VK218" s="6"/>
      <c r="VL218" s="6"/>
      <c r="VM218" s="6"/>
      <c r="VN218" s="6"/>
      <c r="VO218" s="6"/>
      <c r="VP218" s="6"/>
      <c r="VQ218" s="6"/>
      <c r="VR218" s="6"/>
      <c r="VS218" s="6"/>
      <c r="VT218" s="6"/>
      <c r="VU218" s="6"/>
      <c r="VV218" s="6"/>
      <c r="VW218" s="6"/>
      <c r="VX218" s="6"/>
      <c r="VY218" s="11">
        <f t="shared" si="149"/>
        <v>1927600</v>
      </c>
      <c r="VZ218" s="11">
        <f t="shared" si="149"/>
        <v>1927600</v>
      </c>
      <c r="WA218" s="11">
        <f t="shared" si="149"/>
        <v>1927600</v>
      </c>
      <c r="WB218" s="11">
        <f t="shared" si="149"/>
        <v>1927600</v>
      </c>
      <c r="WC218" s="11">
        <f t="shared" si="149"/>
        <v>1927600</v>
      </c>
      <c r="WD218" s="11">
        <f t="shared" si="149"/>
        <v>1927600</v>
      </c>
      <c r="WE218" s="11">
        <f t="shared" si="149"/>
        <v>1927600</v>
      </c>
      <c r="WF218" s="11">
        <f t="shared" si="149"/>
        <v>1927600</v>
      </c>
      <c r="WG218" s="11">
        <f t="shared" si="149"/>
        <v>1927600</v>
      </c>
      <c r="WH218" s="11">
        <f t="shared" si="149"/>
        <v>1927600</v>
      </c>
      <c r="WI218" s="11">
        <f t="shared" si="149"/>
        <v>1927600</v>
      </c>
      <c r="WJ218" s="11">
        <f t="shared" si="149"/>
        <v>1927600</v>
      </c>
      <c r="WK218" s="11">
        <f t="shared" si="149"/>
        <v>1927600</v>
      </c>
      <c r="WL218" s="11">
        <f t="shared" si="149"/>
        <v>1927600</v>
      </c>
      <c r="WM218" s="11">
        <f t="shared" si="149"/>
        <v>1927600</v>
      </c>
      <c r="WN218" s="11">
        <f t="shared" si="149"/>
        <v>1927600</v>
      </c>
      <c r="WO218" s="11">
        <f t="shared" ref="WO218:WP218" si="150">+$H218/$L218</f>
        <v>1927600</v>
      </c>
      <c r="WP218" s="11">
        <f t="shared" si="150"/>
        <v>1927600</v>
      </c>
      <c r="WQ218" s="6"/>
      <c r="WR218" s="6"/>
      <c r="WS218" s="6"/>
      <c r="WT218" s="6"/>
      <c r="WU218" s="6"/>
      <c r="WV218" s="6"/>
      <c r="WW218" s="6"/>
      <c r="WX218" s="6"/>
      <c r="WY218" s="6"/>
      <c r="WZ218" s="6"/>
      <c r="XA218" s="6"/>
      <c r="XB218" s="6"/>
      <c r="XC218" s="6"/>
      <c r="XD218" s="6"/>
      <c r="XE218" s="6"/>
      <c r="XF218" s="6"/>
      <c r="XG218" s="6"/>
      <c r="XH218" s="6"/>
      <c r="XI218" s="6"/>
      <c r="XJ218" s="6"/>
      <c r="XK218" s="6"/>
      <c r="XL218" s="6"/>
      <c r="XM218" s="6"/>
      <c r="XN218" s="6"/>
      <c r="XO218" s="6"/>
      <c r="XP218" s="6"/>
      <c r="XQ218" s="6"/>
      <c r="XR218" s="6"/>
      <c r="XS218" s="6"/>
      <c r="XT218" s="6"/>
      <c r="XU218" s="6"/>
      <c r="XV218" s="6"/>
      <c r="XW218" s="6"/>
      <c r="XX218" s="6"/>
      <c r="XY218" s="6"/>
      <c r="XZ218" s="6"/>
      <c r="YA218" s="6"/>
      <c r="YB218" s="6"/>
      <c r="YC218" s="6"/>
      <c r="YD218" s="6"/>
      <c r="YE218" s="6"/>
      <c r="YF218" s="6"/>
      <c r="YG218" s="6"/>
      <c r="YH218" s="6"/>
      <c r="YI218" s="6"/>
      <c r="YJ218" s="6"/>
      <c r="YK218" s="6"/>
      <c r="YL218" s="6"/>
      <c r="YM218" s="6"/>
      <c r="YN218" s="6"/>
      <c r="YO218" s="6"/>
      <c r="YP218" s="6"/>
      <c r="YQ218" s="6"/>
      <c r="YR218" s="6"/>
      <c r="YS218" s="6"/>
      <c r="YT218" s="6"/>
      <c r="YU218" s="6"/>
      <c r="YV218" s="6"/>
      <c r="YW218" s="6"/>
      <c r="YX218" s="6"/>
      <c r="YY218" s="6"/>
      <c r="YZ218" s="6"/>
      <c r="ZA218" s="6"/>
      <c r="ZB218" s="6"/>
      <c r="ZC218" s="6"/>
      <c r="ZD218" s="6"/>
      <c r="ZE218" s="6"/>
      <c r="ZF218" s="6"/>
      <c r="ZG218" s="6"/>
      <c r="ZH218" s="6"/>
      <c r="ZI218" s="6"/>
      <c r="ZJ218" s="6"/>
    </row>
    <row r="219" spans="2:686">
      <c r="B219" s="17">
        <v>171</v>
      </c>
      <c r="C219" s="29" t="s">
        <v>476</v>
      </c>
      <c r="D219" s="30" t="s">
        <v>477</v>
      </c>
      <c r="E219" s="43" t="s">
        <v>48</v>
      </c>
      <c r="F219" s="29">
        <v>10</v>
      </c>
      <c r="G219" s="36">
        <v>800000</v>
      </c>
      <c r="H219" s="37">
        <f t="shared" si="119"/>
        <v>8000000</v>
      </c>
      <c r="I219" s="37"/>
      <c r="J219" s="17" t="s">
        <v>478</v>
      </c>
      <c r="K219" s="17">
        <v>15</v>
      </c>
      <c r="L219" s="23">
        <v>18</v>
      </c>
      <c r="M219" s="23">
        <f t="shared" si="136"/>
        <v>19.5</v>
      </c>
      <c r="AH219" s="24"/>
      <c r="DM219" s="67"/>
      <c r="LJ219" s="24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  <c r="NK219" s="6"/>
      <c r="NL219" s="6"/>
      <c r="NM219" s="6"/>
      <c r="NN219" s="6"/>
      <c r="NO219" s="6"/>
      <c r="NP219" s="6"/>
      <c r="NQ219" s="6"/>
      <c r="NR219" s="6"/>
      <c r="NS219" s="6"/>
      <c r="NT219" s="6"/>
      <c r="NU219" s="6"/>
      <c r="NV219" s="6"/>
      <c r="NW219" s="6"/>
      <c r="NX219" s="6"/>
      <c r="NY219" s="6"/>
      <c r="NZ219" s="6"/>
      <c r="OA219" s="6"/>
      <c r="OB219" s="6"/>
      <c r="OC219" s="6"/>
      <c r="OD219" s="6"/>
      <c r="OE219" s="6"/>
      <c r="OF219" s="6"/>
      <c r="OG219" s="6"/>
      <c r="OH219" s="6"/>
      <c r="OI219" s="6"/>
      <c r="OJ219" s="6"/>
      <c r="OK219" s="6"/>
      <c r="OL219" s="6"/>
      <c r="OM219" s="6"/>
      <c r="ON219" s="6"/>
      <c r="OO219" s="6"/>
      <c r="OP219" s="6"/>
      <c r="OQ219" s="6"/>
      <c r="OR219" s="6"/>
      <c r="OS219" s="6"/>
      <c r="OT219" s="6"/>
      <c r="OU219" s="6"/>
      <c r="OV219" s="6"/>
      <c r="OW219" s="6"/>
      <c r="OX219" s="6"/>
      <c r="OY219" s="6"/>
      <c r="OZ219" s="6"/>
      <c r="PA219" s="6"/>
      <c r="PB219" s="6"/>
      <c r="PC219" s="6"/>
      <c r="PD219" s="6"/>
      <c r="PE219" s="6"/>
      <c r="PF219" s="6"/>
      <c r="PG219" s="6"/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6"/>
      <c r="PV219" s="6"/>
      <c r="PW219" s="6"/>
      <c r="PX219" s="6"/>
      <c r="PY219" s="6"/>
      <c r="PZ219" s="6"/>
      <c r="QA219" s="6"/>
      <c r="QB219" s="6"/>
      <c r="QC219" s="6"/>
      <c r="QD219" s="6"/>
      <c r="QE219" s="6"/>
      <c r="QF219" s="6"/>
      <c r="QG219" s="6"/>
      <c r="QH219" s="6"/>
      <c r="QI219" s="6"/>
      <c r="QJ219" s="6"/>
      <c r="QK219" s="6"/>
      <c r="QL219" s="6"/>
      <c r="QM219" s="6"/>
      <c r="QN219" s="6"/>
      <c r="QO219" s="6"/>
      <c r="QP219" s="6"/>
      <c r="QQ219" s="6"/>
      <c r="QR219" s="6"/>
      <c r="QS219" s="6"/>
      <c r="QT219" s="6"/>
      <c r="QU219" s="6"/>
      <c r="QV219" s="6"/>
      <c r="QW219" s="6"/>
      <c r="QX219" s="6"/>
      <c r="QY219" s="6"/>
      <c r="QZ219" s="6"/>
      <c r="RA219" s="6"/>
      <c r="RB219" s="6"/>
      <c r="RC219" s="6"/>
      <c r="RD219" s="6"/>
      <c r="RE219" s="6"/>
      <c r="RF219" s="6"/>
      <c r="RG219" s="6"/>
      <c r="RH219" s="6"/>
      <c r="RI219" s="6"/>
      <c r="RJ219" s="6"/>
      <c r="RK219" s="6"/>
      <c r="RL219" s="6"/>
      <c r="RM219" s="6"/>
      <c r="RN219" s="6"/>
      <c r="RO219" s="6"/>
      <c r="RP219" s="6"/>
      <c r="RQ219" s="6"/>
      <c r="RR219" s="6"/>
      <c r="RS219" s="6"/>
      <c r="RT219" s="6"/>
      <c r="RU219" s="6"/>
      <c r="RV219" s="6"/>
      <c r="RW219" s="6"/>
      <c r="RX219" s="6"/>
      <c r="RY219" s="6"/>
      <c r="RZ219" s="6"/>
      <c r="SA219" s="6"/>
      <c r="SB219" s="6"/>
      <c r="SC219" s="6"/>
      <c r="SD219" s="6"/>
      <c r="SE219" s="6"/>
      <c r="SF219" s="6"/>
      <c r="SG219" s="6"/>
      <c r="SH219" s="6"/>
      <c r="SI219" s="6"/>
      <c r="SJ219" s="6"/>
      <c r="SK219" s="6"/>
      <c r="SL219" s="6"/>
      <c r="SM219" s="6"/>
      <c r="SN219" s="6"/>
      <c r="SO219" s="6"/>
      <c r="SP219" s="6"/>
      <c r="SQ219" s="6"/>
      <c r="SR219" s="6"/>
      <c r="SS219" s="6"/>
      <c r="ST219" s="6"/>
      <c r="SU219" s="6"/>
      <c r="SV219" s="6"/>
      <c r="SW219" s="6"/>
      <c r="SX219" s="6"/>
      <c r="SY219" s="6"/>
      <c r="SZ219" s="6"/>
      <c r="TA219" s="6"/>
      <c r="TB219" s="6"/>
      <c r="TC219" s="6"/>
      <c r="TD219" s="6"/>
      <c r="TE219" s="6"/>
      <c r="TF219" s="6"/>
      <c r="TG219" s="6"/>
      <c r="TH219" s="6"/>
      <c r="TI219" s="6"/>
      <c r="TJ219" s="6"/>
      <c r="TK219" s="6"/>
      <c r="TL219" s="6"/>
      <c r="TM219" s="6"/>
      <c r="TN219" s="6"/>
      <c r="TO219" s="6"/>
      <c r="TP219" s="6"/>
      <c r="TQ219" s="6"/>
      <c r="TR219" s="6"/>
      <c r="TS219" s="6"/>
      <c r="TT219" s="6"/>
      <c r="TU219" s="6"/>
      <c r="TV219" s="6"/>
      <c r="TW219" s="6"/>
      <c r="TX219" s="6"/>
      <c r="TY219" s="6"/>
      <c r="TZ219" s="6"/>
      <c r="UA219" s="6"/>
      <c r="UB219" s="6"/>
      <c r="UC219" s="6"/>
      <c r="UD219" s="6"/>
      <c r="UE219" s="6"/>
      <c r="UF219" s="6"/>
      <c r="UG219" s="6"/>
      <c r="UH219" s="6"/>
      <c r="UI219" s="6"/>
      <c r="UJ219" s="6"/>
      <c r="UK219" s="6"/>
      <c r="UL219" s="6"/>
      <c r="UM219" s="6"/>
      <c r="UN219" s="6"/>
      <c r="UO219" s="6"/>
      <c r="UP219" s="6"/>
      <c r="UQ219" s="6"/>
      <c r="UR219" s="6"/>
      <c r="US219" s="6"/>
      <c r="UT219" s="6"/>
      <c r="UU219" s="6"/>
      <c r="UV219" s="6"/>
      <c r="UW219" s="6"/>
      <c r="UX219" s="6"/>
      <c r="UY219" s="6"/>
      <c r="UZ219" s="6"/>
      <c r="VA219" s="6"/>
      <c r="VB219" s="6"/>
      <c r="VC219" s="6"/>
      <c r="VD219" s="6"/>
      <c r="VE219" s="6"/>
      <c r="VF219" s="6"/>
      <c r="VG219" s="6"/>
      <c r="VH219" s="6"/>
      <c r="VI219" s="6"/>
      <c r="VJ219" s="6"/>
      <c r="VK219" s="6"/>
      <c r="VL219" s="6"/>
      <c r="VM219" s="6"/>
      <c r="VN219" s="6"/>
      <c r="VO219" s="6"/>
      <c r="VP219" s="6"/>
      <c r="VQ219" s="6"/>
      <c r="VR219" s="6"/>
      <c r="VS219" s="6"/>
      <c r="VT219" s="6"/>
      <c r="VU219" s="11">
        <f t="shared" ref="VU219:WL219" si="151">+$H219/$L219</f>
        <v>444444.44444444444</v>
      </c>
      <c r="VV219" s="11">
        <f t="shared" si="151"/>
        <v>444444.44444444444</v>
      </c>
      <c r="VW219" s="11">
        <f t="shared" si="151"/>
        <v>444444.44444444444</v>
      </c>
      <c r="VX219" s="11">
        <f t="shared" si="151"/>
        <v>444444.44444444444</v>
      </c>
      <c r="VY219" s="11">
        <f t="shared" si="151"/>
        <v>444444.44444444444</v>
      </c>
      <c r="VZ219" s="11">
        <f t="shared" si="151"/>
        <v>444444.44444444444</v>
      </c>
      <c r="WA219" s="11">
        <f t="shared" si="151"/>
        <v>444444.44444444444</v>
      </c>
      <c r="WB219" s="11">
        <f t="shared" si="151"/>
        <v>444444.44444444444</v>
      </c>
      <c r="WC219" s="11">
        <f t="shared" si="151"/>
        <v>444444.44444444444</v>
      </c>
      <c r="WD219" s="11">
        <f t="shared" si="151"/>
        <v>444444.44444444444</v>
      </c>
      <c r="WE219" s="11">
        <f t="shared" si="151"/>
        <v>444444.44444444444</v>
      </c>
      <c r="WF219" s="11">
        <f t="shared" si="151"/>
        <v>444444.44444444444</v>
      </c>
      <c r="WG219" s="11">
        <f t="shared" si="151"/>
        <v>444444.44444444444</v>
      </c>
      <c r="WH219" s="11">
        <f t="shared" si="151"/>
        <v>444444.44444444444</v>
      </c>
      <c r="WI219" s="11">
        <f t="shared" si="151"/>
        <v>444444.44444444444</v>
      </c>
      <c r="WJ219" s="11">
        <f t="shared" si="151"/>
        <v>444444.44444444444</v>
      </c>
      <c r="WK219" s="11">
        <f t="shared" si="151"/>
        <v>444444.44444444444</v>
      </c>
      <c r="WL219" s="11">
        <f t="shared" si="151"/>
        <v>444444.44444444444</v>
      </c>
      <c r="WM219" s="6"/>
      <c r="WN219" s="6"/>
      <c r="WO219" s="6"/>
      <c r="WP219" s="6"/>
      <c r="WQ219" s="6"/>
      <c r="WR219" s="6"/>
      <c r="WS219" s="6"/>
      <c r="WT219" s="6"/>
      <c r="WU219" s="6"/>
      <c r="WV219" s="6"/>
      <c r="WW219" s="6"/>
      <c r="WX219" s="6"/>
      <c r="WY219" s="6"/>
      <c r="WZ219" s="6"/>
      <c r="XA219" s="6"/>
      <c r="XB219" s="6"/>
      <c r="XC219" s="6"/>
      <c r="XD219" s="6"/>
      <c r="XE219" s="6"/>
      <c r="XF219" s="6"/>
      <c r="XG219" s="6"/>
      <c r="XH219" s="6"/>
      <c r="XI219" s="6"/>
      <c r="XJ219" s="6"/>
      <c r="XK219" s="6"/>
      <c r="XL219" s="6"/>
      <c r="XM219" s="6"/>
      <c r="XN219" s="6"/>
      <c r="XO219" s="6"/>
      <c r="XP219" s="6"/>
      <c r="XQ219" s="6"/>
      <c r="XR219" s="6"/>
      <c r="XS219" s="6"/>
      <c r="XT219" s="6"/>
      <c r="XU219" s="6"/>
      <c r="XV219" s="6"/>
      <c r="XW219" s="6"/>
      <c r="XX219" s="6"/>
      <c r="XY219" s="6"/>
      <c r="XZ219" s="6"/>
      <c r="YA219" s="6"/>
      <c r="YB219" s="6"/>
      <c r="YC219" s="6"/>
      <c r="YD219" s="6"/>
      <c r="YE219" s="6"/>
      <c r="YF219" s="6"/>
      <c r="YG219" s="6"/>
      <c r="YH219" s="6"/>
      <c r="YI219" s="6"/>
      <c r="YJ219" s="6"/>
      <c r="YK219" s="6"/>
      <c r="YL219" s="6"/>
      <c r="YM219" s="6"/>
      <c r="YN219" s="6"/>
      <c r="YO219" s="6"/>
      <c r="YP219" s="6"/>
      <c r="YQ219" s="6"/>
      <c r="YR219" s="6"/>
      <c r="YS219" s="6"/>
      <c r="YT219" s="6"/>
      <c r="YU219" s="6"/>
      <c r="YV219" s="6"/>
      <c r="YW219" s="6"/>
      <c r="YX219" s="6"/>
      <c r="YY219" s="6"/>
      <c r="YZ219" s="6"/>
      <c r="ZA219" s="6"/>
      <c r="ZB219" s="6"/>
      <c r="ZC219" s="6"/>
      <c r="ZD219" s="6"/>
      <c r="ZE219" s="6"/>
      <c r="ZF219" s="6"/>
      <c r="ZG219" s="6"/>
      <c r="ZH219" s="6"/>
      <c r="ZI219" s="6"/>
      <c r="ZJ219" s="6"/>
    </row>
    <row r="220" spans="2:686">
      <c r="B220" s="17">
        <v>172</v>
      </c>
      <c r="C220" s="29" t="s">
        <v>479</v>
      </c>
      <c r="D220" s="30" t="s">
        <v>480</v>
      </c>
      <c r="E220" s="43" t="s">
        <v>48</v>
      </c>
      <c r="F220" s="29">
        <v>36</v>
      </c>
      <c r="G220" s="36">
        <v>456000</v>
      </c>
      <c r="H220" s="37">
        <f t="shared" si="119"/>
        <v>16416000</v>
      </c>
      <c r="I220" s="37"/>
      <c r="J220" s="17" t="s">
        <v>481</v>
      </c>
      <c r="K220" s="17">
        <v>15</v>
      </c>
      <c r="L220" s="23">
        <v>18</v>
      </c>
      <c r="M220" s="23">
        <f t="shared" si="136"/>
        <v>19.5</v>
      </c>
      <c r="AH220" s="24"/>
      <c r="DM220" s="67"/>
      <c r="LJ220" s="24"/>
      <c r="MZ220" s="6"/>
      <c r="NA220" s="6"/>
      <c r="NB220" s="6"/>
      <c r="NC220" s="6"/>
      <c r="ND220" s="6"/>
      <c r="NE220" s="6"/>
      <c r="NF220" s="6"/>
      <c r="NG220" s="6"/>
      <c r="NH220" s="6"/>
      <c r="NI220" s="6"/>
      <c r="NJ220" s="6"/>
      <c r="NK220" s="6"/>
      <c r="NL220" s="6"/>
      <c r="NM220" s="6"/>
      <c r="NN220" s="6"/>
      <c r="NO220" s="6"/>
      <c r="NP220" s="6"/>
      <c r="NQ220" s="6"/>
      <c r="NR220" s="6"/>
      <c r="NS220" s="6"/>
      <c r="NT220" s="6"/>
      <c r="NU220" s="6"/>
      <c r="NV220" s="6"/>
      <c r="NW220" s="6"/>
      <c r="NX220" s="6"/>
      <c r="NY220" s="6"/>
      <c r="NZ220" s="6"/>
      <c r="OA220" s="6"/>
      <c r="OB220" s="6"/>
      <c r="OC220" s="6"/>
      <c r="OD220" s="6"/>
      <c r="OE220" s="6"/>
      <c r="OF220" s="6"/>
      <c r="OG220" s="6"/>
      <c r="OH220" s="6"/>
      <c r="OI220" s="6"/>
      <c r="OJ220" s="6"/>
      <c r="OK220" s="6"/>
      <c r="OL220" s="6"/>
      <c r="OM220" s="6"/>
      <c r="ON220" s="6"/>
      <c r="OO220" s="6"/>
      <c r="OP220" s="6"/>
      <c r="OQ220" s="6"/>
      <c r="OR220" s="6"/>
      <c r="OS220" s="6"/>
      <c r="OT220" s="6"/>
      <c r="OU220" s="6"/>
      <c r="OV220" s="6"/>
      <c r="OW220" s="6"/>
      <c r="OX220" s="6"/>
      <c r="OY220" s="6"/>
      <c r="OZ220" s="6"/>
      <c r="PA220" s="6"/>
      <c r="PB220" s="6"/>
      <c r="PC220" s="6"/>
      <c r="PD220" s="6"/>
      <c r="PE220" s="6"/>
      <c r="PF220" s="6"/>
      <c r="PG220" s="6"/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6"/>
      <c r="PV220" s="6"/>
      <c r="PW220" s="6"/>
      <c r="PX220" s="6"/>
      <c r="PY220" s="6"/>
      <c r="PZ220" s="6"/>
      <c r="QA220" s="6"/>
      <c r="QB220" s="6"/>
      <c r="QC220" s="6"/>
      <c r="QD220" s="6"/>
      <c r="QE220" s="6"/>
      <c r="QF220" s="6"/>
      <c r="QG220" s="6"/>
      <c r="QH220" s="6"/>
      <c r="QI220" s="6"/>
      <c r="QJ220" s="6"/>
      <c r="QK220" s="6"/>
      <c r="QL220" s="6"/>
      <c r="QM220" s="6"/>
      <c r="QN220" s="6"/>
      <c r="QO220" s="6"/>
      <c r="QP220" s="6"/>
      <c r="QQ220" s="6"/>
      <c r="QR220" s="6"/>
      <c r="QS220" s="6"/>
      <c r="QT220" s="6"/>
      <c r="QU220" s="6"/>
      <c r="QV220" s="6"/>
      <c r="QW220" s="6"/>
      <c r="QX220" s="6"/>
      <c r="QY220" s="6"/>
      <c r="QZ220" s="6"/>
      <c r="RA220" s="6"/>
      <c r="RB220" s="6"/>
      <c r="RC220" s="6"/>
      <c r="RD220" s="6"/>
      <c r="RE220" s="6"/>
      <c r="RF220" s="6"/>
      <c r="RG220" s="6"/>
      <c r="RH220" s="6"/>
      <c r="RI220" s="6"/>
      <c r="RJ220" s="6"/>
      <c r="RK220" s="6"/>
      <c r="RL220" s="6"/>
      <c r="RM220" s="6"/>
      <c r="RN220" s="6"/>
      <c r="RO220" s="6"/>
      <c r="RP220" s="6"/>
      <c r="RQ220" s="6"/>
      <c r="RR220" s="6"/>
      <c r="RS220" s="6"/>
      <c r="RT220" s="6"/>
      <c r="RU220" s="6"/>
      <c r="RV220" s="6"/>
      <c r="RW220" s="6"/>
      <c r="RX220" s="6"/>
      <c r="RY220" s="6"/>
      <c r="RZ220" s="6"/>
      <c r="SA220" s="6"/>
      <c r="SB220" s="6"/>
      <c r="SC220" s="6"/>
      <c r="SD220" s="6"/>
      <c r="SE220" s="6"/>
      <c r="SF220" s="6"/>
      <c r="SG220" s="6"/>
      <c r="SH220" s="6"/>
      <c r="SI220" s="6"/>
      <c r="SJ220" s="6"/>
      <c r="SK220" s="6"/>
      <c r="SL220" s="6"/>
      <c r="SM220" s="6"/>
      <c r="SN220" s="6"/>
      <c r="SO220" s="6"/>
      <c r="SP220" s="6"/>
      <c r="SQ220" s="6"/>
      <c r="SR220" s="6"/>
      <c r="SS220" s="6"/>
      <c r="ST220" s="6"/>
      <c r="SU220" s="6"/>
      <c r="SV220" s="6"/>
      <c r="SW220" s="6"/>
      <c r="SX220" s="6"/>
      <c r="SY220" s="6"/>
      <c r="SZ220" s="6"/>
      <c r="TA220" s="6"/>
      <c r="TB220" s="6"/>
      <c r="TC220" s="6"/>
      <c r="TD220" s="6"/>
      <c r="TE220" s="6"/>
      <c r="TF220" s="6"/>
      <c r="TG220" s="6"/>
      <c r="TH220" s="6"/>
      <c r="TI220" s="6"/>
      <c r="TJ220" s="6"/>
      <c r="TK220" s="6"/>
      <c r="TL220" s="6"/>
      <c r="TM220" s="6"/>
      <c r="TN220" s="6"/>
      <c r="TO220" s="6"/>
      <c r="TP220" s="6"/>
      <c r="TQ220" s="6"/>
      <c r="TR220" s="6"/>
      <c r="TS220" s="6"/>
      <c r="TT220" s="6"/>
      <c r="TU220" s="6"/>
      <c r="TV220" s="6"/>
      <c r="TW220" s="6"/>
      <c r="TX220" s="6"/>
      <c r="TY220" s="6"/>
      <c r="TZ220" s="6"/>
      <c r="UA220" s="6"/>
      <c r="UB220" s="6"/>
      <c r="UC220" s="6"/>
      <c r="UD220" s="6"/>
      <c r="UE220" s="6"/>
      <c r="UF220" s="6"/>
      <c r="UG220" s="6"/>
      <c r="UH220" s="6"/>
      <c r="UI220" s="6"/>
      <c r="UJ220" s="6"/>
      <c r="UK220" s="6"/>
      <c r="UL220" s="6"/>
      <c r="UM220" s="6"/>
      <c r="UN220" s="6"/>
      <c r="UO220" s="6"/>
      <c r="UP220" s="6"/>
      <c r="UQ220" s="6"/>
      <c r="UR220" s="6"/>
      <c r="US220" s="6"/>
      <c r="UT220" s="6"/>
      <c r="UU220" s="6"/>
      <c r="UV220" s="6"/>
      <c r="UW220" s="6"/>
      <c r="UX220" s="6"/>
      <c r="UY220" s="6"/>
      <c r="UZ220" s="6"/>
      <c r="VA220" s="6"/>
      <c r="VB220" s="6"/>
      <c r="VC220" s="6"/>
      <c r="VD220" s="6"/>
      <c r="VE220" s="6"/>
      <c r="VF220" s="6"/>
      <c r="VG220" s="6"/>
      <c r="VH220" s="6"/>
      <c r="VI220" s="6"/>
      <c r="VJ220" s="6"/>
      <c r="VK220" s="6"/>
      <c r="VL220" s="6"/>
      <c r="VM220" s="6"/>
      <c r="VN220" s="6"/>
      <c r="VO220" s="6"/>
      <c r="VP220" s="6"/>
      <c r="VQ220" s="6"/>
      <c r="VR220" s="6"/>
      <c r="VS220" s="6"/>
      <c r="VT220" s="6"/>
      <c r="VU220" s="6"/>
      <c r="VV220" s="6"/>
      <c r="VW220" s="6"/>
      <c r="VX220" s="6"/>
      <c r="VY220" s="6"/>
      <c r="VZ220" s="6"/>
      <c r="WA220" s="6"/>
      <c r="WB220" s="6"/>
      <c r="WC220" s="6"/>
      <c r="WD220" s="6"/>
      <c r="WE220" s="6"/>
      <c r="WF220" s="6"/>
      <c r="WG220" s="6"/>
      <c r="WH220" s="6"/>
      <c r="WI220" s="6"/>
      <c r="WJ220" s="6"/>
      <c r="WK220" s="6"/>
      <c r="WL220" s="6"/>
      <c r="WM220" s="6"/>
      <c r="WN220" s="6"/>
      <c r="WO220" s="6"/>
      <c r="WP220" s="6"/>
      <c r="WQ220" s="6"/>
      <c r="WR220" s="6"/>
      <c r="WS220" s="6"/>
      <c r="WT220" s="6"/>
      <c r="WU220" s="6"/>
      <c r="WV220" s="6"/>
      <c r="WW220" s="6"/>
      <c r="WX220" s="6"/>
      <c r="WY220" s="6"/>
      <c r="WZ220" s="6"/>
      <c r="XA220" s="11">
        <f t="shared" ref="XA220:XR220" si="152">+$H220/$L220</f>
        <v>912000</v>
      </c>
      <c r="XB220" s="11">
        <f t="shared" si="152"/>
        <v>912000</v>
      </c>
      <c r="XC220" s="11">
        <f t="shared" si="152"/>
        <v>912000</v>
      </c>
      <c r="XD220" s="11">
        <f t="shared" si="152"/>
        <v>912000</v>
      </c>
      <c r="XE220" s="11">
        <f t="shared" si="152"/>
        <v>912000</v>
      </c>
      <c r="XF220" s="11">
        <f t="shared" si="152"/>
        <v>912000</v>
      </c>
      <c r="XG220" s="11">
        <f t="shared" si="152"/>
        <v>912000</v>
      </c>
      <c r="XH220" s="11">
        <f t="shared" si="152"/>
        <v>912000</v>
      </c>
      <c r="XI220" s="11">
        <f t="shared" si="152"/>
        <v>912000</v>
      </c>
      <c r="XJ220" s="11">
        <f t="shared" si="152"/>
        <v>912000</v>
      </c>
      <c r="XK220" s="11">
        <f t="shared" si="152"/>
        <v>912000</v>
      </c>
      <c r="XL220" s="11">
        <f t="shared" si="152"/>
        <v>912000</v>
      </c>
      <c r="XM220" s="11">
        <f t="shared" si="152"/>
        <v>912000</v>
      </c>
      <c r="XN220" s="11">
        <f t="shared" si="152"/>
        <v>912000</v>
      </c>
      <c r="XO220" s="11">
        <f t="shared" si="152"/>
        <v>912000</v>
      </c>
      <c r="XP220" s="11">
        <f t="shared" si="152"/>
        <v>912000</v>
      </c>
      <c r="XQ220" s="11">
        <f t="shared" si="152"/>
        <v>912000</v>
      </c>
      <c r="XR220" s="11">
        <f t="shared" si="152"/>
        <v>912000</v>
      </c>
      <c r="XS220" s="6"/>
      <c r="XT220" s="6"/>
      <c r="XU220" s="6"/>
      <c r="XV220" s="6"/>
      <c r="XW220" s="6"/>
      <c r="XX220" s="6"/>
      <c r="XY220" s="6"/>
      <c r="XZ220" s="6"/>
      <c r="YA220" s="6"/>
      <c r="YB220" s="6"/>
      <c r="YC220" s="6"/>
      <c r="YD220" s="6"/>
      <c r="YE220" s="6"/>
      <c r="YF220" s="6"/>
      <c r="YG220" s="6"/>
      <c r="YH220" s="6"/>
      <c r="YI220" s="6"/>
      <c r="YJ220" s="6"/>
      <c r="YK220" s="6"/>
      <c r="YL220" s="6"/>
      <c r="YM220" s="6"/>
      <c r="YN220" s="6"/>
      <c r="YO220" s="6"/>
      <c r="YP220" s="6"/>
      <c r="YQ220" s="6"/>
      <c r="YR220" s="6"/>
      <c r="YS220" s="6"/>
      <c r="YT220" s="6"/>
      <c r="YU220" s="6"/>
      <c r="YV220" s="6"/>
      <c r="YW220" s="6"/>
      <c r="YX220" s="6"/>
      <c r="YY220" s="6"/>
      <c r="YZ220" s="6"/>
      <c r="ZA220" s="6"/>
      <c r="ZB220" s="6"/>
      <c r="ZC220" s="6"/>
      <c r="ZD220" s="6"/>
      <c r="ZE220" s="6"/>
      <c r="ZF220" s="6"/>
      <c r="ZG220" s="6"/>
      <c r="ZH220" s="6"/>
      <c r="ZI220" s="6"/>
      <c r="ZJ220" s="6"/>
    </row>
    <row r="221" spans="2:686">
      <c r="B221" s="17">
        <v>173</v>
      </c>
      <c r="C221" s="29" t="s">
        <v>482</v>
      </c>
      <c r="D221" s="30" t="s">
        <v>483</v>
      </c>
      <c r="E221" s="43" t="s">
        <v>48</v>
      </c>
      <c r="F221" s="29">
        <v>36</v>
      </c>
      <c r="G221" s="36">
        <v>56000</v>
      </c>
      <c r="H221" s="37">
        <f t="shared" si="119"/>
        <v>2016000</v>
      </c>
      <c r="I221" s="37"/>
      <c r="J221" s="17">
        <v>167</v>
      </c>
      <c r="K221" s="17">
        <v>4</v>
      </c>
      <c r="L221" s="23">
        <v>6</v>
      </c>
      <c r="M221" s="23">
        <f t="shared" si="136"/>
        <v>5.2</v>
      </c>
      <c r="AH221" s="24"/>
      <c r="DM221" s="67"/>
      <c r="LJ221" s="24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11">
        <f t="shared" ref="VV221:WA221" si="153">+$H221/$L221</f>
        <v>336000</v>
      </c>
      <c r="VW221" s="11">
        <f t="shared" si="153"/>
        <v>336000</v>
      </c>
      <c r="VX221" s="11">
        <f t="shared" si="153"/>
        <v>336000</v>
      </c>
      <c r="VY221" s="11">
        <f t="shared" si="153"/>
        <v>336000</v>
      </c>
      <c r="VZ221" s="11">
        <f t="shared" si="153"/>
        <v>336000</v>
      </c>
      <c r="WA221" s="11">
        <f t="shared" si="153"/>
        <v>336000</v>
      </c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  <c r="WV221" s="6"/>
      <c r="WW221" s="6"/>
      <c r="WX221" s="6"/>
      <c r="WY221" s="6"/>
      <c r="WZ221" s="6"/>
      <c r="XA221" s="6"/>
      <c r="XB221" s="6"/>
      <c r="XC221" s="6"/>
      <c r="XD221" s="6"/>
      <c r="XE221" s="6"/>
      <c r="XF221" s="6"/>
      <c r="XG221" s="6"/>
      <c r="XH221" s="6"/>
      <c r="XI221" s="6"/>
      <c r="XJ221" s="6"/>
      <c r="XK221" s="6"/>
      <c r="XL221" s="6"/>
      <c r="XM221" s="6"/>
      <c r="XN221" s="6"/>
      <c r="XO221" s="6"/>
      <c r="XP221" s="6"/>
      <c r="XQ221" s="6"/>
      <c r="XR221" s="6"/>
      <c r="XS221" s="6"/>
      <c r="XT221" s="6"/>
      <c r="XU221" s="6"/>
      <c r="XV221" s="6"/>
      <c r="XW221" s="6"/>
      <c r="XX221" s="6"/>
      <c r="XY221" s="6"/>
      <c r="XZ221" s="6"/>
      <c r="YA221" s="6"/>
      <c r="YB221" s="6"/>
      <c r="YC221" s="6"/>
      <c r="YD221" s="6"/>
      <c r="YE221" s="6"/>
      <c r="YF221" s="6"/>
      <c r="YG221" s="6"/>
      <c r="YH221" s="6"/>
      <c r="YI221" s="6"/>
      <c r="YJ221" s="6"/>
      <c r="YK221" s="6"/>
      <c r="YL221" s="6"/>
      <c r="YM221" s="6"/>
      <c r="YN221" s="6"/>
      <c r="YO221" s="6"/>
      <c r="YP221" s="6"/>
      <c r="YQ221" s="6"/>
      <c r="YR221" s="6"/>
      <c r="YS221" s="6"/>
      <c r="YT221" s="6"/>
      <c r="YU221" s="6"/>
      <c r="YV221" s="6"/>
      <c r="YW221" s="6"/>
      <c r="YX221" s="6"/>
      <c r="YY221" s="6"/>
      <c r="YZ221" s="6"/>
      <c r="ZA221" s="6"/>
      <c r="ZB221" s="6"/>
      <c r="ZC221" s="6"/>
      <c r="ZD221" s="6"/>
      <c r="ZE221" s="6"/>
      <c r="ZF221" s="6"/>
      <c r="ZG221" s="6"/>
      <c r="ZH221" s="6"/>
      <c r="ZI221" s="6"/>
      <c r="ZJ221" s="6"/>
    </row>
    <row r="222" spans="2:686">
      <c r="B222" s="17">
        <v>174</v>
      </c>
      <c r="C222" s="29" t="s">
        <v>484</v>
      </c>
      <c r="D222" s="30" t="s">
        <v>485</v>
      </c>
      <c r="E222" s="43" t="s">
        <v>48</v>
      </c>
      <c r="F222" s="29">
        <v>36</v>
      </c>
      <c r="G222" s="36">
        <v>135000</v>
      </c>
      <c r="H222" s="37">
        <f t="shared" si="119"/>
        <v>4860000</v>
      </c>
      <c r="I222" s="37"/>
      <c r="J222" s="17">
        <v>173</v>
      </c>
      <c r="K222" s="17">
        <v>10</v>
      </c>
      <c r="L222" s="23">
        <v>12</v>
      </c>
      <c r="M222" s="23">
        <f t="shared" si="136"/>
        <v>13</v>
      </c>
      <c r="AH222" s="24"/>
      <c r="DM222" s="67"/>
      <c r="LJ222" s="24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  <c r="NK222" s="6"/>
      <c r="NL222" s="6"/>
      <c r="NM222" s="6"/>
      <c r="NN222" s="6"/>
      <c r="NO222" s="6"/>
      <c r="NP222" s="6"/>
      <c r="NQ222" s="6"/>
      <c r="NR222" s="6"/>
      <c r="NS222" s="6"/>
      <c r="NT222" s="6"/>
      <c r="NU222" s="6"/>
      <c r="NV222" s="6"/>
      <c r="NW222" s="6"/>
      <c r="NX222" s="6"/>
      <c r="NY222" s="6"/>
      <c r="NZ222" s="6"/>
      <c r="OA222" s="6"/>
      <c r="OB222" s="6"/>
      <c r="OC222" s="6"/>
      <c r="OD222" s="6"/>
      <c r="OE222" s="6"/>
      <c r="OF222" s="6"/>
      <c r="OG222" s="6"/>
      <c r="OH222" s="6"/>
      <c r="OI222" s="6"/>
      <c r="OJ222" s="6"/>
      <c r="OK222" s="6"/>
      <c r="OL222" s="6"/>
      <c r="OM222" s="6"/>
      <c r="ON222" s="6"/>
      <c r="OO222" s="6"/>
      <c r="OP222" s="6"/>
      <c r="OQ222" s="6"/>
      <c r="OR222" s="6"/>
      <c r="OS222" s="6"/>
      <c r="OT222" s="6"/>
      <c r="OU222" s="6"/>
      <c r="OV222" s="6"/>
      <c r="OW222" s="6"/>
      <c r="OX222" s="6"/>
      <c r="OY222" s="6"/>
      <c r="OZ222" s="6"/>
      <c r="PA222" s="6"/>
      <c r="PB222" s="6"/>
      <c r="PC222" s="6"/>
      <c r="PD222" s="6"/>
      <c r="PE222" s="6"/>
      <c r="PF222" s="6"/>
      <c r="PG222" s="6"/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6"/>
      <c r="PV222" s="6"/>
      <c r="PW222" s="6"/>
      <c r="PX222" s="6"/>
      <c r="PY222" s="6"/>
      <c r="PZ222" s="6"/>
      <c r="QA222" s="6"/>
      <c r="QB222" s="6"/>
      <c r="QC222" s="6"/>
      <c r="QD222" s="6"/>
      <c r="QE222" s="6"/>
      <c r="QF222" s="6"/>
      <c r="QG222" s="6"/>
      <c r="QH222" s="6"/>
      <c r="QI222" s="6"/>
      <c r="QJ222" s="6"/>
      <c r="QK222" s="6"/>
      <c r="QL222" s="6"/>
      <c r="QM222" s="6"/>
      <c r="QN222" s="6"/>
      <c r="QO222" s="6"/>
      <c r="QP222" s="6"/>
      <c r="QQ222" s="6"/>
      <c r="QR222" s="6"/>
      <c r="QS222" s="6"/>
      <c r="QT222" s="6"/>
      <c r="QU222" s="6"/>
      <c r="QV222" s="6"/>
      <c r="QW222" s="6"/>
      <c r="QX222" s="6"/>
      <c r="QY222" s="6"/>
      <c r="QZ222" s="6"/>
      <c r="RA222" s="6"/>
      <c r="RB222" s="6"/>
      <c r="RC222" s="6"/>
      <c r="RD222" s="6"/>
      <c r="RE222" s="6"/>
      <c r="RF222" s="6"/>
      <c r="RG222" s="6"/>
      <c r="RH222" s="6"/>
      <c r="RI222" s="6"/>
      <c r="RJ222" s="6"/>
      <c r="RK222" s="6"/>
      <c r="RL222" s="6"/>
      <c r="RM222" s="6"/>
      <c r="RN222" s="6"/>
      <c r="RO222" s="6"/>
      <c r="RP222" s="6"/>
      <c r="RQ222" s="6"/>
      <c r="RR222" s="6"/>
      <c r="RS222" s="6"/>
      <c r="RT222" s="6"/>
      <c r="RU222" s="6"/>
      <c r="RV222" s="6"/>
      <c r="RW222" s="6"/>
      <c r="RX222" s="6"/>
      <c r="RY222" s="6"/>
      <c r="RZ222" s="6"/>
      <c r="SA222" s="6"/>
      <c r="SB222" s="6"/>
      <c r="SC222" s="6"/>
      <c r="SD222" s="6"/>
      <c r="SE222" s="6"/>
      <c r="SF222" s="6"/>
      <c r="SG222" s="6"/>
      <c r="SH222" s="6"/>
      <c r="SI222" s="6"/>
      <c r="SJ222" s="6"/>
      <c r="SK222" s="6"/>
      <c r="SL222" s="6"/>
      <c r="SM222" s="6"/>
      <c r="SN222" s="6"/>
      <c r="SO222" s="6"/>
      <c r="SP222" s="6"/>
      <c r="SQ222" s="6"/>
      <c r="SR222" s="6"/>
      <c r="SS222" s="6"/>
      <c r="ST222" s="6"/>
      <c r="SU222" s="6"/>
      <c r="SV222" s="6"/>
      <c r="SW222" s="6"/>
      <c r="SX222" s="6"/>
      <c r="SY222" s="6"/>
      <c r="SZ222" s="6"/>
      <c r="TA222" s="6"/>
      <c r="TB222" s="6"/>
      <c r="TC222" s="6"/>
      <c r="TD222" s="6"/>
      <c r="TE222" s="6"/>
      <c r="TF222" s="6"/>
      <c r="TG222" s="6"/>
      <c r="TH222" s="6"/>
      <c r="TI222" s="6"/>
      <c r="TJ222" s="6"/>
      <c r="TK222" s="6"/>
      <c r="TL222" s="6"/>
      <c r="TM222" s="6"/>
      <c r="TN222" s="6"/>
      <c r="TO222" s="6"/>
      <c r="TP222" s="6"/>
      <c r="TQ222" s="6"/>
      <c r="TR222" s="6"/>
      <c r="TS222" s="6"/>
      <c r="TT222" s="6"/>
      <c r="TU222" s="6"/>
      <c r="TV222" s="6"/>
      <c r="TW222" s="6"/>
      <c r="TX222" s="6"/>
      <c r="TY222" s="6"/>
      <c r="TZ222" s="6"/>
      <c r="UA222" s="6"/>
      <c r="UB222" s="6"/>
      <c r="UC222" s="6"/>
      <c r="UD222" s="6"/>
      <c r="UE222" s="6"/>
      <c r="UF222" s="6"/>
      <c r="UG222" s="6"/>
      <c r="UH222" s="6"/>
      <c r="UI222" s="6"/>
      <c r="UJ222" s="6"/>
      <c r="UK222" s="6"/>
      <c r="UL222" s="6"/>
      <c r="UM222" s="6"/>
      <c r="UN222" s="6"/>
      <c r="UO222" s="6"/>
      <c r="UP222" s="6"/>
      <c r="UQ222" s="6"/>
      <c r="UR222" s="6"/>
      <c r="US222" s="6"/>
      <c r="UT222" s="6"/>
      <c r="UU222" s="6"/>
      <c r="UV222" s="6"/>
      <c r="UW222" s="6"/>
      <c r="UX222" s="6"/>
      <c r="UY222" s="6"/>
      <c r="UZ222" s="6"/>
      <c r="VA222" s="6"/>
      <c r="VB222" s="6"/>
      <c r="VC222" s="6"/>
      <c r="VD222" s="6"/>
      <c r="VE222" s="6"/>
      <c r="VF222" s="6"/>
      <c r="VG222" s="6"/>
      <c r="VH222" s="6"/>
      <c r="VI222" s="6"/>
      <c r="VJ222" s="6"/>
      <c r="VK222" s="6"/>
      <c r="VL222" s="6"/>
      <c r="VM222" s="6"/>
      <c r="VN222" s="6"/>
      <c r="VO222" s="6"/>
      <c r="VP222" s="6"/>
      <c r="VQ222" s="6"/>
      <c r="VR222" s="6"/>
      <c r="VS222" s="6"/>
      <c r="VT222" s="6"/>
      <c r="VU222" s="6"/>
      <c r="VV222" s="6"/>
      <c r="VW222" s="6"/>
      <c r="VX222" s="6"/>
      <c r="VY222" s="6"/>
      <c r="VZ222" s="6"/>
      <c r="WA222" s="6"/>
      <c r="WB222" s="11">
        <f t="shared" ref="WB222:WM222" si="154">+$H222/$L222</f>
        <v>405000</v>
      </c>
      <c r="WC222" s="11">
        <f t="shared" si="154"/>
        <v>405000</v>
      </c>
      <c r="WD222" s="11">
        <f t="shared" si="154"/>
        <v>405000</v>
      </c>
      <c r="WE222" s="11">
        <f t="shared" si="154"/>
        <v>405000</v>
      </c>
      <c r="WF222" s="11">
        <f t="shared" si="154"/>
        <v>405000</v>
      </c>
      <c r="WG222" s="11">
        <f t="shared" si="154"/>
        <v>405000</v>
      </c>
      <c r="WH222" s="11">
        <f t="shared" si="154"/>
        <v>405000</v>
      </c>
      <c r="WI222" s="11">
        <f t="shared" si="154"/>
        <v>405000</v>
      </c>
      <c r="WJ222" s="11">
        <f t="shared" si="154"/>
        <v>405000</v>
      </c>
      <c r="WK222" s="11">
        <f t="shared" si="154"/>
        <v>405000</v>
      </c>
      <c r="WL222" s="11">
        <f t="shared" si="154"/>
        <v>405000</v>
      </c>
      <c r="WM222" s="11">
        <f t="shared" si="154"/>
        <v>405000</v>
      </c>
      <c r="WN222" s="6"/>
      <c r="WO222" s="6"/>
      <c r="WP222" s="6"/>
      <c r="WQ222" s="6"/>
      <c r="WR222" s="6"/>
      <c r="WS222" s="6"/>
      <c r="WT222" s="6"/>
      <c r="WU222" s="6"/>
      <c r="WV222" s="6"/>
      <c r="WW222" s="6"/>
      <c r="WX222" s="6"/>
      <c r="WY222" s="6"/>
      <c r="WZ222" s="6"/>
      <c r="XA222" s="6"/>
      <c r="XB222" s="6"/>
      <c r="XC222" s="6"/>
      <c r="XD222" s="6"/>
      <c r="XE222" s="6"/>
      <c r="XF222" s="6"/>
      <c r="XG222" s="6"/>
      <c r="XH222" s="6"/>
      <c r="XI222" s="6"/>
      <c r="XJ222" s="6"/>
      <c r="XK222" s="6"/>
      <c r="XL222" s="6"/>
      <c r="XM222" s="6"/>
      <c r="XN222" s="6"/>
      <c r="XO222" s="6"/>
      <c r="XP222" s="6"/>
      <c r="XQ222" s="6"/>
      <c r="XR222" s="6"/>
      <c r="XS222" s="6"/>
      <c r="XT222" s="6"/>
      <c r="XU222" s="6"/>
      <c r="XV222" s="6"/>
      <c r="XW222" s="6"/>
      <c r="XX222" s="6"/>
      <c r="XY222" s="6"/>
      <c r="XZ222" s="6"/>
      <c r="YA222" s="6"/>
      <c r="YB222" s="6"/>
      <c r="YC222" s="6"/>
      <c r="YD222" s="6"/>
      <c r="YE222" s="6"/>
      <c r="YF222" s="6"/>
      <c r="YG222" s="6"/>
      <c r="YH222" s="6"/>
      <c r="YI222" s="6"/>
      <c r="YJ222" s="6"/>
      <c r="YK222" s="6"/>
      <c r="YL222" s="6"/>
      <c r="YM222" s="6"/>
      <c r="YN222" s="6"/>
      <c r="YO222" s="6"/>
      <c r="YP222" s="6"/>
      <c r="YQ222" s="6"/>
      <c r="YR222" s="6"/>
      <c r="YS222" s="6"/>
      <c r="YT222" s="6"/>
      <c r="YU222" s="6"/>
      <c r="YV222" s="6"/>
      <c r="YW222" s="6"/>
      <c r="YX222" s="6"/>
      <c r="YY222" s="6"/>
      <c r="YZ222" s="6"/>
      <c r="ZA222" s="6"/>
      <c r="ZB222" s="6"/>
      <c r="ZC222" s="6"/>
      <c r="ZD222" s="6"/>
      <c r="ZE222" s="6"/>
      <c r="ZF222" s="6"/>
      <c r="ZG222" s="6"/>
      <c r="ZH222" s="6"/>
      <c r="ZI222" s="6"/>
      <c r="ZJ222" s="6"/>
    </row>
    <row r="223" spans="2:686">
      <c r="B223" s="17"/>
      <c r="C223" s="12" t="s">
        <v>486</v>
      </c>
      <c r="D223" s="40" t="s">
        <v>487</v>
      </c>
      <c r="E223" s="43"/>
      <c r="F223" s="29"/>
      <c r="G223" s="36"/>
      <c r="H223" s="45"/>
      <c r="I223" s="45"/>
      <c r="J223" s="17"/>
      <c r="K223" s="17"/>
      <c r="L223" s="23"/>
      <c r="M223" s="23"/>
      <c r="AH223" s="24"/>
      <c r="DM223" s="67"/>
      <c r="LJ223" s="24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  <c r="NK223" s="6"/>
      <c r="NL223" s="6"/>
      <c r="NM223" s="6"/>
      <c r="NN223" s="6"/>
      <c r="NO223" s="6"/>
      <c r="NP223" s="6"/>
      <c r="NQ223" s="6"/>
      <c r="NR223" s="6"/>
      <c r="NS223" s="6"/>
      <c r="NT223" s="6"/>
      <c r="NU223" s="6"/>
      <c r="NV223" s="6"/>
      <c r="NW223" s="6"/>
      <c r="NX223" s="6"/>
      <c r="NY223" s="6"/>
      <c r="NZ223" s="6"/>
      <c r="OA223" s="6"/>
      <c r="OB223" s="6"/>
      <c r="OC223" s="6"/>
      <c r="OD223" s="6"/>
      <c r="OE223" s="6"/>
      <c r="OF223" s="6"/>
      <c r="OG223" s="6"/>
      <c r="OH223" s="6"/>
      <c r="OI223" s="6"/>
      <c r="OJ223" s="6"/>
      <c r="OK223" s="6"/>
      <c r="OL223" s="6"/>
      <c r="OM223" s="6"/>
      <c r="ON223" s="6"/>
      <c r="OO223" s="6"/>
      <c r="OP223" s="6"/>
      <c r="OQ223" s="6"/>
      <c r="OR223" s="6"/>
      <c r="OS223" s="6"/>
      <c r="OT223" s="6"/>
      <c r="OU223" s="6"/>
      <c r="OV223" s="6"/>
      <c r="OW223" s="6"/>
      <c r="OX223" s="6"/>
      <c r="OY223" s="6"/>
      <c r="OZ223" s="6"/>
      <c r="PA223" s="6"/>
      <c r="PB223" s="6"/>
      <c r="PC223" s="6"/>
      <c r="PD223" s="6"/>
      <c r="PE223" s="6"/>
      <c r="PF223" s="6"/>
      <c r="PG223" s="6"/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6"/>
      <c r="PV223" s="6"/>
      <c r="PW223" s="6"/>
      <c r="PX223" s="6"/>
      <c r="PY223" s="6"/>
      <c r="PZ223" s="6"/>
      <c r="QA223" s="6"/>
      <c r="QB223" s="6"/>
      <c r="QC223" s="6"/>
      <c r="QD223" s="6"/>
      <c r="QE223" s="6"/>
      <c r="QF223" s="6"/>
      <c r="QG223" s="6"/>
      <c r="QH223" s="6"/>
      <c r="QI223" s="6"/>
      <c r="QJ223" s="6"/>
      <c r="QK223" s="6"/>
      <c r="QL223" s="6"/>
      <c r="QM223" s="6"/>
      <c r="QN223" s="6"/>
      <c r="QO223" s="6"/>
      <c r="QP223" s="6"/>
      <c r="QQ223" s="6"/>
      <c r="QR223" s="6"/>
      <c r="QS223" s="6"/>
      <c r="QT223" s="6"/>
      <c r="QU223" s="6"/>
      <c r="QV223" s="6"/>
      <c r="QW223" s="6"/>
      <c r="QX223" s="6"/>
      <c r="QY223" s="6"/>
      <c r="QZ223" s="6"/>
      <c r="RA223" s="6"/>
      <c r="RB223" s="6"/>
      <c r="RC223" s="6"/>
      <c r="RD223" s="6"/>
      <c r="RE223" s="6"/>
      <c r="RF223" s="6"/>
      <c r="RG223" s="6"/>
      <c r="RH223" s="6"/>
      <c r="RI223" s="6"/>
      <c r="RJ223" s="6"/>
      <c r="RK223" s="6"/>
      <c r="RL223" s="6"/>
      <c r="RM223" s="6"/>
      <c r="RN223" s="6"/>
      <c r="RO223" s="6"/>
      <c r="RP223" s="6"/>
      <c r="RQ223" s="6"/>
      <c r="RR223" s="6"/>
      <c r="RS223" s="6"/>
      <c r="RT223" s="6"/>
      <c r="RU223" s="6"/>
      <c r="RV223" s="6"/>
      <c r="RW223" s="6"/>
      <c r="RX223" s="6"/>
      <c r="RY223" s="6"/>
      <c r="RZ223" s="6"/>
      <c r="SA223" s="6"/>
      <c r="SB223" s="6"/>
      <c r="SC223" s="6"/>
      <c r="SD223" s="6"/>
      <c r="SE223" s="6"/>
      <c r="SF223" s="6"/>
      <c r="SG223" s="6"/>
      <c r="SH223" s="6"/>
      <c r="SI223" s="6"/>
      <c r="SJ223" s="6"/>
      <c r="SK223" s="6"/>
      <c r="SL223" s="6"/>
      <c r="SM223" s="6"/>
      <c r="SN223" s="6"/>
      <c r="SO223" s="6"/>
      <c r="SP223" s="6"/>
      <c r="SQ223" s="6"/>
      <c r="SR223" s="6"/>
      <c r="SS223" s="6"/>
      <c r="ST223" s="6"/>
      <c r="SU223" s="6"/>
      <c r="SV223" s="6"/>
      <c r="SW223" s="6"/>
      <c r="SX223" s="6"/>
      <c r="SY223" s="6"/>
      <c r="SZ223" s="6"/>
      <c r="TA223" s="6"/>
      <c r="TB223" s="6"/>
      <c r="TC223" s="6"/>
      <c r="TD223" s="6"/>
      <c r="TE223" s="6"/>
      <c r="TF223" s="6"/>
      <c r="TG223" s="6"/>
      <c r="TH223" s="6"/>
      <c r="TI223" s="6"/>
      <c r="TJ223" s="6"/>
      <c r="TK223" s="6"/>
      <c r="TL223" s="6"/>
      <c r="TM223" s="6"/>
      <c r="TN223" s="6"/>
      <c r="TO223" s="6"/>
      <c r="TP223" s="6"/>
      <c r="TQ223" s="6"/>
      <c r="TR223" s="6"/>
      <c r="TS223" s="6"/>
      <c r="TT223" s="6"/>
      <c r="TU223" s="6"/>
      <c r="TV223" s="6"/>
      <c r="TW223" s="6"/>
      <c r="TX223" s="6"/>
      <c r="TY223" s="6"/>
      <c r="TZ223" s="6"/>
      <c r="UA223" s="6"/>
      <c r="UB223" s="6"/>
      <c r="UC223" s="6"/>
      <c r="UD223" s="6"/>
      <c r="UE223" s="6"/>
      <c r="UF223" s="6"/>
      <c r="UG223" s="6"/>
      <c r="UH223" s="6"/>
      <c r="UI223" s="6"/>
      <c r="UJ223" s="6"/>
      <c r="UK223" s="6"/>
      <c r="UL223" s="6"/>
      <c r="UM223" s="6"/>
      <c r="UN223" s="6"/>
      <c r="UO223" s="6"/>
      <c r="UP223" s="6"/>
      <c r="UQ223" s="6"/>
      <c r="UR223" s="6"/>
      <c r="US223" s="6"/>
      <c r="UT223" s="6"/>
      <c r="UU223" s="6"/>
      <c r="UV223" s="6"/>
      <c r="UW223" s="6"/>
      <c r="UX223" s="6"/>
      <c r="UY223" s="6"/>
      <c r="UZ223" s="6"/>
      <c r="VA223" s="6"/>
      <c r="VB223" s="6"/>
      <c r="VC223" s="6"/>
      <c r="VD223" s="6"/>
      <c r="VE223" s="6"/>
      <c r="VF223" s="6"/>
      <c r="VG223" s="6"/>
      <c r="VH223" s="6"/>
      <c r="VI223" s="6"/>
      <c r="VJ223" s="6"/>
      <c r="VK223" s="6"/>
      <c r="VL223" s="6"/>
      <c r="VM223" s="6"/>
      <c r="VN223" s="6"/>
      <c r="VO223" s="6"/>
      <c r="VP223" s="6"/>
      <c r="VQ223" s="6"/>
      <c r="VR223" s="6"/>
      <c r="VS223" s="6"/>
      <c r="VT223" s="6"/>
      <c r="VU223" s="6"/>
      <c r="VV223" s="6"/>
      <c r="VW223" s="6"/>
      <c r="VX223" s="6"/>
      <c r="VY223" s="6"/>
      <c r="VZ223" s="6"/>
      <c r="WA223" s="6"/>
      <c r="WB223" s="6"/>
      <c r="WC223" s="6"/>
      <c r="WD223" s="6"/>
      <c r="WE223" s="6"/>
      <c r="WF223" s="6"/>
      <c r="WG223" s="6"/>
      <c r="WH223" s="6"/>
      <c r="WI223" s="6"/>
      <c r="WJ223" s="6"/>
      <c r="WK223" s="6"/>
      <c r="WL223" s="6"/>
      <c r="WM223" s="6"/>
      <c r="WN223" s="6"/>
      <c r="WO223" s="6"/>
      <c r="WP223" s="6"/>
      <c r="WQ223" s="6"/>
      <c r="WR223" s="6"/>
      <c r="WS223" s="6"/>
      <c r="WT223" s="6"/>
      <c r="WU223" s="6"/>
      <c r="WV223" s="6"/>
      <c r="WW223" s="6"/>
      <c r="WX223" s="6"/>
      <c r="WY223" s="6"/>
      <c r="WZ223" s="6"/>
      <c r="XA223" s="6"/>
      <c r="XB223" s="6"/>
      <c r="XC223" s="6"/>
      <c r="XD223" s="6"/>
      <c r="XE223" s="6"/>
      <c r="XF223" s="6"/>
      <c r="XG223" s="6"/>
      <c r="XH223" s="6"/>
      <c r="XI223" s="6"/>
      <c r="XJ223" s="6"/>
      <c r="XK223" s="6"/>
      <c r="XL223" s="6"/>
      <c r="XM223" s="6"/>
      <c r="XN223" s="6"/>
      <c r="XO223" s="6"/>
      <c r="XP223" s="6"/>
      <c r="XQ223" s="6"/>
      <c r="XR223" s="6"/>
      <c r="XS223" s="6"/>
      <c r="XT223" s="6"/>
      <c r="XU223" s="6"/>
      <c r="XV223" s="6"/>
      <c r="XW223" s="6"/>
      <c r="XX223" s="6"/>
      <c r="XY223" s="6"/>
      <c r="XZ223" s="6"/>
      <c r="YA223" s="6"/>
      <c r="YB223" s="6"/>
      <c r="YC223" s="6"/>
      <c r="YD223" s="6"/>
      <c r="YE223" s="6"/>
      <c r="YF223" s="6"/>
      <c r="YG223" s="6"/>
      <c r="YH223" s="6"/>
      <c r="YI223" s="6"/>
      <c r="YJ223" s="6"/>
      <c r="YK223" s="6"/>
      <c r="YL223" s="6"/>
      <c r="YM223" s="6"/>
      <c r="YN223" s="6"/>
      <c r="YO223" s="6"/>
      <c r="YP223" s="6"/>
      <c r="YQ223" s="6"/>
      <c r="YR223" s="6"/>
      <c r="YS223" s="6"/>
      <c r="YT223" s="6"/>
      <c r="YU223" s="6"/>
      <c r="YV223" s="6"/>
      <c r="YW223" s="6"/>
      <c r="YX223" s="6"/>
      <c r="YY223" s="6"/>
      <c r="YZ223" s="6"/>
      <c r="ZA223" s="6"/>
      <c r="ZB223" s="6"/>
      <c r="ZC223" s="6"/>
      <c r="ZD223" s="6"/>
      <c r="ZE223" s="6"/>
      <c r="ZF223" s="6"/>
      <c r="ZG223" s="6"/>
      <c r="ZH223" s="6"/>
      <c r="ZI223" s="6"/>
      <c r="ZJ223" s="6"/>
    </row>
    <row r="224" spans="2:686">
      <c r="B224" s="17">
        <v>175</v>
      </c>
      <c r="C224" s="29" t="s">
        <v>488</v>
      </c>
      <c r="D224" s="30" t="s">
        <v>489</v>
      </c>
      <c r="E224" s="43" t="s">
        <v>74</v>
      </c>
      <c r="F224" s="29">
        <v>33.25</v>
      </c>
      <c r="G224" s="36">
        <v>171970</v>
      </c>
      <c r="H224" s="37">
        <f t="shared" si="119"/>
        <v>5718002.5</v>
      </c>
      <c r="I224" s="37"/>
      <c r="J224" s="17">
        <v>137</v>
      </c>
      <c r="K224" s="17">
        <v>7</v>
      </c>
      <c r="L224" s="23">
        <v>9</v>
      </c>
      <c r="M224" s="23">
        <f t="shared" si="136"/>
        <v>9.1</v>
      </c>
      <c r="AH224" s="24"/>
      <c r="DM224" s="67"/>
      <c r="LJ224" s="24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  <c r="NK224" s="6"/>
      <c r="NL224" s="6"/>
      <c r="NM224" s="6"/>
      <c r="NN224" s="6"/>
      <c r="NO224" s="6"/>
      <c r="NP224" s="6"/>
      <c r="NQ224" s="6"/>
      <c r="NR224" s="6"/>
      <c r="NS224" s="6"/>
      <c r="NT224" s="6"/>
      <c r="NU224" s="6"/>
      <c r="NV224" s="6"/>
      <c r="NW224" s="6"/>
      <c r="NX224" s="6"/>
      <c r="NY224" s="6"/>
      <c r="NZ224" s="6"/>
      <c r="OA224" s="6"/>
      <c r="OB224" s="6"/>
      <c r="OC224" s="6"/>
      <c r="OD224" s="6"/>
      <c r="OE224" s="6"/>
      <c r="OF224" s="6"/>
      <c r="OG224" s="6"/>
      <c r="OH224" s="6"/>
      <c r="OI224" s="6"/>
      <c r="OJ224" s="6"/>
      <c r="OK224" s="6"/>
      <c r="OL224" s="6"/>
      <c r="OM224" s="6"/>
      <c r="ON224" s="6"/>
      <c r="OO224" s="6"/>
      <c r="OP224" s="6"/>
      <c r="OQ224" s="6"/>
      <c r="OR224" s="6"/>
      <c r="OS224" s="6"/>
      <c r="OT224" s="6"/>
      <c r="OU224" s="6"/>
      <c r="OV224" s="6"/>
      <c r="OW224" s="6"/>
      <c r="OX224" s="6"/>
      <c r="OY224" s="6"/>
      <c r="OZ224" s="6"/>
      <c r="PA224" s="6"/>
      <c r="PB224" s="6"/>
      <c r="PC224" s="6"/>
      <c r="PD224" s="6"/>
      <c r="PE224" s="6"/>
      <c r="PF224" s="6"/>
      <c r="PG224" s="6"/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6"/>
      <c r="PV224" s="6"/>
      <c r="PW224" s="6"/>
      <c r="PX224" s="6"/>
      <c r="PY224" s="6"/>
      <c r="PZ224" s="6"/>
      <c r="QA224" s="6"/>
      <c r="QB224" s="6"/>
      <c r="QC224" s="6"/>
      <c r="QD224" s="6"/>
      <c r="QE224" s="6"/>
      <c r="QF224" s="6"/>
      <c r="QG224" s="6"/>
      <c r="QH224" s="6"/>
      <c r="QI224" s="6"/>
      <c r="QJ224" s="6"/>
      <c r="QK224" s="6"/>
      <c r="QL224" s="6"/>
      <c r="QM224" s="6"/>
      <c r="QN224" s="6"/>
      <c r="QO224" s="6"/>
      <c r="QP224" s="6"/>
      <c r="QQ224" s="6"/>
      <c r="QR224" s="6"/>
      <c r="QS224" s="6"/>
      <c r="QT224" s="6"/>
      <c r="QU224" s="6"/>
      <c r="QV224" s="6"/>
      <c r="QW224" s="6"/>
      <c r="QX224" s="6"/>
      <c r="QY224" s="6"/>
      <c r="QZ224" s="6"/>
      <c r="RA224" s="6"/>
      <c r="RB224" s="6"/>
      <c r="RC224" s="6"/>
      <c r="RD224" s="6"/>
      <c r="RE224" s="6"/>
      <c r="RF224" s="6"/>
      <c r="RG224" s="6"/>
      <c r="RH224" s="6"/>
      <c r="RI224" s="6"/>
      <c r="RJ224" s="6"/>
      <c r="RK224" s="6"/>
      <c r="RL224" s="6"/>
      <c r="RM224" s="6"/>
      <c r="RN224" s="6"/>
      <c r="RO224" s="6"/>
      <c r="RP224" s="6"/>
      <c r="RQ224" s="6"/>
      <c r="RR224" s="6"/>
      <c r="RS224" s="6"/>
      <c r="RT224" s="6"/>
      <c r="RU224" s="6"/>
      <c r="RV224" s="6"/>
      <c r="RW224" s="6"/>
      <c r="RX224" s="6"/>
      <c r="RY224" s="6"/>
      <c r="RZ224" s="6"/>
      <c r="SA224" s="6"/>
      <c r="SB224" s="6"/>
      <c r="SC224" s="6"/>
      <c r="SD224" s="6"/>
      <c r="SE224" s="6"/>
      <c r="SF224" s="6"/>
      <c r="SG224" s="6"/>
      <c r="SH224" s="6"/>
      <c r="SI224" s="6"/>
      <c r="SJ224" s="6"/>
      <c r="SK224" s="6"/>
      <c r="SL224" s="6"/>
      <c r="SM224" s="6"/>
      <c r="SN224" s="6"/>
      <c r="SO224" s="6"/>
      <c r="SP224" s="6"/>
      <c r="SQ224" s="6"/>
      <c r="SR224" s="6"/>
      <c r="SS224" s="6"/>
      <c r="ST224" s="6"/>
      <c r="SU224" s="6"/>
      <c r="SV224" s="6"/>
      <c r="SW224" s="6"/>
      <c r="SX224" s="6"/>
      <c r="SY224" s="6"/>
      <c r="SZ224" s="6"/>
      <c r="TA224" s="6"/>
      <c r="TB224" s="6"/>
      <c r="TC224" s="6"/>
      <c r="TD224" s="6"/>
      <c r="TE224" s="6"/>
      <c r="TF224" s="6"/>
      <c r="TG224" s="6"/>
      <c r="TH224" s="6"/>
      <c r="TI224" s="6"/>
      <c r="TJ224" s="6"/>
      <c r="TK224" s="6"/>
      <c r="TL224" s="6"/>
      <c r="TM224" s="6"/>
      <c r="TN224" s="6"/>
      <c r="TO224" s="6"/>
      <c r="TP224" s="6"/>
      <c r="TQ224" s="6"/>
      <c r="TR224" s="6"/>
      <c r="TS224" s="6"/>
      <c r="TT224" s="6"/>
      <c r="TU224" s="6"/>
      <c r="TV224" s="6"/>
      <c r="TW224" s="6"/>
      <c r="TX224" s="6"/>
      <c r="TY224" s="6"/>
      <c r="TZ224" s="6"/>
      <c r="UA224" s="6"/>
      <c r="UB224" s="6"/>
      <c r="UC224" s="6"/>
      <c r="UD224" s="6"/>
      <c r="UE224" s="6"/>
      <c r="UF224" s="6"/>
      <c r="UG224" s="6"/>
      <c r="UH224" s="6"/>
      <c r="UI224" s="6"/>
      <c r="UJ224" s="6"/>
      <c r="UK224" s="6"/>
      <c r="UL224" s="6"/>
      <c r="UM224" s="6"/>
      <c r="UN224" s="6"/>
      <c r="UO224" s="6"/>
      <c r="UP224" s="6"/>
      <c r="UQ224" s="6"/>
      <c r="UR224" s="6"/>
      <c r="US224" s="6"/>
      <c r="UT224" s="6"/>
      <c r="UU224" s="6"/>
      <c r="UV224" s="6"/>
      <c r="UW224" s="6"/>
      <c r="UX224" s="6"/>
      <c r="UY224" s="6"/>
      <c r="UZ224" s="6"/>
      <c r="VA224" s="6"/>
      <c r="VB224" s="6"/>
      <c r="VC224" s="6"/>
      <c r="VD224" s="6"/>
      <c r="VE224" s="6"/>
      <c r="VF224" s="6"/>
      <c r="VG224" s="6"/>
      <c r="VH224" s="6"/>
      <c r="VI224" s="6"/>
      <c r="VJ224" s="6"/>
      <c r="VK224" s="6"/>
      <c r="VL224" s="6"/>
      <c r="VM224" s="6"/>
      <c r="VN224" s="6"/>
      <c r="VO224" s="11">
        <f t="shared" ref="VO224:VW224" si="155">+$H224/$L224</f>
        <v>635333.61111111112</v>
      </c>
      <c r="VP224" s="11">
        <f t="shared" si="155"/>
        <v>635333.61111111112</v>
      </c>
      <c r="VQ224" s="11">
        <f t="shared" si="155"/>
        <v>635333.61111111112</v>
      </c>
      <c r="VR224" s="11">
        <f t="shared" si="155"/>
        <v>635333.61111111112</v>
      </c>
      <c r="VS224" s="11">
        <f t="shared" si="155"/>
        <v>635333.61111111112</v>
      </c>
      <c r="VT224" s="11">
        <f t="shared" si="155"/>
        <v>635333.61111111112</v>
      </c>
      <c r="VU224" s="11">
        <f t="shared" si="155"/>
        <v>635333.61111111112</v>
      </c>
      <c r="VV224" s="11">
        <f t="shared" si="155"/>
        <v>635333.61111111112</v>
      </c>
      <c r="VW224" s="11">
        <f t="shared" si="155"/>
        <v>635333.61111111112</v>
      </c>
      <c r="VX224" s="6"/>
      <c r="VY224" s="6"/>
      <c r="VZ224" s="6"/>
      <c r="WA224" s="6"/>
      <c r="WB224" s="6"/>
      <c r="WC224" s="6"/>
      <c r="WD224" s="6"/>
      <c r="WE224" s="6"/>
      <c r="WF224" s="6"/>
      <c r="WG224" s="6"/>
      <c r="WH224" s="6"/>
      <c r="WI224" s="6"/>
      <c r="WJ224" s="6"/>
      <c r="WK224" s="6"/>
      <c r="WL224" s="6"/>
      <c r="WM224" s="6"/>
      <c r="WN224" s="6"/>
      <c r="WO224" s="6"/>
      <c r="WP224" s="6"/>
      <c r="WQ224" s="6"/>
      <c r="WR224" s="6"/>
      <c r="WS224" s="6"/>
      <c r="WT224" s="6"/>
      <c r="WU224" s="6"/>
      <c r="WV224" s="6"/>
      <c r="WW224" s="6"/>
      <c r="WX224" s="6"/>
      <c r="WY224" s="6"/>
      <c r="WZ224" s="6"/>
      <c r="XA224" s="6"/>
      <c r="XB224" s="6"/>
      <c r="XC224" s="6"/>
      <c r="XD224" s="6"/>
      <c r="XE224" s="6"/>
      <c r="XF224" s="6"/>
      <c r="XG224" s="6"/>
      <c r="XH224" s="6"/>
      <c r="XI224" s="6"/>
      <c r="XJ224" s="6"/>
      <c r="XK224" s="6"/>
      <c r="XL224" s="6"/>
      <c r="XM224" s="6"/>
      <c r="XN224" s="6"/>
      <c r="XO224" s="6"/>
      <c r="XP224" s="6"/>
      <c r="XQ224" s="6"/>
      <c r="XR224" s="6"/>
      <c r="XS224" s="6"/>
      <c r="XT224" s="6"/>
      <c r="XU224" s="6"/>
      <c r="XV224" s="6"/>
      <c r="XW224" s="6"/>
      <c r="XX224" s="6"/>
      <c r="XY224" s="6"/>
      <c r="XZ224" s="6"/>
      <c r="YA224" s="6"/>
      <c r="YB224" s="6"/>
      <c r="YC224" s="6"/>
      <c r="YD224" s="6"/>
      <c r="YE224" s="6"/>
      <c r="YF224" s="6"/>
      <c r="YG224" s="6"/>
      <c r="YH224" s="6"/>
      <c r="YI224" s="6"/>
      <c r="YJ224" s="6"/>
      <c r="YK224" s="6"/>
      <c r="YL224" s="6"/>
      <c r="YM224" s="6"/>
      <c r="YN224" s="6"/>
      <c r="YO224" s="6"/>
      <c r="YP224" s="6"/>
      <c r="YQ224" s="6"/>
      <c r="YR224" s="6"/>
      <c r="YS224" s="6"/>
      <c r="YT224" s="6"/>
      <c r="YU224" s="6"/>
      <c r="YV224" s="6"/>
      <c r="YW224" s="6"/>
      <c r="YX224" s="6"/>
      <c r="YY224" s="6"/>
      <c r="YZ224" s="6"/>
      <c r="ZA224" s="6"/>
      <c r="ZB224" s="6"/>
      <c r="ZC224" s="6"/>
      <c r="ZD224" s="6"/>
      <c r="ZE224" s="6"/>
      <c r="ZF224" s="6"/>
      <c r="ZG224" s="6"/>
      <c r="ZH224" s="6"/>
      <c r="ZI224" s="6"/>
      <c r="ZJ224" s="6"/>
    </row>
    <row r="225" spans="2:686">
      <c r="B225" s="17">
        <v>176</v>
      </c>
      <c r="C225" s="29" t="s">
        <v>490</v>
      </c>
      <c r="D225" s="30" t="s">
        <v>491</v>
      </c>
      <c r="E225" s="43" t="s">
        <v>177</v>
      </c>
      <c r="F225" s="29">
        <v>14</v>
      </c>
      <c r="G225" s="36">
        <v>70000</v>
      </c>
      <c r="H225" s="37">
        <f t="shared" si="119"/>
        <v>980000</v>
      </c>
      <c r="I225" s="37"/>
      <c r="J225" s="17">
        <v>175</v>
      </c>
      <c r="K225" s="17">
        <v>4</v>
      </c>
      <c r="L225" s="23">
        <v>6</v>
      </c>
      <c r="M225" s="23">
        <f t="shared" si="136"/>
        <v>5.2</v>
      </c>
      <c r="AH225" s="24"/>
      <c r="DM225" s="67"/>
      <c r="LJ225" s="24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11">
        <f t="shared" ref="VX225:WC225" si="156">+$H225/$L225</f>
        <v>163333.33333333334</v>
      </c>
      <c r="VY225" s="11">
        <f t="shared" si="156"/>
        <v>163333.33333333334</v>
      </c>
      <c r="VZ225" s="11">
        <f t="shared" si="156"/>
        <v>163333.33333333334</v>
      </c>
      <c r="WA225" s="11">
        <f t="shared" si="156"/>
        <v>163333.33333333334</v>
      </c>
      <c r="WB225" s="11">
        <f t="shared" si="156"/>
        <v>163333.33333333334</v>
      </c>
      <c r="WC225" s="11">
        <f t="shared" si="156"/>
        <v>163333.33333333334</v>
      </c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</row>
    <row r="226" spans="2:686">
      <c r="B226" s="17">
        <v>177</v>
      </c>
      <c r="C226" s="29" t="s">
        <v>492</v>
      </c>
      <c r="D226" s="30" t="s">
        <v>493</v>
      </c>
      <c r="E226" s="43" t="s">
        <v>48</v>
      </c>
      <c r="F226" s="29">
        <v>1</v>
      </c>
      <c r="G226" s="36">
        <v>1400000</v>
      </c>
      <c r="H226" s="37">
        <f t="shared" si="119"/>
        <v>1400000</v>
      </c>
      <c r="I226" s="37"/>
      <c r="J226" s="17">
        <v>176</v>
      </c>
      <c r="K226" s="17">
        <v>4</v>
      </c>
      <c r="L226" s="23">
        <v>6</v>
      </c>
      <c r="M226" s="23">
        <f t="shared" si="136"/>
        <v>5.2</v>
      </c>
      <c r="AH226" s="24"/>
      <c r="DM226" s="67"/>
      <c r="LJ226" s="24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  <c r="QU226" s="6"/>
      <c r="QV226" s="6"/>
      <c r="QW226" s="6"/>
      <c r="QX226" s="6"/>
      <c r="QY226" s="6"/>
      <c r="QZ226" s="6"/>
      <c r="RA226" s="6"/>
      <c r="RB226" s="6"/>
      <c r="RC226" s="6"/>
      <c r="RD226" s="6"/>
      <c r="RE226" s="6"/>
      <c r="RF226" s="6"/>
      <c r="RG226" s="6"/>
      <c r="RH226" s="6"/>
      <c r="RI226" s="6"/>
      <c r="RJ226" s="6"/>
      <c r="RK226" s="6"/>
      <c r="RL226" s="6"/>
      <c r="RM226" s="6"/>
      <c r="RN226" s="6"/>
      <c r="RO226" s="6"/>
      <c r="RP226" s="6"/>
      <c r="RQ226" s="6"/>
      <c r="RR226" s="6"/>
      <c r="RS226" s="6"/>
      <c r="RT226" s="6"/>
      <c r="RU226" s="6"/>
      <c r="RV226" s="6"/>
      <c r="RW226" s="6"/>
      <c r="RX226" s="6"/>
      <c r="RY226" s="6"/>
      <c r="RZ226" s="6"/>
      <c r="SA226" s="6"/>
      <c r="SB226" s="6"/>
      <c r="SC226" s="6"/>
      <c r="SD226" s="6"/>
      <c r="SE226" s="6"/>
      <c r="SF226" s="6"/>
      <c r="SG226" s="6"/>
      <c r="SH226" s="6"/>
      <c r="SI226" s="6"/>
      <c r="SJ226" s="6"/>
      <c r="SK226" s="6"/>
      <c r="SL226" s="6"/>
      <c r="SM226" s="6"/>
      <c r="SN226" s="6"/>
      <c r="SO226" s="6"/>
      <c r="SP226" s="6"/>
      <c r="SQ226" s="6"/>
      <c r="SR226" s="6"/>
      <c r="SS226" s="6"/>
      <c r="ST226" s="6"/>
      <c r="SU226" s="6"/>
      <c r="SV226" s="6"/>
      <c r="SW226" s="6"/>
      <c r="SX226" s="6"/>
      <c r="SY226" s="6"/>
      <c r="SZ226" s="6"/>
      <c r="TA226" s="6"/>
      <c r="TB226" s="6"/>
      <c r="TC226" s="6"/>
      <c r="TD226" s="6"/>
      <c r="TE226" s="6"/>
      <c r="TF226" s="6"/>
      <c r="TG226" s="6"/>
      <c r="TH226" s="6"/>
      <c r="TI226" s="6"/>
      <c r="TJ226" s="6"/>
      <c r="TK226" s="6"/>
      <c r="TL226" s="6"/>
      <c r="TM226" s="6"/>
      <c r="TN226" s="6"/>
      <c r="TO226" s="6"/>
      <c r="TP226" s="6"/>
      <c r="TQ226" s="6"/>
      <c r="TR226" s="6"/>
      <c r="TS226" s="6"/>
      <c r="TT226" s="6"/>
      <c r="TU226" s="6"/>
      <c r="TV226" s="6"/>
      <c r="TW226" s="6"/>
      <c r="TX226" s="6"/>
      <c r="TY226" s="6"/>
      <c r="TZ226" s="6"/>
      <c r="UA226" s="6"/>
      <c r="UB226" s="6"/>
      <c r="UC226" s="6"/>
      <c r="UD226" s="6"/>
      <c r="UE226" s="6"/>
      <c r="UF226" s="6"/>
      <c r="UG226" s="6"/>
      <c r="UH226" s="6"/>
      <c r="UI226" s="6"/>
      <c r="UJ226" s="6"/>
      <c r="UK226" s="6"/>
      <c r="UL226" s="6"/>
      <c r="UM226" s="6"/>
      <c r="UN226" s="6"/>
      <c r="UO226" s="6"/>
      <c r="UP226" s="6"/>
      <c r="UQ226" s="6"/>
      <c r="UR226" s="6"/>
      <c r="US226" s="6"/>
      <c r="UT226" s="6"/>
      <c r="UU226" s="6"/>
      <c r="UV226" s="6"/>
      <c r="UW226" s="6"/>
      <c r="UX226" s="6"/>
      <c r="UY226" s="6"/>
      <c r="UZ226" s="6"/>
      <c r="VA226" s="6"/>
      <c r="VB226" s="6"/>
      <c r="VC226" s="6"/>
      <c r="VD226" s="6"/>
      <c r="VE226" s="6"/>
      <c r="VF226" s="6"/>
      <c r="VG226" s="6"/>
      <c r="VH226" s="6"/>
      <c r="VI226" s="6"/>
      <c r="VJ226" s="6"/>
      <c r="VK226" s="6"/>
      <c r="VL226" s="6"/>
      <c r="VM226" s="6"/>
      <c r="VN226" s="6"/>
      <c r="VO226" s="6"/>
      <c r="VP226" s="6"/>
      <c r="VQ226" s="6"/>
      <c r="VR226" s="6"/>
      <c r="VS226" s="6"/>
      <c r="VT226" s="6"/>
      <c r="VU226" s="6"/>
      <c r="VV226" s="6"/>
      <c r="VW226" s="6"/>
      <c r="VX226" s="6"/>
      <c r="VY226" s="6"/>
      <c r="VZ226" s="6"/>
      <c r="WA226" s="6"/>
      <c r="WB226" s="6"/>
      <c r="WC226" s="6"/>
      <c r="WD226" s="11">
        <f t="shared" ref="WD226:WI226" si="157">+$H226/$L226</f>
        <v>233333.33333333334</v>
      </c>
      <c r="WE226" s="11">
        <f t="shared" si="157"/>
        <v>233333.33333333334</v>
      </c>
      <c r="WF226" s="11">
        <f t="shared" si="157"/>
        <v>233333.33333333334</v>
      </c>
      <c r="WG226" s="11">
        <f t="shared" si="157"/>
        <v>233333.33333333334</v>
      </c>
      <c r="WH226" s="11">
        <f t="shared" si="157"/>
        <v>233333.33333333334</v>
      </c>
      <c r="WI226" s="11">
        <f t="shared" si="157"/>
        <v>233333.33333333334</v>
      </c>
      <c r="WJ226" s="6"/>
      <c r="WK226" s="6"/>
      <c r="WL226" s="6"/>
      <c r="WM226" s="6"/>
      <c r="WN226" s="6"/>
      <c r="WO226" s="6"/>
      <c r="WP226" s="6"/>
      <c r="WQ226" s="6"/>
      <c r="WR226" s="6"/>
      <c r="WS226" s="6"/>
      <c r="WT226" s="6"/>
      <c r="WU226" s="6"/>
      <c r="WV226" s="6"/>
      <c r="WW226" s="6"/>
      <c r="WX226" s="6"/>
      <c r="WY226" s="6"/>
      <c r="WZ226" s="6"/>
      <c r="XA226" s="6"/>
      <c r="XB226" s="6"/>
      <c r="XC226" s="6"/>
      <c r="XD226" s="6"/>
      <c r="XE226" s="6"/>
      <c r="XF226" s="6"/>
      <c r="XG226" s="6"/>
      <c r="XH226" s="6"/>
      <c r="XI226" s="6"/>
      <c r="XJ226" s="6"/>
      <c r="XK226" s="6"/>
      <c r="XL226" s="6"/>
      <c r="XM226" s="6"/>
      <c r="XN226" s="6"/>
      <c r="XO226" s="6"/>
      <c r="XP226" s="6"/>
      <c r="XQ226" s="6"/>
      <c r="XR226" s="6"/>
      <c r="XS226" s="6"/>
      <c r="XT226" s="6"/>
      <c r="XU226" s="6"/>
      <c r="XV226" s="6"/>
      <c r="XW226" s="6"/>
      <c r="XX226" s="6"/>
      <c r="XY226" s="6"/>
      <c r="XZ226" s="6"/>
      <c r="YA226" s="6"/>
      <c r="YB226" s="6"/>
      <c r="YC226" s="6"/>
      <c r="YD226" s="6"/>
      <c r="YE226" s="6"/>
      <c r="YF226" s="6"/>
      <c r="YG226" s="6"/>
      <c r="YH226" s="6"/>
      <c r="YI226" s="6"/>
      <c r="YJ226" s="6"/>
      <c r="YK226" s="6"/>
      <c r="YL226" s="6"/>
      <c r="YM226" s="6"/>
      <c r="YN226" s="6"/>
      <c r="YO226" s="6"/>
      <c r="YP226" s="6"/>
      <c r="YQ226" s="6"/>
      <c r="YR226" s="6"/>
      <c r="YS226" s="6"/>
      <c r="YT226" s="6"/>
      <c r="YU226" s="6"/>
      <c r="YV226" s="6"/>
      <c r="YW226" s="6"/>
      <c r="YX226" s="6"/>
      <c r="YY226" s="6"/>
      <c r="YZ226" s="6"/>
      <c r="ZA226" s="6"/>
      <c r="ZB226" s="6"/>
      <c r="ZC226" s="6"/>
      <c r="ZD226" s="6"/>
      <c r="ZE226" s="6"/>
      <c r="ZF226" s="6"/>
      <c r="ZG226" s="6"/>
      <c r="ZH226" s="6"/>
      <c r="ZI226" s="6"/>
      <c r="ZJ226" s="6"/>
    </row>
    <row r="227" spans="2:686">
      <c r="B227" s="17">
        <v>178</v>
      </c>
      <c r="C227" s="29" t="s">
        <v>494</v>
      </c>
      <c r="D227" s="30" t="s">
        <v>495</v>
      </c>
      <c r="E227" s="43" t="s">
        <v>48</v>
      </c>
      <c r="F227" s="29">
        <v>1</v>
      </c>
      <c r="G227" s="36">
        <v>1050000</v>
      </c>
      <c r="H227" s="37">
        <f t="shared" si="119"/>
        <v>1050000</v>
      </c>
      <c r="I227" s="37"/>
      <c r="J227" s="17">
        <v>177</v>
      </c>
      <c r="K227" s="17">
        <v>4</v>
      </c>
      <c r="L227" s="23">
        <v>6</v>
      </c>
      <c r="M227" s="23">
        <f t="shared" si="136"/>
        <v>5.2</v>
      </c>
      <c r="AH227" s="24"/>
      <c r="DM227" s="67"/>
      <c r="LJ227" s="24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  <c r="QU227" s="6"/>
      <c r="QV227" s="6"/>
      <c r="QW227" s="6"/>
      <c r="QX227" s="6"/>
      <c r="QY227" s="6"/>
      <c r="QZ227" s="6"/>
      <c r="RA227" s="6"/>
      <c r="RB227" s="6"/>
      <c r="RC227" s="6"/>
      <c r="RD227" s="6"/>
      <c r="RE227" s="6"/>
      <c r="RF227" s="6"/>
      <c r="RG227" s="6"/>
      <c r="RH227" s="6"/>
      <c r="RI227" s="6"/>
      <c r="RJ227" s="6"/>
      <c r="RK227" s="6"/>
      <c r="RL227" s="6"/>
      <c r="RM227" s="6"/>
      <c r="RN227" s="6"/>
      <c r="RO227" s="6"/>
      <c r="RP227" s="6"/>
      <c r="RQ227" s="6"/>
      <c r="RR227" s="6"/>
      <c r="RS227" s="6"/>
      <c r="RT227" s="6"/>
      <c r="RU227" s="6"/>
      <c r="RV227" s="6"/>
      <c r="RW227" s="6"/>
      <c r="RX227" s="6"/>
      <c r="RY227" s="6"/>
      <c r="RZ227" s="6"/>
      <c r="SA227" s="6"/>
      <c r="SB227" s="6"/>
      <c r="SC227" s="6"/>
      <c r="SD227" s="6"/>
      <c r="SE227" s="6"/>
      <c r="SF227" s="6"/>
      <c r="SG227" s="6"/>
      <c r="SH227" s="6"/>
      <c r="SI227" s="6"/>
      <c r="SJ227" s="6"/>
      <c r="SK227" s="6"/>
      <c r="SL227" s="6"/>
      <c r="SM227" s="6"/>
      <c r="SN227" s="6"/>
      <c r="SO227" s="6"/>
      <c r="SP227" s="6"/>
      <c r="SQ227" s="6"/>
      <c r="SR227" s="6"/>
      <c r="SS227" s="6"/>
      <c r="ST227" s="6"/>
      <c r="SU227" s="6"/>
      <c r="SV227" s="6"/>
      <c r="SW227" s="6"/>
      <c r="SX227" s="6"/>
      <c r="SY227" s="6"/>
      <c r="SZ227" s="6"/>
      <c r="TA227" s="6"/>
      <c r="TB227" s="6"/>
      <c r="TC227" s="6"/>
      <c r="TD227" s="6"/>
      <c r="TE227" s="6"/>
      <c r="TF227" s="6"/>
      <c r="TG227" s="6"/>
      <c r="TH227" s="6"/>
      <c r="TI227" s="6"/>
      <c r="TJ227" s="6"/>
      <c r="TK227" s="6"/>
      <c r="TL227" s="6"/>
      <c r="TM227" s="6"/>
      <c r="TN227" s="6"/>
      <c r="TO227" s="6"/>
      <c r="TP227" s="6"/>
      <c r="TQ227" s="6"/>
      <c r="TR227" s="6"/>
      <c r="TS227" s="6"/>
      <c r="TT227" s="6"/>
      <c r="TU227" s="6"/>
      <c r="TV227" s="6"/>
      <c r="TW227" s="6"/>
      <c r="TX227" s="6"/>
      <c r="TY227" s="6"/>
      <c r="TZ227" s="6"/>
      <c r="UA227" s="6"/>
      <c r="UB227" s="6"/>
      <c r="UC227" s="6"/>
      <c r="UD227" s="6"/>
      <c r="UE227" s="6"/>
      <c r="UF227" s="6"/>
      <c r="UG227" s="6"/>
      <c r="UH227" s="6"/>
      <c r="UI227" s="6"/>
      <c r="UJ227" s="6"/>
      <c r="UK227" s="6"/>
      <c r="UL227" s="6"/>
      <c r="UM227" s="6"/>
      <c r="UN227" s="6"/>
      <c r="UO227" s="6"/>
      <c r="UP227" s="6"/>
      <c r="UQ227" s="6"/>
      <c r="UR227" s="6"/>
      <c r="US227" s="6"/>
      <c r="UT227" s="6"/>
      <c r="UU227" s="6"/>
      <c r="UV227" s="6"/>
      <c r="UW227" s="6"/>
      <c r="UX227" s="6"/>
      <c r="UY227" s="6"/>
      <c r="UZ227" s="6"/>
      <c r="VA227" s="6"/>
      <c r="VB227" s="6"/>
      <c r="VC227" s="6"/>
      <c r="VD227" s="6"/>
      <c r="VE227" s="6"/>
      <c r="VF227" s="6"/>
      <c r="VG227" s="6"/>
      <c r="VH227" s="6"/>
      <c r="VI227" s="6"/>
      <c r="VJ227" s="6"/>
      <c r="VK227" s="6"/>
      <c r="VL227" s="6"/>
      <c r="VM227" s="6"/>
      <c r="VN227" s="6"/>
      <c r="VO227" s="6"/>
      <c r="VP227" s="6"/>
      <c r="VQ227" s="6"/>
      <c r="VR227" s="6"/>
      <c r="VS227" s="6"/>
      <c r="VT227" s="6"/>
      <c r="VU227" s="6"/>
      <c r="VV227" s="6"/>
      <c r="VW227" s="6"/>
      <c r="VX227" s="6"/>
      <c r="VY227" s="6"/>
      <c r="VZ227" s="6"/>
      <c r="WA227" s="6"/>
      <c r="WB227" s="6"/>
      <c r="WC227" s="6"/>
      <c r="WD227" s="6"/>
      <c r="WE227" s="6"/>
      <c r="WF227" s="6"/>
      <c r="WG227" s="6"/>
      <c r="WH227" s="6"/>
      <c r="WI227" s="6"/>
      <c r="WJ227" s="11">
        <f t="shared" ref="WJ227:WO227" si="158">+$H227/$L227</f>
        <v>175000</v>
      </c>
      <c r="WK227" s="11">
        <f t="shared" si="158"/>
        <v>175000</v>
      </c>
      <c r="WL227" s="11">
        <f t="shared" si="158"/>
        <v>175000</v>
      </c>
      <c r="WM227" s="11">
        <f t="shared" si="158"/>
        <v>175000</v>
      </c>
      <c r="WN227" s="11">
        <f t="shared" si="158"/>
        <v>175000</v>
      </c>
      <c r="WO227" s="11">
        <f t="shared" si="158"/>
        <v>175000</v>
      </c>
      <c r="WP227" s="6"/>
      <c r="WQ227" s="6"/>
      <c r="WR227" s="6"/>
      <c r="WS227" s="6"/>
      <c r="WT227" s="6"/>
      <c r="WU227" s="6"/>
      <c r="WV227" s="6"/>
      <c r="WW227" s="6"/>
      <c r="WX227" s="6"/>
      <c r="WY227" s="6"/>
      <c r="WZ227" s="6"/>
      <c r="XA227" s="6"/>
      <c r="XB227" s="6"/>
      <c r="XC227" s="6"/>
      <c r="XD227" s="6"/>
      <c r="XE227" s="6"/>
      <c r="XF227" s="6"/>
      <c r="XG227" s="6"/>
      <c r="XH227" s="6"/>
      <c r="XI227" s="6"/>
      <c r="XJ227" s="6"/>
      <c r="XK227" s="6"/>
      <c r="XL227" s="6"/>
      <c r="XM227" s="6"/>
      <c r="XN227" s="6"/>
      <c r="XO227" s="6"/>
      <c r="XP227" s="6"/>
      <c r="XQ227" s="6"/>
      <c r="XR227" s="6"/>
      <c r="XS227" s="6"/>
      <c r="XT227" s="6"/>
      <c r="XU227" s="6"/>
      <c r="XV227" s="6"/>
      <c r="XW227" s="6"/>
      <c r="XX227" s="6"/>
      <c r="XY227" s="6"/>
      <c r="XZ227" s="6"/>
      <c r="YA227" s="6"/>
      <c r="YB227" s="6"/>
      <c r="YC227" s="6"/>
      <c r="YD227" s="6"/>
      <c r="YE227" s="6"/>
      <c r="YF227" s="6"/>
      <c r="YG227" s="6"/>
      <c r="YH227" s="6"/>
      <c r="YI227" s="6"/>
      <c r="YJ227" s="6"/>
      <c r="YK227" s="6"/>
      <c r="YL227" s="6"/>
      <c r="YM227" s="6"/>
      <c r="YN227" s="6"/>
      <c r="YO227" s="6"/>
      <c r="YP227" s="6"/>
      <c r="YQ227" s="6"/>
      <c r="YR227" s="6"/>
      <c r="YS227" s="6"/>
      <c r="YT227" s="6"/>
      <c r="YU227" s="6"/>
      <c r="YV227" s="6"/>
      <c r="YW227" s="6"/>
      <c r="YX227" s="6"/>
      <c r="YY227" s="6"/>
      <c r="YZ227" s="6"/>
      <c r="ZA227" s="6"/>
      <c r="ZB227" s="6"/>
      <c r="ZC227" s="6"/>
      <c r="ZD227" s="6"/>
      <c r="ZE227" s="6"/>
      <c r="ZF227" s="6"/>
      <c r="ZG227" s="6"/>
      <c r="ZH227" s="6"/>
      <c r="ZI227" s="6"/>
      <c r="ZJ227" s="6"/>
    </row>
    <row r="228" spans="2:686">
      <c r="B228" s="17">
        <v>179</v>
      </c>
      <c r="C228" s="29" t="s">
        <v>496</v>
      </c>
      <c r="D228" s="30" t="s">
        <v>497</v>
      </c>
      <c r="E228" s="43" t="s">
        <v>48</v>
      </c>
      <c r="F228" s="29">
        <v>1</v>
      </c>
      <c r="G228" s="36">
        <v>1050000</v>
      </c>
      <c r="H228" s="37">
        <f t="shared" si="119"/>
        <v>1050000</v>
      </c>
      <c r="I228" s="37"/>
      <c r="J228" s="17">
        <v>178</v>
      </c>
      <c r="K228" s="17">
        <v>4</v>
      </c>
      <c r="L228" s="23">
        <v>6</v>
      </c>
      <c r="M228" s="23">
        <f t="shared" si="136"/>
        <v>5.2</v>
      </c>
      <c r="AH228" s="24"/>
      <c r="DM228" s="67"/>
      <c r="LJ228" s="24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11">
        <f t="shared" ref="WP228:WU228" si="159">+$H228/$L228</f>
        <v>175000</v>
      </c>
      <c r="WQ228" s="11">
        <f t="shared" si="159"/>
        <v>175000</v>
      </c>
      <c r="WR228" s="11">
        <f t="shared" si="159"/>
        <v>175000</v>
      </c>
      <c r="WS228" s="11">
        <f t="shared" si="159"/>
        <v>175000</v>
      </c>
      <c r="WT228" s="11">
        <f t="shared" si="159"/>
        <v>175000</v>
      </c>
      <c r="WU228" s="11">
        <f t="shared" si="159"/>
        <v>175000</v>
      </c>
      <c r="WV228" s="6"/>
      <c r="WW228" s="6"/>
      <c r="WX228" s="6"/>
      <c r="WY228" s="6"/>
      <c r="WZ228" s="6"/>
      <c r="XA228" s="6"/>
      <c r="XB228" s="6"/>
      <c r="XC228" s="6"/>
      <c r="XD228" s="6"/>
      <c r="XE228" s="6"/>
      <c r="XF228" s="6"/>
      <c r="XG228" s="6"/>
      <c r="XH228" s="6"/>
      <c r="XI228" s="6"/>
      <c r="XJ228" s="6"/>
      <c r="XK228" s="6"/>
      <c r="XL228" s="6"/>
      <c r="XM228" s="6"/>
      <c r="XN228" s="6"/>
      <c r="XO228" s="6"/>
      <c r="XP228" s="6"/>
      <c r="XQ228" s="6"/>
      <c r="XR228" s="6"/>
      <c r="XS228" s="6"/>
      <c r="XT228" s="6"/>
      <c r="XU228" s="6"/>
      <c r="XV228" s="6"/>
      <c r="XW228" s="6"/>
      <c r="XX228" s="6"/>
      <c r="XY228" s="6"/>
      <c r="XZ228" s="6"/>
      <c r="YA228" s="6"/>
      <c r="YB228" s="6"/>
      <c r="YC228" s="6"/>
      <c r="YD228" s="6"/>
      <c r="YE228" s="6"/>
      <c r="YF228" s="6"/>
      <c r="YG228" s="6"/>
      <c r="YH228" s="6"/>
      <c r="YI228" s="6"/>
      <c r="YJ228" s="6"/>
      <c r="YK228" s="6"/>
      <c r="YL228" s="6"/>
      <c r="YM228" s="6"/>
      <c r="YN228" s="6"/>
      <c r="YO228" s="6"/>
      <c r="YP228" s="6"/>
      <c r="YQ228" s="6"/>
      <c r="YR228" s="6"/>
      <c r="YS228" s="6"/>
      <c r="YT228" s="6"/>
      <c r="YU228" s="6"/>
      <c r="YV228" s="6"/>
      <c r="YW228" s="6"/>
      <c r="YX228" s="6"/>
      <c r="YY228" s="6"/>
      <c r="YZ228" s="6"/>
      <c r="ZA228" s="6"/>
      <c r="ZB228" s="6"/>
      <c r="ZC228" s="6"/>
      <c r="ZD228" s="6"/>
      <c r="ZE228" s="6"/>
      <c r="ZF228" s="6"/>
      <c r="ZG228" s="6"/>
      <c r="ZH228" s="6"/>
      <c r="ZI228" s="6"/>
      <c r="ZJ228" s="6"/>
    </row>
    <row r="229" spans="2:686">
      <c r="B229" s="17">
        <v>180</v>
      </c>
      <c r="C229" s="29" t="s">
        <v>498</v>
      </c>
      <c r="D229" s="30" t="s">
        <v>499</v>
      </c>
      <c r="E229" s="43" t="s">
        <v>177</v>
      </c>
      <c r="F229" s="29">
        <v>24</v>
      </c>
      <c r="G229" s="36">
        <v>50000</v>
      </c>
      <c r="H229" s="37">
        <f t="shared" si="119"/>
        <v>1200000</v>
      </c>
      <c r="I229" s="37"/>
      <c r="J229" s="17">
        <v>179</v>
      </c>
      <c r="K229" s="17">
        <v>4</v>
      </c>
      <c r="L229" s="23">
        <v>6</v>
      </c>
      <c r="M229" s="23">
        <f t="shared" si="136"/>
        <v>5.2</v>
      </c>
      <c r="AH229" s="24"/>
      <c r="DM229" s="67"/>
      <c r="LJ229" s="24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11">
        <f t="shared" ref="WV229:XA229" si="160">+$H229/$L229</f>
        <v>200000</v>
      </c>
      <c r="WW229" s="11">
        <f t="shared" si="160"/>
        <v>200000</v>
      </c>
      <c r="WX229" s="11">
        <f t="shared" si="160"/>
        <v>200000</v>
      </c>
      <c r="WY229" s="11">
        <f t="shared" si="160"/>
        <v>200000</v>
      </c>
      <c r="WZ229" s="11">
        <f t="shared" si="160"/>
        <v>200000</v>
      </c>
      <c r="XA229" s="11">
        <f t="shared" si="160"/>
        <v>200000</v>
      </c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</row>
    <row r="230" spans="2:686">
      <c r="B230" s="17">
        <v>181</v>
      </c>
      <c r="C230" s="29" t="s">
        <v>500</v>
      </c>
      <c r="D230" s="30" t="s">
        <v>501</v>
      </c>
      <c r="E230" s="43" t="s">
        <v>48</v>
      </c>
      <c r="F230" s="29">
        <v>1</v>
      </c>
      <c r="G230" s="36">
        <v>500000</v>
      </c>
      <c r="H230" s="37">
        <f t="shared" si="119"/>
        <v>500000</v>
      </c>
      <c r="I230" s="37"/>
      <c r="J230" s="17">
        <v>180</v>
      </c>
      <c r="K230" s="17">
        <v>4</v>
      </c>
      <c r="L230" s="23">
        <v>6</v>
      </c>
      <c r="M230" s="23">
        <f t="shared" si="136"/>
        <v>5.2</v>
      </c>
      <c r="AH230" s="24"/>
      <c r="DM230" s="67"/>
      <c r="LJ230" s="24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11">
        <f t="shared" ref="XB230:XG230" si="161">+$H230/$L230</f>
        <v>83333.333333333328</v>
      </c>
      <c r="XC230" s="11">
        <f t="shared" si="161"/>
        <v>83333.333333333328</v>
      </c>
      <c r="XD230" s="11">
        <f t="shared" si="161"/>
        <v>83333.333333333328</v>
      </c>
      <c r="XE230" s="11">
        <f t="shared" si="161"/>
        <v>83333.333333333328</v>
      </c>
      <c r="XF230" s="11">
        <f t="shared" si="161"/>
        <v>83333.333333333328</v>
      </c>
      <c r="XG230" s="11">
        <f t="shared" si="161"/>
        <v>83333.333333333328</v>
      </c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</row>
    <row r="231" spans="2:686">
      <c r="B231" s="17">
        <v>182</v>
      </c>
      <c r="C231" s="29" t="s">
        <v>502</v>
      </c>
      <c r="D231" s="30" t="s">
        <v>503</v>
      </c>
      <c r="E231" s="43" t="s">
        <v>177</v>
      </c>
      <c r="F231" s="29">
        <v>3</v>
      </c>
      <c r="G231" s="36">
        <v>43650.653427199999</v>
      </c>
      <c r="H231" s="37">
        <f t="shared" si="119"/>
        <v>130951.9602816</v>
      </c>
      <c r="I231" s="37"/>
      <c r="J231" s="17">
        <v>181</v>
      </c>
      <c r="K231" s="17">
        <v>4</v>
      </c>
      <c r="L231" s="23">
        <v>6</v>
      </c>
      <c r="M231" s="23">
        <f t="shared" si="136"/>
        <v>5.2</v>
      </c>
      <c r="AH231" s="24"/>
      <c r="DM231" s="67"/>
      <c r="LJ231" s="24"/>
      <c r="MZ231" s="6"/>
      <c r="NA231" s="6"/>
      <c r="NB231" s="6"/>
      <c r="NC231" s="6"/>
      <c r="ND231" s="6"/>
      <c r="NE231" s="6"/>
      <c r="NF231" s="6"/>
      <c r="NG231" s="6"/>
      <c r="NH231" s="6"/>
      <c r="NI231" s="6"/>
      <c r="NJ231" s="6"/>
      <c r="NK231" s="6"/>
      <c r="NL231" s="6"/>
      <c r="NM231" s="6"/>
      <c r="NN231" s="6"/>
      <c r="NO231" s="6"/>
      <c r="NP231" s="6"/>
      <c r="NQ231" s="6"/>
      <c r="NR231" s="6"/>
      <c r="NS231" s="6"/>
      <c r="NT231" s="6"/>
      <c r="NU231" s="6"/>
      <c r="NV231" s="6"/>
      <c r="NW231" s="6"/>
      <c r="NX231" s="6"/>
      <c r="NY231" s="6"/>
      <c r="NZ231" s="6"/>
      <c r="OA231" s="6"/>
      <c r="OB231" s="6"/>
      <c r="OC231" s="6"/>
      <c r="OD231" s="6"/>
      <c r="OE231" s="6"/>
      <c r="OF231" s="6"/>
      <c r="OG231" s="6"/>
      <c r="OH231" s="6"/>
      <c r="OI231" s="6"/>
      <c r="OJ231" s="6"/>
      <c r="OK231" s="6"/>
      <c r="OL231" s="6"/>
      <c r="OM231" s="6"/>
      <c r="ON231" s="6"/>
      <c r="OO231" s="6"/>
      <c r="OP231" s="6"/>
      <c r="OQ231" s="6"/>
      <c r="OR231" s="6"/>
      <c r="OS231" s="6"/>
      <c r="OT231" s="6"/>
      <c r="OU231" s="6"/>
      <c r="OV231" s="6"/>
      <c r="OW231" s="6"/>
      <c r="OX231" s="6"/>
      <c r="OY231" s="6"/>
      <c r="OZ231" s="6"/>
      <c r="PA231" s="6"/>
      <c r="PB231" s="6"/>
      <c r="PC231" s="6"/>
      <c r="PD231" s="6"/>
      <c r="PE231" s="6"/>
      <c r="PF231" s="6"/>
      <c r="PG231" s="6"/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6"/>
      <c r="PV231" s="6"/>
      <c r="PW231" s="6"/>
      <c r="PX231" s="6"/>
      <c r="PY231" s="6"/>
      <c r="PZ231" s="6"/>
      <c r="QA231" s="6"/>
      <c r="QB231" s="6"/>
      <c r="QC231" s="6"/>
      <c r="QD231" s="6"/>
      <c r="QE231" s="6"/>
      <c r="QF231" s="6"/>
      <c r="QG231" s="6"/>
      <c r="QH231" s="6"/>
      <c r="QI231" s="6"/>
      <c r="QJ231" s="6"/>
      <c r="QK231" s="6"/>
      <c r="QL231" s="6"/>
      <c r="QM231" s="6"/>
      <c r="QN231" s="6"/>
      <c r="QO231" s="6"/>
      <c r="QP231" s="6"/>
      <c r="QQ231" s="6"/>
      <c r="QR231" s="6"/>
      <c r="QS231" s="6"/>
      <c r="QT231" s="6"/>
      <c r="QU231" s="6"/>
      <c r="QV231" s="6"/>
      <c r="QW231" s="6"/>
      <c r="QX231" s="6"/>
      <c r="QY231" s="6"/>
      <c r="QZ231" s="6"/>
      <c r="RA231" s="6"/>
      <c r="RB231" s="6"/>
      <c r="RC231" s="6"/>
      <c r="RD231" s="6"/>
      <c r="RE231" s="6"/>
      <c r="RF231" s="6"/>
      <c r="RG231" s="6"/>
      <c r="RH231" s="6"/>
      <c r="RI231" s="6"/>
      <c r="RJ231" s="6"/>
      <c r="RK231" s="6"/>
      <c r="RL231" s="6"/>
      <c r="RM231" s="6"/>
      <c r="RN231" s="6"/>
      <c r="RO231" s="6"/>
      <c r="RP231" s="6"/>
      <c r="RQ231" s="6"/>
      <c r="RR231" s="6"/>
      <c r="RS231" s="6"/>
      <c r="RT231" s="6"/>
      <c r="RU231" s="6"/>
      <c r="RV231" s="6"/>
      <c r="RW231" s="6"/>
      <c r="RX231" s="6"/>
      <c r="RY231" s="6"/>
      <c r="RZ231" s="6"/>
      <c r="SA231" s="6"/>
      <c r="SB231" s="6"/>
      <c r="SC231" s="6"/>
      <c r="SD231" s="6"/>
      <c r="SE231" s="6"/>
      <c r="SF231" s="6"/>
      <c r="SG231" s="6"/>
      <c r="SH231" s="6"/>
      <c r="SI231" s="6"/>
      <c r="SJ231" s="6"/>
      <c r="SK231" s="6"/>
      <c r="SL231" s="6"/>
      <c r="SM231" s="6"/>
      <c r="SN231" s="6"/>
      <c r="SO231" s="6"/>
      <c r="SP231" s="6"/>
      <c r="SQ231" s="6"/>
      <c r="SR231" s="6"/>
      <c r="SS231" s="6"/>
      <c r="ST231" s="6"/>
      <c r="SU231" s="6"/>
      <c r="SV231" s="6"/>
      <c r="SW231" s="6"/>
      <c r="SX231" s="6"/>
      <c r="SY231" s="6"/>
      <c r="SZ231" s="6"/>
      <c r="TA231" s="6"/>
      <c r="TB231" s="6"/>
      <c r="TC231" s="6"/>
      <c r="TD231" s="6"/>
      <c r="TE231" s="6"/>
      <c r="TF231" s="6"/>
      <c r="TG231" s="6"/>
      <c r="TH231" s="6"/>
      <c r="TI231" s="6"/>
      <c r="TJ231" s="6"/>
      <c r="TK231" s="6"/>
      <c r="TL231" s="6"/>
      <c r="TM231" s="6"/>
      <c r="TN231" s="6"/>
      <c r="TO231" s="6"/>
      <c r="TP231" s="6"/>
      <c r="TQ231" s="6"/>
      <c r="TR231" s="6"/>
      <c r="TS231" s="6"/>
      <c r="TT231" s="6"/>
      <c r="TU231" s="6"/>
      <c r="TV231" s="6"/>
      <c r="TW231" s="6"/>
      <c r="TX231" s="6"/>
      <c r="TY231" s="6"/>
      <c r="TZ231" s="6"/>
      <c r="UA231" s="6"/>
      <c r="UB231" s="6"/>
      <c r="UC231" s="6"/>
      <c r="UD231" s="6"/>
      <c r="UE231" s="6"/>
      <c r="UF231" s="6"/>
      <c r="UG231" s="6"/>
      <c r="UH231" s="6"/>
      <c r="UI231" s="6"/>
      <c r="UJ231" s="6"/>
      <c r="UK231" s="6"/>
      <c r="UL231" s="6"/>
      <c r="UM231" s="6"/>
      <c r="UN231" s="6"/>
      <c r="UO231" s="6"/>
      <c r="UP231" s="6"/>
      <c r="UQ231" s="6"/>
      <c r="UR231" s="6"/>
      <c r="US231" s="6"/>
      <c r="UT231" s="6"/>
      <c r="UU231" s="6"/>
      <c r="UV231" s="6"/>
      <c r="UW231" s="6"/>
      <c r="UX231" s="6"/>
      <c r="UY231" s="6"/>
      <c r="UZ231" s="6"/>
      <c r="VA231" s="6"/>
      <c r="VB231" s="6"/>
      <c r="VC231" s="6"/>
      <c r="VD231" s="6"/>
      <c r="VE231" s="6"/>
      <c r="VF231" s="6"/>
      <c r="VG231" s="6"/>
      <c r="VH231" s="6"/>
      <c r="VI231" s="6"/>
      <c r="VJ231" s="6"/>
      <c r="VK231" s="6"/>
      <c r="VL231" s="6"/>
      <c r="VM231" s="6"/>
      <c r="VN231" s="6"/>
      <c r="VO231" s="6"/>
      <c r="VP231" s="6"/>
      <c r="VQ231" s="6"/>
      <c r="VR231" s="6"/>
      <c r="VS231" s="6"/>
      <c r="VT231" s="6"/>
      <c r="VU231" s="6"/>
      <c r="VV231" s="6"/>
      <c r="VW231" s="6"/>
      <c r="VX231" s="6"/>
      <c r="VY231" s="6"/>
      <c r="VZ231" s="6"/>
      <c r="WA231" s="6"/>
      <c r="WB231" s="6"/>
      <c r="WC231" s="6"/>
      <c r="WD231" s="6"/>
      <c r="WE231" s="6"/>
      <c r="WF231" s="6"/>
      <c r="WG231" s="6"/>
      <c r="WH231" s="6"/>
      <c r="WI231" s="6"/>
      <c r="WJ231" s="6"/>
      <c r="WK231" s="6"/>
      <c r="WL231" s="6"/>
      <c r="WM231" s="6"/>
      <c r="WN231" s="6"/>
      <c r="WO231" s="6"/>
      <c r="WP231" s="6"/>
      <c r="WQ231" s="6"/>
      <c r="WR231" s="6"/>
      <c r="WS231" s="6"/>
      <c r="WT231" s="6"/>
      <c r="WU231" s="6"/>
      <c r="WV231" s="6"/>
      <c r="WW231" s="6"/>
      <c r="WX231" s="6"/>
      <c r="WY231" s="6"/>
      <c r="WZ231" s="6"/>
      <c r="XA231" s="6"/>
      <c r="XB231" s="6"/>
      <c r="XC231" s="6"/>
      <c r="XD231" s="6"/>
      <c r="XE231" s="6"/>
      <c r="XF231" s="6"/>
      <c r="XG231" s="6"/>
      <c r="XH231" s="11">
        <f t="shared" ref="XH231:XM231" si="162">+$H231/$L231</f>
        <v>21825.326713599999</v>
      </c>
      <c r="XI231" s="11">
        <f t="shared" si="162"/>
        <v>21825.326713599999</v>
      </c>
      <c r="XJ231" s="11">
        <f t="shared" si="162"/>
        <v>21825.326713599999</v>
      </c>
      <c r="XK231" s="11">
        <f t="shared" si="162"/>
        <v>21825.326713599999</v>
      </c>
      <c r="XL231" s="11">
        <f t="shared" si="162"/>
        <v>21825.326713599999</v>
      </c>
      <c r="XM231" s="11">
        <f t="shared" si="162"/>
        <v>21825.326713599999</v>
      </c>
      <c r="XN231" s="6"/>
      <c r="XO231" s="6"/>
      <c r="XP231" s="6"/>
      <c r="XQ231" s="6"/>
      <c r="XR231" s="6"/>
      <c r="XS231" s="6"/>
      <c r="XT231" s="6"/>
      <c r="XU231" s="6"/>
      <c r="XV231" s="6"/>
      <c r="XW231" s="6"/>
      <c r="XX231" s="6"/>
      <c r="XY231" s="6"/>
      <c r="XZ231" s="6"/>
      <c r="YA231" s="6"/>
      <c r="YB231" s="6"/>
      <c r="YC231" s="6"/>
      <c r="YD231" s="6"/>
      <c r="YE231" s="6"/>
      <c r="YF231" s="6"/>
      <c r="YG231" s="6"/>
      <c r="YH231" s="6"/>
      <c r="YI231" s="6"/>
      <c r="YJ231" s="6"/>
      <c r="YK231" s="6"/>
      <c r="YL231" s="6"/>
      <c r="YM231" s="6"/>
      <c r="YN231" s="6"/>
      <c r="YO231" s="6"/>
      <c r="YP231" s="6"/>
      <c r="YQ231" s="6"/>
      <c r="YR231" s="6"/>
      <c r="YS231" s="6"/>
      <c r="YT231" s="6"/>
      <c r="YU231" s="6"/>
      <c r="YV231" s="6"/>
      <c r="YW231" s="6"/>
      <c r="YX231" s="6"/>
      <c r="YY231" s="6"/>
      <c r="YZ231" s="6"/>
      <c r="ZA231" s="6"/>
      <c r="ZB231" s="6"/>
      <c r="ZC231" s="6"/>
      <c r="ZD231" s="6"/>
      <c r="ZE231" s="6"/>
      <c r="ZF231" s="6"/>
      <c r="ZG231" s="6"/>
      <c r="ZH231" s="6"/>
      <c r="ZI231" s="6"/>
      <c r="ZJ231" s="6"/>
    </row>
    <row r="232" spans="2:686">
      <c r="B232" s="17">
        <v>183</v>
      </c>
      <c r="C232" s="29" t="s">
        <v>504</v>
      </c>
      <c r="D232" s="30" t="s">
        <v>505</v>
      </c>
      <c r="E232" s="43" t="s">
        <v>177</v>
      </c>
      <c r="F232" s="29">
        <v>24</v>
      </c>
      <c r="G232" s="36">
        <v>50000</v>
      </c>
      <c r="H232" s="37">
        <f t="shared" si="119"/>
        <v>1200000</v>
      </c>
      <c r="I232" s="37"/>
      <c r="J232" s="17">
        <v>182</v>
      </c>
      <c r="K232" s="17">
        <v>4</v>
      </c>
      <c r="L232" s="23">
        <v>6</v>
      </c>
      <c r="M232" s="23">
        <f t="shared" si="136"/>
        <v>5.2</v>
      </c>
      <c r="AH232" s="24"/>
      <c r="DM232" s="67"/>
      <c r="LJ232" s="24"/>
      <c r="MZ232" s="6"/>
      <c r="NA232" s="6"/>
      <c r="NB232" s="6"/>
      <c r="NC232" s="6"/>
      <c r="ND232" s="6"/>
      <c r="NE232" s="6"/>
      <c r="NF232" s="6"/>
      <c r="NG232" s="6"/>
      <c r="NH232" s="6"/>
      <c r="NI232" s="6"/>
      <c r="NJ232" s="6"/>
      <c r="NK232" s="6"/>
      <c r="NL232" s="6"/>
      <c r="NM232" s="6"/>
      <c r="NN232" s="6"/>
      <c r="NO232" s="6"/>
      <c r="NP232" s="6"/>
      <c r="NQ232" s="6"/>
      <c r="NR232" s="6"/>
      <c r="NS232" s="6"/>
      <c r="NT232" s="6"/>
      <c r="NU232" s="6"/>
      <c r="NV232" s="6"/>
      <c r="NW232" s="6"/>
      <c r="NX232" s="6"/>
      <c r="NY232" s="6"/>
      <c r="NZ232" s="6"/>
      <c r="OA232" s="6"/>
      <c r="OB232" s="6"/>
      <c r="OC232" s="6"/>
      <c r="OD232" s="6"/>
      <c r="OE232" s="6"/>
      <c r="OF232" s="6"/>
      <c r="OG232" s="6"/>
      <c r="OH232" s="6"/>
      <c r="OI232" s="6"/>
      <c r="OJ232" s="6"/>
      <c r="OK232" s="6"/>
      <c r="OL232" s="6"/>
      <c r="OM232" s="6"/>
      <c r="ON232" s="6"/>
      <c r="OO232" s="6"/>
      <c r="OP232" s="6"/>
      <c r="OQ232" s="6"/>
      <c r="OR232" s="6"/>
      <c r="OS232" s="6"/>
      <c r="OT232" s="6"/>
      <c r="OU232" s="6"/>
      <c r="OV232" s="6"/>
      <c r="OW232" s="6"/>
      <c r="OX232" s="6"/>
      <c r="OY232" s="6"/>
      <c r="OZ232" s="6"/>
      <c r="PA232" s="6"/>
      <c r="PB232" s="6"/>
      <c r="PC232" s="6"/>
      <c r="PD232" s="6"/>
      <c r="PE232" s="6"/>
      <c r="PF232" s="6"/>
      <c r="PG232" s="6"/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6"/>
      <c r="PV232" s="6"/>
      <c r="PW232" s="6"/>
      <c r="PX232" s="6"/>
      <c r="PY232" s="6"/>
      <c r="PZ232" s="6"/>
      <c r="QA232" s="6"/>
      <c r="QB232" s="6"/>
      <c r="QC232" s="6"/>
      <c r="QD232" s="6"/>
      <c r="QE232" s="6"/>
      <c r="QF232" s="6"/>
      <c r="QG232" s="6"/>
      <c r="QH232" s="6"/>
      <c r="QI232" s="6"/>
      <c r="QJ232" s="6"/>
      <c r="QK232" s="6"/>
      <c r="QL232" s="6"/>
      <c r="QM232" s="6"/>
      <c r="QN232" s="6"/>
      <c r="QO232" s="6"/>
      <c r="QP232" s="6"/>
      <c r="QQ232" s="6"/>
      <c r="QR232" s="6"/>
      <c r="QS232" s="6"/>
      <c r="QT232" s="6"/>
      <c r="QU232" s="6"/>
      <c r="QV232" s="6"/>
      <c r="QW232" s="6"/>
      <c r="QX232" s="6"/>
      <c r="QY232" s="6"/>
      <c r="QZ232" s="6"/>
      <c r="RA232" s="6"/>
      <c r="RB232" s="6"/>
      <c r="RC232" s="6"/>
      <c r="RD232" s="6"/>
      <c r="RE232" s="6"/>
      <c r="RF232" s="6"/>
      <c r="RG232" s="6"/>
      <c r="RH232" s="6"/>
      <c r="RI232" s="6"/>
      <c r="RJ232" s="6"/>
      <c r="RK232" s="6"/>
      <c r="RL232" s="6"/>
      <c r="RM232" s="6"/>
      <c r="RN232" s="6"/>
      <c r="RO232" s="6"/>
      <c r="RP232" s="6"/>
      <c r="RQ232" s="6"/>
      <c r="RR232" s="6"/>
      <c r="RS232" s="6"/>
      <c r="RT232" s="6"/>
      <c r="RU232" s="6"/>
      <c r="RV232" s="6"/>
      <c r="RW232" s="6"/>
      <c r="RX232" s="6"/>
      <c r="RY232" s="6"/>
      <c r="RZ232" s="6"/>
      <c r="SA232" s="6"/>
      <c r="SB232" s="6"/>
      <c r="SC232" s="6"/>
      <c r="SD232" s="6"/>
      <c r="SE232" s="6"/>
      <c r="SF232" s="6"/>
      <c r="SG232" s="6"/>
      <c r="SH232" s="6"/>
      <c r="SI232" s="6"/>
      <c r="SJ232" s="6"/>
      <c r="SK232" s="6"/>
      <c r="SL232" s="6"/>
      <c r="SM232" s="6"/>
      <c r="SN232" s="6"/>
      <c r="SO232" s="6"/>
      <c r="SP232" s="6"/>
      <c r="SQ232" s="6"/>
      <c r="SR232" s="6"/>
      <c r="SS232" s="6"/>
      <c r="ST232" s="6"/>
      <c r="SU232" s="6"/>
      <c r="SV232" s="6"/>
      <c r="SW232" s="6"/>
      <c r="SX232" s="6"/>
      <c r="SY232" s="6"/>
      <c r="SZ232" s="6"/>
      <c r="TA232" s="6"/>
      <c r="TB232" s="6"/>
      <c r="TC232" s="6"/>
      <c r="TD232" s="6"/>
      <c r="TE232" s="6"/>
      <c r="TF232" s="6"/>
      <c r="TG232" s="6"/>
      <c r="TH232" s="6"/>
      <c r="TI232" s="6"/>
      <c r="TJ232" s="6"/>
      <c r="TK232" s="6"/>
      <c r="TL232" s="6"/>
      <c r="TM232" s="6"/>
      <c r="TN232" s="6"/>
      <c r="TO232" s="6"/>
      <c r="TP232" s="6"/>
      <c r="TQ232" s="6"/>
      <c r="TR232" s="6"/>
      <c r="TS232" s="6"/>
      <c r="TT232" s="6"/>
      <c r="TU232" s="6"/>
      <c r="TV232" s="6"/>
      <c r="TW232" s="6"/>
      <c r="TX232" s="6"/>
      <c r="TY232" s="6"/>
      <c r="TZ232" s="6"/>
      <c r="UA232" s="6"/>
      <c r="UB232" s="6"/>
      <c r="UC232" s="6"/>
      <c r="UD232" s="6"/>
      <c r="UE232" s="6"/>
      <c r="UF232" s="6"/>
      <c r="UG232" s="6"/>
      <c r="UH232" s="6"/>
      <c r="UI232" s="6"/>
      <c r="UJ232" s="6"/>
      <c r="UK232" s="6"/>
      <c r="UL232" s="6"/>
      <c r="UM232" s="6"/>
      <c r="UN232" s="6"/>
      <c r="UO232" s="6"/>
      <c r="UP232" s="6"/>
      <c r="UQ232" s="6"/>
      <c r="UR232" s="6"/>
      <c r="US232" s="6"/>
      <c r="UT232" s="6"/>
      <c r="UU232" s="6"/>
      <c r="UV232" s="6"/>
      <c r="UW232" s="6"/>
      <c r="UX232" s="6"/>
      <c r="UY232" s="6"/>
      <c r="UZ232" s="6"/>
      <c r="VA232" s="6"/>
      <c r="VB232" s="6"/>
      <c r="VC232" s="6"/>
      <c r="VD232" s="6"/>
      <c r="VE232" s="6"/>
      <c r="VF232" s="6"/>
      <c r="VG232" s="6"/>
      <c r="VH232" s="6"/>
      <c r="VI232" s="6"/>
      <c r="VJ232" s="6"/>
      <c r="VK232" s="6"/>
      <c r="VL232" s="6"/>
      <c r="VM232" s="6"/>
      <c r="VN232" s="6"/>
      <c r="VO232" s="6"/>
      <c r="VP232" s="6"/>
      <c r="VQ232" s="6"/>
      <c r="VR232" s="6"/>
      <c r="VS232" s="6"/>
      <c r="VT232" s="6"/>
      <c r="VU232" s="6"/>
      <c r="VV232" s="6"/>
      <c r="VW232" s="6"/>
      <c r="VX232" s="6"/>
      <c r="VY232" s="6"/>
      <c r="VZ232" s="6"/>
      <c r="WA232" s="6"/>
      <c r="WB232" s="6"/>
      <c r="WC232" s="6"/>
      <c r="WD232" s="6"/>
      <c r="WE232" s="6"/>
      <c r="WF232" s="6"/>
      <c r="WG232" s="6"/>
      <c r="WH232" s="6"/>
      <c r="WI232" s="6"/>
      <c r="WJ232" s="6"/>
      <c r="WK232" s="6"/>
      <c r="WL232" s="6"/>
      <c r="WM232" s="6"/>
      <c r="WN232" s="6"/>
      <c r="WO232" s="6"/>
      <c r="WP232" s="6"/>
      <c r="WQ232" s="6"/>
      <c r="WR232" s="6"/>
      <c r="WS232" s="6"/>
      <c r="WT232" s="6"/>
      <c r="WU232" s="6"/>
      <c r="WV232" s="6"/>
      <c r="WW232" s="6"/>
      <c r="WX232" s="6"/>
      <c r="WY232" s="6"/>
      <c r="WZ232" s="6"/>
      <c r="XA232" s="6"/>
      <c r="XB232" s="6"/>
      <c r="XC232" s="6"/>
      <c r="XD232" s="6"/>
      <c r="XE232" s="6"/>
      <c r="XF232" s="6"/>
      <c r="XG232" s="6"/>
      <c r="XH232" s="6"/>
      <c r="XI232" s="6"/>
      <c r="XJ232" s="6"/>
      <c r="XK232" s="6"/>
      <c r="XL232" s="6"/>
      <c r="XM232" s="6"/>
      <c r="XN232" s="11">
        <f t="shared" ref="XN232:XS232" si="163">+$H232/$L232</f>
        <v>200000</v>
      </c>
      <c r="XO232" s="11">
        <f t="shared" si="163"/>
        <v>200000</v>
      </c>
      <c r="XP232" s="11">
        <f t="shared" si="163"/>
        <v>200000</v>
      </c>
      <c r="XQ232" s="11">
        <f t="shared" si="163"/>
        <v>200000</v>
      </c>
      <c r="XR232" s="11">
        <f t="shared" si="163"/>
        <v>200000</v>
      </c>
      <c r="XS232" s="11">
        <f t="shared" si="163"/>
        <v>200000</v>
      </c>
      <c r="XT232" s="6"/>
      <c r="XU232" s="6"/>
      <c r="XV232" s="6"/>
      <c r="XW232" s="6"/>
      <c r="XX232" s="6"/>
      <c r="XY232" s="6"/>
      <c r="XZ232" s="6"/>
      <c r="YA232" s="6"/>
      <c r="YB232" s="6"/>
      <c r="YC232" s="6"/>
      <c r="YD232" s="6"/>
      <c r="YE232" s="6"/>
      <c r="YF232" s="6"/>
      <c r="YG232" s="6"/>
      <c r="YH232" s="6"/>
      <c r="YI232" s="6"/>
      <c r="YJ232" s="6"/>
      <c r="YK232" s="6"/>
      <c r="YL232" s="6"/>
      <c r="YM232" s="6"/>
      <c r="YN232" s="6"/>
      <c r="YO232" s="6"/>
      <c r="YP232" s="6"/>
      <c r="YQ232" s="6"/>
      <c r="YR232" s="6"/>
      <c r="YS232" s="6"/>
      <c r="YT232" s="6"/>
      <c r="YU232" s="6"/>
      <c r="YV232" s="6"/>
      <c r="YW232" s="6"/>
      <c r="YX232" s="6"/>
      <c r="YY232" s="6"/>
      <c r="YZ232" s="6"/>
      <c r="ZA232" s="6"/>
      <c r="ZB232" s="6"/>
      <c r="ZC232" s="6"/>
      <c r="ZD232" s="6"/>
      <c r="ZE232" s="6"/>
      <c r="ZF232" s="6"/>
      <c r="ZG232" s="6"/>
      <c r="ZH232" s="6"/>
      <c r="ZI232" s="6"/>
      <c r="ZJ232" s="6"/>
    </row>
    <row r="233" spans="2:686">
      <c r="B233" s="17">
        <v>184</v>
      </c>
      <c r="C233" s="29" t="s">
        <v>506</v>
      </c>
      <c r="D233" s="30" t="s">
        <v>507</v>
      </c>
      <c r="E233" s="43" t="s">
        <v>48</v>
      </c>
      <c r="F233" s="29">
        <v>1</v>
      </c>
      <c r="G233" s="36">
        <v>1050000</v>
      </c>
      <c r="H233" s="37">
        <f t="shared" si="119"/>
        <v>1050000</v>
      </c>
      <c r="I233" s="37"/>
      <c r="J233" s="17">
        <v>175</v>
      </c>
      <c r="K233" s="17">
        <v>2</v>
      </c>
      <c r="L233" s="23">
        <v>6</v>
      </c>
      <c r="M233" s="23">
        <f t="shared" si="136"/>
        <v>2.6</v>
      </c>
      <c r="AH233" s="24"/>
      <c r="DM233" s="67"/>
      <c r="LJ233" s="24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11">
        <f t="shared" ref="VX233:WC233" si="164">+$H233/$L233</f>
        <v>175000</v>
      </c>
      <c r="VY233" s="11">
        <f t="shared" si="164"/>
        <v>175000</v>
      </c>
      <c r="VZ233" s="11">
        <f t="shared" si="164"/>
        <v>175000</v>
      </c>
      <c r="WA233" s="11">
        <f t="shared" si="164"/>
        <v>175000</v>
      </c>
      <c r="WB233" s="11">
        <f t="shared" si="164"/>
        <v>175000</v>
      </c>
      <c r="WC233" s="11">
        <f t="shared" si="164"/>
        <v>175000</v>
      </c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  <c r="WV233" s="6"/>
      <c r="WW233" s="6"/>
      <c r="WX233" s="6"/>
      <c r="WY233" s="6"/>
      <c r="WZ233" s="6"/>
      <c r="XA233" s="6"/>
      <c r="XB233" s="6"/>
      <c r="XC233" s="6"/>
      <c r="XD233" s="6"/>
      <c r="XE233" s="6"/>
      <c r="XF233" s="6"/>
      <c r="XG233" s="6"/>
      <c r="XH233" s="6"/>
      <c r="XI233" s="6"/>
      <c r="XJ233" s="6"/>
      <c r="XK233" s="6"/>
      <c r="XL233" s="6"/>
      <c r="XM233" s="6"/>
      <c r="XN233" s="6"/>
      <c r="XO233" s="6"/>
      <c r="XP233" s="6"/>
      <c r="XQ233" s="6"/>
      <c r="XR233" s="6"/>
      <c r="XS233" s="6"/>
      <c r="XT233" s="6"/>
      <c r="XU233" s="6"/>
      <c r="XV233" s="6"/>
      <c r="XW233" s="6"/>
      <c r="XX233" s="6"/>
      <c r="XY233" s="6"/>
      <c r="XZ233" s="6"/>
      <c r="YA233" s="6"/>
      <c r="YB233" s="6"/>
      <c r="YC233" s="6"/>
      <c r="YD233" s="6"/>
      <c r="YE233" s="6"/>
      <c r="YF233" s="6"/>
      <c r="YG233" s="6"/>
      <c r="YH233" s="6"/>
      <c r="YI233" s="6"/>
      <c r="YJ233" s="6"/>
      <c r="YK233" s="6"/>
      <c r="YL233" s="6"/>
      <c r="YM233" s="6"/>
      <c r="YN233" s="6"/>
      <c r="YO233" s="6"/>
      <c r="YP233" s="6"/>
      <c r="YQ233" s="6"/>
      <c r="YR233" s="6"/>
      <c r="YS233" s="6"/>
      <c r="YT233" s="6"/>
      <c r="YU233" s="6"/>
      <c r="YV233" s="6"/>
      <c r="YW233" s="6"/>
      <c r="YX233" s="6"/>
      <c r="YY233" s="6"/>
      <c r="YZ233" s="6"/>
      <c r="ZA233" s="6"/>
      <c r="ZB233" s="6"/>
      <c r="ZC233" s="6"/>
      <c r="ZD233" s="6"/>
      <c r="ZE233" s="6"/>
      <c r="ZF233" s="6"/>
      <c r="ZG233" s="6"/>
      <c r="ZH233" s="6"/>
      <c r="ZI233" s="6"/>
      <c r="ZJ233" s="6"/>
    </row>
    <row r="234" spans="2:686" ht="30">
      <c r="B234" s="17">
        <v>185</v>
      </c>
      <c r="C234" s="29" t="s">
        <v>508</v>
      </c>
      <c r="D234" s="46" t="s">
        <v>509</v>
      </c>
      <c r="E234" s="43" t="s">
        <v>48</v>
      </c>
      <c r="F234" s="29">
        <v>1</v>
      </c>
      <c r="G234" s="36">
        <v>800000</v>
      </c>
      <c r="H234" s="37">
        <f t="shared" si="119"/>
        <v>800000</v>
      </c>
      <c r="I234" s="37"/>
      <c r="J234" s="17">
        <v>176</v>
      </c>
      <c r="K234" s="17">
        <v>2</v>
      </c>
      <c r="L234" s="23">
        <v>3</v>
      </c>
      <c r="M234" s="23">
        <f t="shared" si="136"/>
        <v>2.6</v>
      </c>
      <c r="AH234" s="24"/>
      <c r="DM234" s="67"/>
      <c r="LJ234" s="24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  <c r="NK234" s="6"/>
      <c r="NL234" s="6"/>
      <c r="NM234" s="6"/>
      <c r="NN234" s="6"/>
      <c r="NO234" s="6"/>
      <c r="NP234" s="6"/>
      <c r="NQ234" s="6"/>
      <c r="NR234" s="6"/>
      <c r="NS234" s="6"/>
      <c r="NT234" s="6"/>
      <c r="NU234" s="6"/>
      <c r="NV234" s="6"/>
      <c r="NW234" s="6"/>
      <c r="NX234" s="6"/>
      <c r="NY234" s="6"/>
      <c r="NZ234" s="6"/>
      <c r="OA234" s="6"/>
      <c r="OB234" s="6"/>
      <c r="OC234" s="6"/>
      <c r="OD234" s="6"/>
      <c r="OE234" s="6"/>
      <c r="OF234" s="6"/>
      <c r="OG234" s="6"/>
      <c r="OH234" s="6"/>
      <c r="OI234" s="6"/>
      <c r="OJ234" s="6"/>
      <c r="OK234" s="6"/>
      <c r="OL234" s="6"/>
      <c r="OM234" s="6"/>
      <c r="ON234" s="6"/>
      <c r="OO234" s="6"/>
      <c r="OP234" s="6"/>
      <c r="OQ234" s="6"/>
      <c r="OR234" s="6"/>
      <c r="OS234" s="6"/>
      <c r="OT234" s="6"/>
      <c r="OU234" s="6"/>
      <c r="OV234" s="6"/>
      <c r="OW234" s="6"/>
      <c r="OX234" s="6"/>
      <c r="OY234" s="6"/>
      <c r="OZ234" s="6"/>
      <c r="PA234" s="6"/>
      <c r="PB234" s="6"/>
      <c r="PC234" s="6"/>
      <c r="PD234" s="6"/>
      <c r="PE234" s="6"/>
      <c r="PF234" s="6"/>
      <c r="PG234" s="6"/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6"/>
      <c r="PV234" s="6"/>
      <c r="PW234" s="6"/>
      <c r="PX234" s="6"/>
      <c r="PY234" s="6"/>
      <c r="PZ234" s="6"/>
      <c r="QA234" s="6"/>
      <c r="QB234" s="6"/>
      <c r="QC234" s="6"/>
      <c r="QD234" s="6"/>
      <c r="QE234" s="6"/>
      <c r="QF234" s="6"/>
      <c r="QG234" s="6"/>
      <c r="QH234" s="6"/>
      <c r="QI234" s="6"/>
      <c r="QJ234" s="6"/>
      <c r="QK234" s="6"/>
      <c r="QL234" s="6"/>
      <c r="QM234" s="6"/>
      <c r="QN234" s="6"/>
      <c r="QO234" s="6"/>
      <c r="QP234" s="6"/>
      <c r="QQ234" s="6"/>
      <c r="QR234" s="6"/>
      <c r="QS234" s="6"/>
      <c r="QT234" s="6"/>
      <c r="QU234" s="6"/>
      <c r="QV234" s="6"/>
      <c r="QW234" s="6"/>
      <c r="QX234" s="6"/>
      <c r="QY234" s="6"/>
      <c r="QZ234" s="6"/>
      <c r="RA234" s="6"/>
      <c r="RB234" s="6"/>
      <c r="RC234" s="6"/>
      <c r="RD234" s="6"/>
      <c r="RE234" s="6"/>
      <c r="RF234" s="6"/>
      <c r="RG234" s="6"/>
      <c r="RH234" s="6"/>
      <c r="RI234" s="6"/>
      <c r="RJ234" s="6"/>
      <c r="RK234" s="6"/>
      <c r="RL234" s="6"/>
      <c r="RM234" s="6"/>
      <c r="RN234" s="6"/>
      <c r="RO234" s="6"/>
      <c r="RP234" s="6"/>
      <c r="RQ234" s="6"/>
      <c r="RR234" s="6"/>
      <c r="RS234" s="6"/>
      <c r="RT234" s="6"/>
      <c r="RU234" s="6"/>
      <c r="RV234" s="6"/>
      <c r="RW234" s="6"/>
      <c r="RX234" s="6"/>
      <c r="RY234" s="6"/>
      <c r="RZ234" s="6"/>
      <c r="SA234" s="6"/>
      <c r="SB234" s="6"/>
      <c r="SC234" s="6"/>
      <c r="SD234" s="6"/>
      <c r="SE234" s="6"/>
      <c r="SF234" s="6"/>
      <c r="SG234" s="6"/>
      <c r="SH234" s="6"/>
      <c r="SI234" s="6"/>
      <c r="SJ234" s="6"/>
      <c r="SK234" s="6"/>
      <c r="SL234" s="6"/>
      <c r="SM234" s="6"/>
      <c r="SN234" s="6"/>
      <c r="SO234" s="6"/>
      <c r="SP234" s="6"/>
      <c r="SQ234" s="6"/>
      <c r="SR234" s="6"/>
      <c r="SS234" s="6"/>
      <c r="ST234" s="6"/>
      <c r="SU234" s="6"/>
      <c r="SV234" s="6"/>
      <c r="SW234" s="6"/>
      <c r="SX234" s="6"/>
      <c r="SY234" s="6"/>
      <c r="SZ234" s="6"/>
      <c r="TA234" s="6"/>
      <c r="TB234" s="6"/>
      <c r="TC234" s="6"/>
      <c r="TD234" s="6"/>
      <c r="TE234" s="6"/>
      <c r="TF234" s="6"/>
      <c r="TG234" s="6"/>
      <c r="TH234" s="6"/>
      <c r="TI234" s="6"/>
      <c r="TJ234" s="6"/>
      <c r="TK234" s="6"/>
      <c r="TL234" s="6"/>
      <c r="TM234" s="6"/>
      <c r="TN234" s="6"/>
      <c r="TO234" s="6"/>
      <c r="TP234" s="6"/>
      <c r="TQ234" s="6"/>
      <c r="TR234" s="6"/>
      <c r="TS234" s="6"/>
      <c r="TT234" s="6"/>
      <c r="TU234" s="6"/>
      <c r="TV234" s="6"/>
      <c r="TW234" s="6"/>
      <c r="TX234" s="6"/>
      <c r="TY234" s="6"/>
      <c r="TZ234" s="6"/>
      <c r="UA234" s="6"/>
      <c r="UB234" s="6"/>
      <c r="UC234" s="6"/>
      <c r="UD234" s="6"/>
      <c r="UE234" s="6"/>
      <c r="UF234" s="6"/>
      <c r="UG234" s="6"/>
      <c r="UH234" s="6"/>
      <c r="UI234" s="6"/>
      <c r="UJ234" s="6"/>
      <c r="UK234" s="6"/>
      <c r="UL234" s="6"/>
      <c r="UM234" s="6"/>
      <c r="UN234" s="6"/>
      <c r="UO234" s="6"/>
      <c r="UP234" s="6"/>
      <c r="UQ234" s="6"/>
      <c r="UR234" s="6"/>
      <c r="US234" s="6"/>
      <c r="UT234" s="6"/>
      <c r="UU234" s="6"/>
      <c r="UV234" s="6"/>
      <c r="UW234" s="6"/>
      <c r="UX234" s="6"/>
      <c r="UY234" s="6"/>
      <c r="UZ234" s="6"/>
      <c r="VA234" s="6"/>
      <c r="VB234" s="6"/>
      <c r="VC234" s="6"/>
      <c r="VD234" s="6"/>
      <c r="VE234" s="6"/>
      <c r="VF234" s="6"/>
      <c r="VG234" s="6"/>
      <c r="VH234" s="6"/>
      <c r="VI234" s="6"/>
      <c r="VJ234" s="6"/>
      <c r="VK234" s="6"/>
      <c r="VL234" s="6"/>
      <c r="VM234" s="6"/>
      <c r="VN234" s="6"/>
      <c r="VO234" s="6"/>
      <c r="VP234" s="6"/>
      <c r="VQ234" s="6"/>
      <c r="VR234" s="6"/>
      <c r="VS234" s="6"/>
      <c r="VT234" s="6"/>
      <c r="VU234" s="6"/>
      <c r="VV234" s="6"/>
      <c r="VW234" s="6"/>
      <c r="VX234" s="6"/>
      <c r="VY234" s="6"/>
      <c r="VZ234" s="6"/>
      <c r="WA234" s="6"/>
      <c r="WB234" s="6"/>
      <c r="WC234" s="6"/>
      <c r="WD234" s="11">
        <f t="shared" ref="WD234:WF234" si="165">+$H234/$L234</f>
        <v>266666.66666666669</v>
      </c>
      <c r="WE234" s="11">
        <f t="shared" si="165"/>
        <v>266666.66666666669</v>
      </c>
      <c r="WF234" s="11">
        <f t="shared" si="165"/>
        <v>266666.66666666669</v>
      </c>
      <c r="WG234" s="6"/>
      <c r="WH234" s="6"/>
      <c r="WI234" s="6"/>
      <c r="WJ234" s="6"/>
      <c r="WK234" s="6"/>
      <c r="WL234" s="6"/>
      <c r="WM234" s="6"/>
      <c r="WN234" s="6"/>
      <c r="WO234" s="6"/>
      <c r="WP234" s="6"/>
      <c r="WQ234" s="6"/>
      <c r="WR234" s="6"/>
      <c r="WS234" s="6"/>
      <c r="WT234" s="6"/>
      <c r="WU234" s="6"/>
      <c r="WV234" s="6"/>
      <c r="WW234" s="6"/>
      <c r="WX234" s="6"/>
      <c r="WY234" s="6"/>
      <c r="WZ234" s="6"/>
      <c r="XA234" s="6"/>
      <c r="XB234" s="6"/>
      <c r="XC234" s="6"/>
      <c r="XD234" s="6"/>
      <c r="XE234" s="6"/>
      <c r="XF234" s="6"/>
      <c r="XG234" s="6"/>
      <c r="XH234" s="6"/>
      <c r="XI234" s="6"/>
      <c r="XJ234" s="6"/>
      <c r="XK234" s="6"/>
      <c r="XL234" s="6"/>
      <c r="XM234" s="6"/>
      <c r="XN234" s="6"/>
      <c r="XO234" s="6"/>
      <c r="XP234" s="6"/>
      <c r="XQ234" s="6"/>
      <c r="XR234" s="6"/>
      <c r="XS234" s="6"/>
      <c r="XT234" s="6"/>
      <c r="XU234" s="6"/>
      <c r="XV234" s="6"/>
      <c r="XW234" s="6"/>
      <c r="XX234" s="6"/>
      <c r="XY234" s="6"/>
      <c r="XZ234" s="6"/>
      <c r="YA234" s="6"/>
      <c r="YB234" s="6"/>
      <c r="YC234" s="6"/>
      <c r="YD234" s="6"/>
      <c r="YE234" s="6"/>
      <c r="YF234" s="6"/>
      <c r="YG234" s="6"/>
      <c r="YH234" s="6"/>
      <c r="YI234" s="6"/>
      <c r="YJ234" s="6"/>
      <c r="YK234" s="6"/>
      <c r="YL234" s="6"/>
      <c r="YM234" s="6"/>
      <c r="YN234" s="6"/>
      <c r="YO234" s="6"/>
      <c r="YP234" s="6"/>
      <c r="YQ234" s="6"/>
      <c r="YR234" s="6"/>
      <c r="YS234" s="6"/>
      <c r="YT234" s="6"/>
      <c r="YU234" s="6"/>
      <c r="YV234" s="6"/>
      <c r="YW234" s="6"/>
      <c r="YX234" s="6"/>
      <c r="YY234" s="6"/>
      <c r="YZ234" s="6"/>
      <c r="ZA234" s="6"/>
      <c r="ZB234" s="6"/>
      <c r="ZC234" s="6"/>
      <c r="ZD234" s="6"/>
      <c r="ZE234" s="6"/>
      <c r="ZF234" s="6"/>
      <c r="ZG234" s="6"/>
      <c r="ZH234" s="6"/>
      <c r="ZI234" s="6"/>
      <c r="ZJ234" s="6"/>
    </row>
    <row r="235" spans="2:686">
      <c r="B235" s="17">
        <v>186</v>
      </c>
      <c r="C235" s="29" t="s">
        <v>510</v>
      </c>
      <c r="D235" s="30" t="s">
        <v>511</v>
      </c>
      <c r="E235" s="43" t="s">
        <v>177</v>
      </c>
      <c r="F235" s="29">
        <v>15</v>
      </c>
      <c r="G235" s="36">
        <v>10000</v>
      </c>
      <c r="H235" s="37">
        <f t="shared" si="119"/>
        <v>150000</v>
      </c>
      <c r="I235" s="37"/>
      <c r="J235" s="17">
        <v>177</v>
      </c>
      <c r="K235" s="17">
        <v>2</v>
      </c>
      <c r="L235" s="23">
        <v>3</v>
      </c>
      <c r="M235" s="23">
        <f t="shared" si="136"/>
        <v>2.6</v>
      </c>
      <c r="AH235" s="24"/>
      <c r="DM235" s="67"/>
      <c r="LJ235" s="24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  <c r="NK235" s="6"/>
      <c r="NL235" s="6"/>
      <c r="NM235" s="6"/>
      <c r="NN235" s="6"/>
      <c r="NO235" s="6"/>
      <c r="NP235" s="6"/>
      <c r="NQ235" s="6"/>
      <c r="NR235" s="6"/>
      <c r="NS235" s="6"/>
      <c r="NT235" s="6"/>
      <c r="NU235" s="6"/>
      <c r="NV235" s="6"/>
      <c r="NW235" s="6"/>
      <c r="NX235" s="6"/>
      <c r="NY235" s="6"/>
      <c r="NZ235" s="6"/>
      <c r="OA235" s="6"/>
      <c r="OB235" s="6"/>
      <c r="OC235" s="6"/>
      <c r="OD235" s="6"/>
      <c r="OE235" s="6"/>
      <c r="OF235" s="6"/>
      <c r="OG235" s="6"/>
      <c r="OH235" s="6"/>
      <c r="OI235" s="6"/>
      <c r="OJ235" s="6"/>
      <c r="OK235" s="6"/>
      <c r="OL235" s="6"/>
      <c r="OM235" s="6"/>
      <c r="ON235" s="6"/>
      <c r="OO235" s="6"/>
      <c r="OP235" s="6"/>
      <c r="OQ235" s="6"/>
      <c r="OR235" s="6"/>
      <c r="OS235" s="6"/>
      <c r="OT235" s="6"/>
      <c r="OU235" s="6"/>
      <c r="OV235" s="6"/>
      <c r="OW235" s="6"/>
      <c r="OX235" s="6"/>
      <c r="OY235" s="6"/>
      <c r="OZ235" s="6"/>
      <c r="PA235" s="6"/>
      <c r="PB235" s="6"/>
      <c r="PC235" s="6"/>
      <c r="PD235" s="6"/>
      <c r="PE235" s="6"/>
      <c r="PF235" s="6"/>
      <c r="PG235" s="6"/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6"/>
      <c r="PV235" s="6"/>
      <c r="PW235" s="6"/>
      <c r="PX235" s="6"/>
      <c r="PY235" s="6"/>
      <c r="PZ235" s="6"/>
      <c r="QA235" s="6"/>
      <c r="QB235" s="6"/>
      <c r="QC235" s="6"/>
      <c r="QD235" s="6"/>
      <c r="QE235" s="6"/>
      <c r="QF235" s="6"/>
      <c r="QG235" s="6"/>
      <c r="QH235" s="6"/>
      <c r="QI235" s="6"/>
      <c r="QJ235" s="6"/>
      <c r="QK235" s="6"/>
      <c r="QL235" s="6"/>
      <c r="QM235" s="6"/>
      <c r="QN235" s="6"/>
      <c r="QO235" s="6"/>
      <c r="QP235" s="6"/>
      <c r="QQ235" s="6"/>
      <c r="QR235" s="6"/>
      <c r="QS235" s="6"/>
      <c r="QT235" s="6"/>
      <c r="QU235" s="6"/>
      <c r="QV235" s="6"/>
      <c r="QW235" s="6"/>
      <c r="QX235" s="6"/>
      <c r="QY235" s="6"/>
      <c r="QZ235" s="6"/>
      <c r="RA235" s="6"/>
      <c r="RB235" s="6"/>
      <c r="RC235" s="6"/>
      <c r="RD235" s="6"/>
      <c r="RE235" s="6"/>
      <c r="RF235" s="6"/>
      <c r="RG235" s="6"/>
      <c r="RH235" s="6"/>
      <c r="RI235" s="6"/>
      <c r="RJ235" s="6"/>
      <c r="RK235" s="6"/>
      <c r="RL235" s="6"/>
      <c r="RM235" s="6"/>
      <c r="RN235" s="6"/>
      <c r="RO235" s="6"/>
      <c r="RP235" s="6"/>
      <c r="RQ235" s="6"/>
      <c r="RR235" s="6"/>
      <c r="RS235" s="6"/>
      <c r="RT235" s="6"/>
      <c r="RU235" s="6"/>
      <c r="RV235" s="6"/>
      <c r="RW235" s="6"/>
      <c r="RX235" s="6"/>
      <c r="RY235" s="6"/>
      <c r="RZ235" s="6"/>
      <c r="SA235" s="6"/>
      <c r="SB235" s="6"/>
      <c r="SC235" s="6"/>
      <c r="SD235" s="6"/>
      <c r="SE235" s="6"/>
      <c r="SF235" s="6"/>
      <c r="SG235" s="6"/>
      <c r="SH235" s="6"/>
      <c r="SI235" s="6"/>
      <c r="SJ235" s="6"/>
      <c r="SK235" s="6"/>
      <c r="SL235" s="6"/>
      <c r="SM235" s="6"/>
      <c r="SN235" s="6"/>
      <c r="SO235" s="6"/>
      <c r="SP235" s="6"/>
      <c r="SQ235" s="6"/>
      <c r="SR235" s="6"/>
      <c r="SS235" s="6"/>
      <c r="ST235" s="6"/>
      <c r="SU235" s="6"/>
      <c r="SV235" s="6"/>
      <c r="SW235" s="6"/>
      <c r="SX235" s="6"/>
      <c r="SY235" s="6"/>
      <c r="SZ235" s="6"/>
      <c r="TA235" s="6"/>
      <c r="TB235" s="6"/>
      <c r="TC235" s="6"/>
      <c r="TD235" s="6"/>
      <c r="TE235" s="6"/>
      <c r="TF235" s="6"/>
      <c r="TG235" s="6"/>
      <c r="TH235" s="6"/>
      <c r="TI235" s="6"/>
      <c r="TJ235" s="6"/>
      <c r="TK235" s="6"/>
      <c r="TL235" s="6"/>
      <c r="TM235" s="6"/>
      <c r="TN235" s="6"/>
      <c r="TO235" s="6"/>
      <c r="TP235" s="6"/>
      <c r="TQ235" s="6"/>
      <c r="TR235" s="6"/>
      <c r="TS235" s="6"/>
      <c r="TT235" s="6"/>
      <c r="TU235" s="6"/>
      <c r="TV235" s="6"/>
      <c r="TW235" s="6"/>
      <c r="TX235" s="6"/>
      <c r="TY235" s="6"/>
      <c r="TZ235" s="6"/>
      <c r="UA235" s="6"/>
      <c r="UB235" s="6"/>
      <c r="UC235" s="6"/>
      <c r="UD235" s="6"/>
      <c r="UE235" s="6"/>
      <c r="UF235" s="6"/>
      <c r="UG235" s="6"/>
      <c r="UH235" s="6"/>
      <c r="UI235" s="6"/>
      <c r="UJ235" s="6"/>
      <c r="UK235" s="6"/>
      <c r="UL235" s="6"/>
      <c r="UM235" s="6"/>
      <c r="UN235" s="6"/>
      <c r="UO235" s="6"/>
      <c r="UP235" s="6"/>
      <c r="UQ235" s="6"/>
      <c r="UR235" s="6"/>
      <c r="US235" s="6"/>
      <c r="UT235" s="6"/>
      <c r="UU235" s="6"/>
      <c r="UV235" s="6"/>
      <c r="UW235" s="6"/>
      <c r="UX235" s="6"/>
      <c r="UY235" s="6"/>
      <c r="UZ235" s="6"/>
      <c r="VA235" s="6"/>
      <c r="VB235" s="6"/>
      <c r="VC235" s="6"/>
      <c r="VD235" s="6"/>
      <c r="VE235" s="6"/>
      <c r="VF235" s="6"/>
      <c r="VG235" s="6"/>
      <c r="VH235" s="6"/>
      <c r="VI235" s="6"/>
      <c r="VJ235" s="6"/>
      <c r="VK235" s="6"/>
      <c r="VL235" s="6"/>
      <c r="VM235" s="6"/>
      <c r="VN235" s="6"/>
      <c r="VO235" s="6"/>
      <c r="VP235" s="6"/>
      <c r="VQ235" s="6"/>
      <c r="VR235" s="6"/>
      <c r="VS235" s="6"/>
      <c r="VT235" s="6"/>
      <c r="VU235" s="6"/>
      <c r="VV235" s="6"/>
      <c r="VW235" s="6"/>
      <c r="VX235" s="6"/>
      <c r="VY235" s="6"/>
      <c r="VZ235" s="6"/>
      <c r="WA235" s="6"/>
      <c r="WB235" s="6"/>
      <c r="WC235" s="6"/>
      <c r="WD235" s="6"/>
      <c r="WE235" s="6"/>
      <c r="WF235" s="6"/>
      <c r="WG235" s="6"/>
      <c r="WH235" s="6"/>
      <c r="WI235" s="6"/>
      <c r="WJ235" s="11">
        <f t="shared" ref="WJ235:WL235" si="166">+$H235/$L235</f>
        <v>50000</v>
      </c>
      <c r="WK235" s="11">
        <f t="shared" si="166"/>
        <v>50000</v>
      </c>
      <c r="WL235" s="11">
        <f t="shared" si="166"/>
        <v>50000</v>
      </c>
      <c r="WM235" s="6"/>
      <c r="WN235" s="6"/>
      <c r="WO235" s="6"/>
      <c r="WP235" s="6"/>
      <c r="WQ235" s="6"/>
      <c r="WR235" s="6"/>
      <c r="WS235" s="6"/>
      <c r="WT235" s="6"/>
      <c r="WU235" s="6"/>
      <c r="WV235" s="6"/>
      <c r="WW235" s="6"/>
      <c r="WX235" s="6"/>
      <c r="WY235" s="6"/>
      <c r="WZ235" s="6"/>
      <c r="XA235" s="6"/>
      <c r="XB235" s="6"/>
      <c r="XC235" s="6"/>
      <c r="XD235" s="6"/>
      <c r="XE235" s="6"/>
      <c r="XF235" s="6"/>
      <c r="XG235" s="6"/>
      <c r="XH235" s="6"/>
      <c r="XI235" s="6"/>
      <c r="XJ235" s="6"/>
      <c r="XK235" s="6"/>
      <c r="XL235" s="6"/>
      <c r="XM235" s="6"/>
      <c r="XN235" s="6"/>
      <c r="XO235" s="6"/>
      <c r="XP235" s="6"/>
      <c r="XQ235" s="6"/>
      <c r="XR235" s="6"/>
      <c r="XS235" s="6"/>
      <c r="XT235" s="6"/>
      <c r="XU235" s="6"/>
      <c r="XV235" s="6"/>
      <c r="XW235" s="6"/>
      <c r="XX235" s="6"/>
      <c r="XY235" s="6"/>
      <c r="XZ235" s="6"/>
      <c r="YA235" s="6"/>
      <c r="YB235" s="6"/>
      <c r="YC235" s="6"/>
      <c r="YD235" s="6"/>
      <c r="YE235" s="6"/>
      <c r="YF235" s="6"/>
      <c r="YG235" s="6"/>
      <c r="YH235" s="6"/>
      <c r="YI235" s="6"/>
      <c r="YJ235" s="6"/>
      <c r="YK235" s="6"/>
      <c r="YL235" s="6"/>
      <c r="YM235" s="6"/>
      <c r="YN235" s="6"/>
      <c r="YO235" s="6"/>
      <c r="YP235" s="6"/>
      <c r="YQ235" s="6"/>
      <c r="YR235" s="6"/>
      <c r="YS235" s="6"/>
      <c r="YT235" s="6"/>
      <c r="YU235" s="6"/>
      <c r="YV235" s="6"/>
      <c r="YW235" s="6"/>
      <c r="YX235" s="6"/>
      <c r="YY235" s="6"/>
      <c r="YZ235" s="6"/>
      <c r="ZA235" s="6"/>
      <c r="ZB235" s="6"/>
      <c r="ZC235" s="6"/>
      <c r="ZD235" s="6"/>
      <c r="ZE235" s="6"/>
      <c r="ZF235" s="6"/>
      <c r="ZG235" s="6"/>
      <c r="ZH235" s="6"/>
      <c r="ZI235" s="6"/>
      <c r="ZJ235" s="6"/>
    </row>
    <row r="236" spans="2:686" ht="30">
      <c r="B236" s="17">
        <v>187</v>
      </c>
      <c r="C236" s="29" t="s">
        <v>512</v>
      </c>
      <c r="D236" s="46" t="s">
        <v>513</v>
      </c>
      <c r="E236" s="43" t="s">
        <v>74</v>
      </c>
      <c r="F236" s="29">
        <v>6</v>
      </c>
      <c r="G236" s="36">
        <v>220000</v>
      </c>
      <c r="H236" s="37">
        <f t="shared" si="119"/>
        <v>1320000</v>
      </c>
      <c r="I236" s="37"/>
      <c r="J236" s="17">
        <v>178</v>
      </c>
      <c r="K236" s="17">
        <v>2</v>
      </c>
      <c r="L236" s="23">
        <v>3</v>
      </c>
      <c r="M236" s="23">
        <f t="shared" si="136"/>
        <v>2.6</v>
      </c>
      <c r="AH236" s="24"/>
      <c r="DM236" s="67"/>
      <c r="LJ236" s="24"/>
      <c r="MZ236" s="6"/>
      <c r="NA236" s="6"/>
      <c r="NB236" s="6"/>
      <c r="NC236" s="6"/>
      <c r="ND236" s="6"/>
      <c r="NE236" s="6"/>
      <c r="NF236" s="6"/>
      <c r="NG236" s="6"/>
      <c r="NH236" s="6"/>
      <c r="NI236" s="6"/>
      <c r="NJ236" s="6"/>
      <c r="NK236" s="6"/>
      <c r="NL236" s="6"/>
      <c r="NM236" s="6"/>
      <c r="NN236" s="6"/>
      <c r="NO236" s="6"/>
      <c r="NP236" s="6"/>
      <c r="NQ236" s="6"/>
      <c r="NR236" s="6"/>
      <c r="NS236" s="6"/>
      <c r="NT236" s="6"/>
      <c r="NU236" s="6"/>
      <c r="NV236" s="6"/>
      <c r="NW236" s="6"/>
      <c r="NX236" s="6"/>
      <c r="NY236" s="6"/>
      <c r="NZ236" s="6"/>
      <c r="OA236" s="6"/>
      <c r="OB236" s="6"/>
      <c r="OC236" s="6"/>
      <c r="OD236" s="6"/>
      <c r="OE236" s="6"/>
      <c r="OF236" s="6"/>
      <c r="OG236" s="6"/>
      <c r="OH236" s="6"/>
      <c r="OI236" s="6"/>
      <c r="OJ236" s="6"/>
      <c r="OK236" s="6"/>
      <c r="OL236" s="6"/>
      <c r="OM236" s="6"/>
      <c r="ON236" s="6"/>
      <c r="OO236" s="6"/>
      <c r="OP236" s="6"/>
      <c r="OQ236" s="6"/>
      <c r="OR236" s="6"/>
      <c r="OS236" s="6"/>
      <c r="OT236" s="6"/>
      <c r="OU236" s="6"/>
      <c r="OV236" s="6"/>
      <c r="OW236" s="6"/>
      <c r="OX236" s="6"/>
      <c r="OY236" s="6"/>
      <c r="OZ236" s="6"/>
      <c r="PA236" s="6"/>
      <c r="PB236" s="6"/>
      <c r="PC236" s="6"/>
      <c r="PD236" s="6"/>
      <c r="PE236" s="6"/>
      <c r="PF236" s="6"/>
      <c r="PG236" s="6"/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6"/>
      <c r="PV236" s="6"/>
      <c r="PW236" s="6"/>
      <c r="PX236" s="6"/>
      <c r="PY236" s="6"/>
      <c r="PZ236" s="6"/>
      <c r="QA236" s="6"/>
      <c r="QB236" s="6"/>
      <c r="QC236" s="6"/>
      <c r="QD236" s="6"/>
      <c r="QE236" s="6"/>
      <c r="QF236" s="6"/>
      <c r="QG236" s="6"/>
      <c r="QH236" s="6"/>
      <c r="QI236" s="6"/>
      <c r="QJ236" s="6"/>
      <c r="QK236" s="6"/>
      <c r="QL236" s="6"/>
      <c r="QM236" s="6"/>
      <c r="QN236" s="6"/>
      <c r="QO236" s="6"/>
      <c r="QP236" s="6"/>
      <c r="QQ236" s="6"/>
      <c r="QR236" s="6"/>
      <c r="QS236" s="6"/>
      <c r="QT236" s="6"/>
      <c r="QU236" s="6"/>
      <c r="QV236" s="6"/>
      <c r="QW236" s="6"/>
      <c r="QX236" s="6"/>
      <c r="QY236" s="6"/>
      <c r="QZ236" s="6"/>
      <c r="RA236" s="6"/>
      <c r="RB236" s="6"/>
      <c r="RC236" s="6"/>
      <c r="RD236" s="6"/>
      <c r="RE236" s="6"/>
      <c r="RF236" s="6"/>
      <c r="RG236" s="6"/>
      <c r="RH236" s="6"/>
      <c r="RI236" s="6"/>
      <c r="RJ236" s="6"/>
      <c r="RK236" s="6"/>
      <c r="RL236" s="6"/>
      <c r="RM236" s="6"/>
      <c r="RN236" s="6"/>
      <c r="RO236" s="6"/>
      <c r="RP236" s="6"/>
      <c r="RQ236" s="6"/>
      <c r="RR236" s="6"/>
      <c r="RS236" s="6"/>
      <c r="RT236" s="6"/>
      <c r="RU236" s="6"/>
      <c r="RV236" s="6"/>
      <c r="RW236" s="6"/>
      <c r="RX236" s="6"/>
      <c r="RY236" s="6"/>
      <c r="RZ236" s="6"/>
      <c r="SA236" s="6"/>
      <c r="SB236" s="6"/>
      <c r="SC236" s="6"/>
      <c r="SD236" s="6"/>
      <c r="SE236" s="6"/>
      <c r="SF236" s="6"/>
      <c r="SG236" s="6"/>
      <c r="SH236" s="6"/>
      <c r="SI236" s="6"/>
      <c r="SJ236" s="6"/>
      <c r="SK236" s="6"/>
      <c r="SL236" s="6"/>
      <c r="SM236" s="6"/>
      <c r="SN236" s="6"/>
      <c r="SO236" s="6"/>
      <c r="SP236" s="6"/>
      <c r="SQ236" s="6"/>
      <c r="SR236" s="6"/>
      <c r="SS236" s="6"/>
      <c r="ST236" s="6"/>
      <c r="SU236" s="6"/>
      <c r="SV236" s="6"/>
      <c r="SW236" s="6"/>
      <c r="SX236" s="6"/>
      <c r="SY236" s="6"/>
      <c r="SZ236" s="6"/>
      <c r="TA236" s="6"/>
      <c r="TB236" s="6"/>
      <c r="TC236" s="6"/>
      <c r="TD236" s="6"/>
      <c r="TE236" s="6"/>
      <c r="TF236" s="6"/>
      <c r="TG236" s="6"/>
      <c r="TH236" s="6"/>
      <c r="TI236" s="6"/>
      <c r="TJ236" s="6"/>
      <c r="TK236" s="6"/>
      <c r="TL236" s="6"/>
      <c r="TM236" s="6"/>
      <c r="TN236" s="6"/>
      <c r="TO236" s="6"/>
      <c r="TP236" s="6"/>
      <c r="TQ236" s="6"/>
      <c r="TR236" s="6"/>
      <c r="TS236" s="6"/>
      <c r="TT236" s="6"/>
      <c r="TU236" s="6"/>
      <c r="TV236" s="6"/>
      <c r="TW236" s="6"/>
      <c r="TX236" s="6"/>
      <c r="TY236" s="6"/>
      <c r="TZ236" s="6"/>
      <c r="UA236" s="6"/>
      <c r="UB236" s="6"/>
      <c r="UC236" s="6"/>
      <c r="UD236" s="6"/>
      <c r="UE236" s="6"/>
      <c r="UF236" s="6"/>
      <c r="UG236" s="6"/>
      <c r="UH236" s="6"/>
      <c r="UI236" s="6"/>
      <c r="UJ236" s="6"/>
      <c r="UK236" s="6"/>
      <c r="UL236" s="6"/>
      <c r="UM236" s="6"/>
      <c r="UN236" s="6"/>
      <c r="UO236" s="6"/>
      <c r="UP236" s="6"/>
      <c r="UQ236" s="6"/>
      <c r="UR236" s="6"/>
      <c r="US236" s="6"/>
      <c r="UT236" s="6"/>
      <c r="UU236" s="6"/>
      <c r="UV236" s="6"/>
      <c r="UW236" s="6"/>
      <c r="UX236" s="6"/>
      <c r="UY236" s="6"/>
      <c r="UZ236" s="6"/>
      <c r="VA236" s="6"/>
      <c r="VB236" s="6"/>
      <c r="VC236" s="6"/>
      <c r="VD236" s="6"/>
      <c r="VE236" s="6"/>
      <c r="VF236" s="6"/>
      <c r="VG236" s="6"/>
      <c r="VH236" s="6"/>
      <c r="VI236" s="6"/>
      <c r="VJ236" s="6"/>
      <c r="VK236" s="6"/>
      <c r="VL236" s="6"/>
      <c r="VM236" s="6"/>
      <c r="VN236" s="6"/>
      <c r="VO236" s="6"/>
      <c r="VP236" s="6"/>
      <c r="VQ236" s="6"/>
      <c r="VR236" s="6"/>
      <c r="VS236" s="6"/>
      <c r="VT236" s="6"/>
      <c r="VU236" s="6"/>
      <c r="VV236" s="6"/>
      <c r="VW236" s="6"/>
      <c r="VX236" s="6"/>
      <c r="VY236" s="6"/>
      <c r="VZ236" s="6"/>
      <c r="WA236" s="6"/>
      <c r="WB236" s="6"/>
      <c r="WC236" s="6"/>
      <c r="WD236" s="6"/>
      <c r="WE236" s="6"/>
      <c r="WF236" s="6"/>
      <c r="WG236" s="6"/>
      <c r="WH236" s="6"/>
      <c r="WI236" s="6"/>
      <c r="WJ236" s="6"/>
      <c r="WK236" s="6"/>
      <c r="WL236" s="6"/>
      <c r="WM236" s="6"/>
      <c r="WN236" s="6"/>
      <c r="WO236" s="6"/>
      <c r="WP236" s="11">
        <f t="shared" ref="WP236:WR236" si="167">+$H236/$L236</f>
        <v>440000</v>
      </c>
      <c r="WQ236" s="11">
        <f t="shared" si="167"/>
        <v>440000</v>
      </c>
      <c r="WR236" s="11">
        <f t="shared" si="167"/>
        <v>440000</v>
      </c>
      <c r="WS236" s="6"/>
      <c r="WT236" s="6"/>
      <c r="WU236" s="6"/>
      <c r="WV236" s="6"/>
      <c r="WW236" s="6"/>
      <c r="WX236" s="6"/>
      <c r="WY236" s="6"/>
      <c r="WZ236" s="6"/>
      <c r="XA236" s="6"/>
      <c r="XB236" s="6"/>
      <c r="XC236" s="6"/>
      <c r="XD236" s="6"/>
      <c r="XE236" s="6"/>
      <c r="XF236" s="6"/>
      <c r="XG236" s="6"/>
      <c r="XH236" s="6"/>
      <c r="XI236" s="6"/>
      <c r="XJ236" s="6"/>
      <c r="XK236" s="6"/>
      <c r="XL236" s="6"/>
      <c r="XM236" s="6"/>
      <c r="XN236" s="6"/>
      <c r="XO236" s="6"/>
      <c r="XP236" s="6"/>
      <c r="XQ236" s="6"/>
      <c r="XR236" s="6"/>
      <c r="XS236" s="6"/>
      <c r="XT236" s="6"/>
      <c r="XU236" s="6"/>
      <c r="XV236" s="6"/>
      <c r="XW236" s="6"/>
      <c r="XX236" s="6"/>
      <c r="XY236" s="6"/>
      <c r="XZ236" s="6"/>
      <c r="YA236" s="6"/>
      <c r="YB236" s="6"/>
      <c r="YC236" s="6"/>
      <c r="YD236" s="6"/>
      <c r="YE236" s="6"/>
      <c r="YF236" s="6"/>
      <c r="YG236" s="6"/>
      <c r="YH236" s="6"/>
      <c r="YI236" s="6"/>
      <c r="YJ236" s="6"/>
      <c r="YK236" s="6"/>
      <c r="YL236" s="6"/>
      <c r="YM236" s="6"/>
      <c r="YN236" s="6"/>
      <c r="YO236" s="6"/>
      <c r="YP236" s="6"/>
      <c r="YQ236" s="6"/>
      <c r="YR236" s="6"/>
      <c r="YS236" s="6"/>
      <c r="YT236" s="6"/>
      <c r="YU236" s="6"/>
      <c r="YV236" s="6"/>
      <c r="YW236" s="6"/>
      <c r="YX236" s="6"/>
      <c r="YY236" s="6"/>
      <c r="YZ236" s="6"/>
      <c r="ZA236" s="6"/>
      <c r="ZB236" s="6"/>
      <c r="ZC236" s="6"/>
      <c r="ZD236" s="6"/>
      <c r="ZE236" s="6"/>
      <c r="ZF236" s="6"/>
      <c r="ZG236" s="6"/>
      <c r="ZH236" s="6"/>
      <c r="ZI236" s="6"/>
      <c r="ZJ236" s="6"/>
    </row>
    <row r="237" spans="2:686">
      <c r="B237" s="17">
        <v>188</v>
      </c>
      <c r="C237" s="29" t="s">
        <v>514</v>
      </c>
      <c r="D237" s="30" t="s">
        <v>515</v>
      </c>
      <c r="E237" s="43" t="s">
        <v>74</v>
      </c>
      <c r="F237" s="29">
        <v>11.1</v>
      </c>
      <c r="G237" s="36">
        <v>68181</v>
      </c>
      <c r="H237" s="37">
        <f t="shared" si="119"/>
        <v>756809.1</v>
      </c>
      <c r="I237" s="37"/>
      <c r="J237" s="17">
        <v>179</v>
      </c>
      <c r="K237" s="17">
        <v>2</v>
      </c>
      <c r="L237" s="23">
        <v>3</v>
      </c>
      <c r="M237" s="23">
        <f t="shared" si="136"/>
        <v>2.6</v>
      </c>
      <c r="AH237" s="24"/>
      <c r="DM237" s="67"/>
      <c r="LJ237" s="24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11">
        <f t="shared" ref="WV237:WX237" si="168">+$H237/$L237</f>
        <v>252269.69999999998</v>
      </c>
      <c r="WW237" s="11">
        <f t="shared" si="168"/>
        <v>252269.69999999998</v>
      </c>
      <c r="WX237" s="11">
        <f t="shared" si="168"/>
        <v>252269.69999999998</v>
      </c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</row>
    <row r="238" spans="2:686">
      <c r="B238" s="17">
        <v>189</v>
      </c>
      <c r="C238" s="29" t="s">
        <v>516</v>
      </c>
      <c r="D238" s="30" t="s">
        <v>517</v>
      </c>
      <c r="E238" s="43" t="s">
        <v>48</v>
      </c>
      <c r="F238" s="29">
        <v>1</v>
      </c>
      <c r="G238" s="36">
        <v>1200000</v>
      </c>
      <c r="H238" s="37">
        <f t="shared" si="119"/>
        <v>1200000</v>
      </c>
      <c r="I238" s="37"/>
      <c r="J238" s="17">
        <v>180</v>
      </c>
      <c r="K238" s="17">
        <v>2</v>
      </c>
      <c r="L238" s="23">
        <v>3</v>
      </c>
      <c r="M238" s="23">
        <f t="shared" si="136"/>
        <v>2.6</v>
      </c>
      <c r="AH238" s="24"/>
      <c r="DM238" s="67"/>
      <c r="LJ238" s="24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  <c r="QU238" s="6"/>
      <c r="QV238" s="6"/>
      <c r="QW238" s="6"/>
      <c r="QX238" s="6"/>
      <c r="QY238" s="6"/>
      <c r="QZ238" s="6"/>
      <c r="RA238" s="6"/>
      <c r="RB238" s="6"/>
      <c r="RC238" s="6"/>
      <c r="RD238" s="6"/>
      <c r="RE238" s="6"/>
      <c r="RF238" s="6"/>
      <c r="RG238" s="6"/>
      <c r="RH238" s="6"/>
      <c r="RI238" s="6"/>
      <c r="RJ238" s="6"/>
      <c r="RK238" s="6"/>
      <c r="RL238" s="6"/>
      <c r="RM238" s="6"/>
      <c r="RN238" s="6"/>
      <c r="RO238" s="6"/>
      <c r="RP238" s="6"/>
      <c r="RQ238" s="6"/>
      <c r="RR238" s="6"/>
      <c r="RS238" s="6"/>
      <c r="RT238" s="6"/>
      <c r="RU238" s="6"/>
      <c r="RV238" s="6"/>
      <c r="RW238" s="6"/>
      <c r="RX238" s="6"/>
      <c r="RY238" s="6"/>
      <c r="RZ238" s="6"/>
      <c r="SA238" s="6"/>
      <c r="SB238" s="6"/>
      <c r="SC238" s="6"/>
      <c r="SD238" s="6"/>
      <c r="SE238" s="6"/>
      <c r="SF238" s="6"/>
      <c r="SG238" s="6"/>
      <c r="SH238" s="6"/>
      <c r="SI238" s="6"/>
      <c r="SJ238" s="6"/>
      <c r="SK238" s="6"/>
      <c r="SL238" s="6"/>
      <c r="SM238" s="6"/>
      <c r="SN238" s="6"/>
      <c r="SO238" s="6"/>
      <c r="SP238" s="6"/>
      <c r="SQ238" s="6"/>
      <c r="SR238" s="6"/>
      <c r="SS238" s="6"/>
      <c r="ST238" s="6"/>
      <c r="SU238" s="6"/>
      <c r="SV238" s="6"/>
      <c r="SW238" s="6"/>
      <c r="SX238" s="6"/>
      <c r="SY238" s="6"/>
      <c r="SZ238" s="6"/>
      <c r="TA238" s="6"/>
      <c r="TB238" s="6"/>
      <c r="TC238" s="6"/>
      <c r="TD238" s="6"/>
      <c r="TE238" s="6"/>
      <c r="TF238" s="6"/>
      <c r="TG238" s="6"/>
      <c r="TH238" s="6"/>
      <c r="TI238" s="6"/>
      <c r="TJ238" s="6"/>
      <c r="TK238" s="6"/>
      <c r="TL238" s="6"/>
      <c r="TM238" s="6"/>
      <c r="TN238" s="6"/>
      <c r="TO238" s="6"/>
      <c r="TP238" s="6"/>
      <c r="TQ238" s="6"/>
      <c r="TR238" s="6"/>
      <c r="TS238" s="6"/>
      <c r="TT238" s="6"/>
      <c r="TU238" s="6"/>
      <c r="TV238" s="6"/>
      <c r="TW238" s="6"/>
      <c r="TX238" s="6"/>
      <c r="TY238" s="6"/>
      <c r="TZ238" s="6"/>
      <c r="UA238" s="6"/>
      <c r="UB238" s="6"/>
      <c r="UC238" s="6"/>
      <c r="UD238" s="6"/>
      <c r="UE238" s="6"/>
      <c r="UF238" s="6"/>
      <c r="UG238" s="6"/>
      <c r="UH238" s="6"/>
      <c r="UI238" s="6"/>
      <c r="UJ238" s="6"/>
      <c r="UK238" s="6"/>
      <c r="UL238" s="6"/>
      <c r="UM238" s="6"/>
      <c r="UN238" s="6"/>
      <c r="UO238" s="6"/>
      <c r="UP238" s="6"/>
      <c r="UQ238" s="6"/>
      <c r="UR238" s="6"/>
      <c r="US238" s="6"/>
      <c r="UT238" s="6"/>
      <c r="UU238" s="6"/>
      <c r="UV238" s="6"/>
      <c r="UW238" s="6"/>
      <c r="UX238" s="6"/>
      <c r="UY238" s="6"/>
      <c r="UZ238" s="6"/>
      <c r="VA238" s="6"/>
      <c r="VB238" s="6"/>
      <c r="VC238" s="6"/>
      <c r="VD238" s="6"/>
      <c r="VE238" s="6"/>
      <c r="VF238" s="6"/>
      <c r="VG238" s="6"/>
      <c r="VH238" s="6"/>
      <c r="VI238" s="6"/>
      <c r="VJ238" s="6"/>
      <c r="VK238" s="6"/>
      <c r="VL238" s="6"/>
      <c r="VM238" s="6"/>
      <c r="VN238" s="6"/>
      <c r="VO238" s="6"/>
      <c r="VP238" s="6"/>
      <c r="VQ238" s="6"/>
      <c r="VR238" s="6"/>
      <c r="VS238" s="6"/>
      <c r="VT238" s="6"/>
      <c r="VU238" s="6"/>
      <c r="VV238" s="6"/>
      <c r="VW238" s="6"/>
      <c r="VX238" s="6"/>
      <c r="VY238" s="6"/>
      <c r="VZ238" s="6"/>
      <c r="WA238" s="6"/>
      <c r="WB238" s="6"/>
      <c r="WC238" s="6"/>
      <c r="WD238" s="6"/>
      <c r="WE238" s="6"/>
      <c r="WF238" s="6"/>
      <c r="WG238" s="6"/>
      <c r="WH238" s="6"/>
      <c r="WI238" s="6"/>
      <c r="WJ238" s="6"/>
      <c r="WK238" s="6"/>
      <c r="WL238" s="6"/>
      <c r="WM238" s="6"/>
      <c r="WN238" s="6"/>
      <c r="WO238" s="6"/>
      <c r="WP238" s="6"/>
      <c r="WQ238" s="6"/>
      <c r="WR238" s="6"/>
      <c r="WS238" s="6"/>
      <c r="WT238" s="6"/>
      <c r="WU238" s="6"/>
      <c r="WV238" s="6"/>
      <c r="WW238" s="6"/>
      <c r="WX238" s="6"/>
      <c r="WY238" s="6"/>
      <c r="WZ238" s="6"/>
      <c r="XA238" s="6"/>
      <c r="XB238" s="11">
        <f t="shared" ref="XB238:XD238" si="169">+$H238/$L238</f>
        <v>400000</v>
      </c>
      <c r="XC238" s="11">
        <f t="shared" si="169"/>
        <v>400000</v>
      </c>
      <c r="XD238" s="11">
        <f t="shared" si="169"/>
        <v>400000</v>
      </c>
      <c r="XE238" s="6"/>
      <c r="XF238" s="6"/>
      <c r="XG238" s="6"/>
      <c r="XH238" s="6"/>
      <c r="XI238" s="6"/>
      <c r="XJ238" s="6"/>
      <c r="XK238" s="6"/>
      <c r="XL238" s="6"/>
      <c r="XM238" s="6"/>
      <c r="XN238" s="6"/>
      <c r="XO238" s="6"/>
      <c r="XP238" s="6"/>
      <c r="XQ238" s="6"/>
      <c r="XR238" s="6"/>
      <c r="XS238" s="6"/>
      <c r="XT238" s="6"/>
      <c r="XU238" s="6"/>
      <c r="XV238" s="6"/>
      <c r="XW238" s="6"/>
      <c r="XX238" s="6"/>
      <c r="XY238" s="6"/>
      <c r="XZ238" s="6"/>
      <c r="YA238" s="6"/>
      <c r="YB238" s="6"/>
      <c r="YC238" s="6"/>
      <c r="YD238" s="6"/>
      <c r="YE238" s="6"/>
      <c r="YF238" s="6"/>
      <c r="YG238" s="6"/>
      <c r="YH238" s="6"/>
      <c r="YI238" s="6"/>
      <c r="YJ238" s="6"/>
      <c r="YK238" s="6"/>
      <c r="YL238" s="6"/>
      <c r="YM238" s="6"/>
      <c r="YN238" s="6"/>
      <c r="YO238" s="6"/>
      <c r="YP238" s="6"/>
      <c r="YQ238" s="6"/>
      <c r="YR238" s="6"/>
      <c r="YS238" s="6"/>
      <c r="YT238" s="6"/>
      <c r="YU238" s="6"/>
      <c r="YV238" s="6"/>
      <c r="YW238" s="6"/>
      <c r="YX238" s="6"/>
      <c r="YY238" s="6"/>
      <c r="YZ238" s="6"/>
      <c r="ZA238" s="6"/>
      <c r="ZB238" s="6"/>
      <c r="ZC238" s="6"/>
      <c r="ZD238" s="6"/>
      <c r="ZE238" s="6"/>
      <c r="ZF238" s="6"/>
      <c r="ZG238" s="6"/>
      <c r="ZH238" s="6"/>
      <c r="ZI238" s="6"/>
      <c r="ZJ238" s="6"/>
    </row>
    <row r="239" spans="2:686">
      <c r="B239" s="17">
        <v>190</v>
      </c>
      <c r="C239" s="29" t="s">
        <v>518</v>
      </c>
      <c r="D239" s="30" t="s">
        <v>519</v>
      </c>
      <c r="E239" s="43" t="s">
        <v>48</v>
      </c>
      <c r="F239" s="29">
        <v>1</v>
      </c>
      <c r="G239" s="36">
        <v>2900000</v>
      </c>
      <c r="H239" s="37">
        <f t="shared" si="119"/>
        <v>2900000</v>
      </c>
      <c r="I239" s="37"/>
      <c r="J239" s="17">
        <v>181</v>
      </c>
      <c r="K239" s="17">
        <v>2</v>
      </c>
      <c r="L239" s="23">
        <v>3</v>
      </c>
      <c r="M239" s="23">
        <f t="shared" si="136"/>
        <v>2.6</v>
      </c>
      <c r="AH239" s="24"/>
      <c r="DM239" s="67"/>
      <c r="LJ239" s="24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  <c r="QU239" s="6"/>
      <c r="QV239" s="6"/>
      <c r="QW239" s="6"/>
      <c r="QX239" s="6"/>
      <c r="QY239" s="6"/>
      <c r="QZ239" s="6"/>
      <c r="RA239" s="6"/>
      <c r="RB239" s="6"/>
      <c r="RC239" s="6"/>
      <c r="RD239" s="6"/>
      <c r="RE239" s="6"/>
      <c r="RF239" s="6"/>
      <c r="RG239" s="6"/>
      <c r="RH239" s="6"/>
      <c r="RI239" s="6"/>
      <c r="RJ239" s="6"/>
      <c r="RK239" s="6"/>
      <c r="RL239" s="6"/>
      <c r="RM239" s="6"/>
      <c r="RN239" s="6"/>
      <c r="RO239" s="6"/>
      <c r="RP239" s="6"/>
      <c r="RQ239" s="6"/>
      <c r="RR239" s="6"/>
      <c r="RS239" s="6"/>
      <c r="RT239" s="6"/>
      <c r="RU239" s="6"/>
      <c r="RV239" s="6"/>
      <c r="RW239" s="6"/>
      <c r="RX239" s="6"/>
      <c r="RY239" s="6"/>
      <c r="RZ239" s="6"/>
      <c r="SA239" s="6"/>
      <c r="SB239" s="6"/>
      <c r="SC239" s="6"/>
      <c r="SD239" s="6"/>
      <c r="SE239" s="6"/>
      <c r="SF239" s="6"/>
      <c r="SG239" s="6"/>
      <c r="SH239" s="6"/>
      <c r="SI239" s="6"/>
      <c r="SJ239" s="6"/>
      <c r="SK239" s="6"/>
      <c r="SL239" s="6"/>
      <c r="SM239" s="6"/>
      <c r="SN239" s="6"/>
      <c r="SO239" s="6"/>
      <c r="SP239" s="6"/>
      <c r="SQ239" s="6"/>
      <c r="SR239" s="6"/>
      <c r="SS239" s="6"/>
      <c r="ST239" s="6"/>
      <c r="SU239" s="6"/>
      <c r="SV239" s="6"/>
      <c r="SW239" s="6"/>
      <c r="SX239" s="6"/>
      <c r="SY239" s="6"/>
      <c r="SZ239" s="6"/>
      <c r="TA239" s="6"/>
      <c r="TB239" s="6"/>
      <c r="TC239" s="6"/>
      <c r="TD239" s="6"/>
      <c r="TE239" s="6"/>
      <c r="TF239" s="6"/>
      <c r="TG239" s="6"/>
      <c r="TH239" s="6"/>
      <c r="TI239" s="6"/>
      <c r="TJ239" s="6"/>
      <c r="TK239" s="6"/>
      <c r="TL239" s="6"/>
      <c r="TM239" s="6"/>
      <c r="TN239" s="6"/>
      <c r="TO239" s="6"/>
      <c r="TP239" s="6"/>
      <c r="TQ239" s="6"/>
      <c r="TR239" s="6"/>
      <c r="TS239" s="6"/>
      <c r="TT239" s="6"/>
      <c r="TU239" s="6"/>
      <c r="TV239" s="6"/>
      <c r="TW239" s="6"/>
      <c r="TX239" s="6"/>
      <c r="TY239" s="6"/>
      <c r="TZ239" s="6"/>
      <c r="UA239" s="6"/>
      <c r="UB239" s="6"/>
      <c r="UC239" s="6"/>
      <c r="UD239" s="6"/>
      <c r="UE239" s="6"/>
      <c r="UF239" s="6"/>
      <c r="UG239" s="6"/>
      <c r="UH239" s="6"/>
      <c r="UI239" s="6"/>
      <c r="UJ239" s="6"/>
      <c r="UK239" s="6"/>
      <c r="UL239" s="6"/>
      <c r="UM239" s="6"/>
      <c r="UN239" s="6"/>
      <c r="UO239" s="6"/>
      <c r="UP239" s="6"/>
      <c r="UQ239" s="6"/>
      <c r="UR239" s="6"/>
      <c r="US239" s="6"/>
      <c r="UT239" s="6"/>
      <c r="UU239" s="6"/>
      <c r="UV239" s="6"/>
      <c r="UW239" s="6"/>
      <c r="UX239" s="6"/>
      <c r="UY239" s="6"/>
      <c r="UZ239" s="6"/>
      <c r="VA239" s="6"/>
      <c r="VB239" s="6"/>
      <c r="VC239" s="6"/>
      <c r="VD239" s="6"/>
      <c r="VE239" s="6"/>
      <c r="VF239" s="6"/>
      <c r="VG239" s="6"/>
      <c r="VH239" s="6"/>
      <c r="VI239" s="6"/>
      <c r="VJ239" s="6"/>
      <c r="VK239" s="6"/>
      <c r="VL239" s="6"/>
      <c r="VM239" s="6"/>
      <c r="VN239" s="6"/>
      <c r="VO239" s="6"/>
      <c r="VP239" s="6"/>
      <c r="VQ239" s="6"/>
      <c r="VR239" s="6"/>
      <c r="VS239" s="6"/>
      <c r="VT239" s="6"/>
      <c r="VU239" s="6"/>
      <c r="VV239" s="6"/>
      <c r="VW239" s="6"/>
      <c r="VX239" s="6"/>
      <c r="VY239" s="6"/>
      <c r="VZ239" s="6"/>
      <c r="WA239" s="6"/>
      <c r="WB239" s="6"/>
      <c r="WC239" s="6"/>
      <c r="WD239" s="6"/>
      <c r="WE239" s="6"/>
      <c r="WF239" s="6"/>
      <c r="WG239" s="6"/>
      <c r="WH239" s="6"/>
      <c r="WI239" s="6"/>
      <c r="WJ239" s="6"/>
      <c r="WK239" s="6"/>
      <c r="WL239" s="6"/>
      <c r="WM239" s="6"/>
      <c r="WN239" s="6"/>
      <c r="WO239" s="6"/>
      <c r="WP239" s="6"/>
      <c r="WQ239" s="6"/>
      <c r="WR239" s="6"/>
      <c r="WS239" s="6"/>
      <c r="WT239" s="6"/>
      <c r="WU239" s="6"/>
      <c r="WV239" s="6"/>
      <c r="WW239" s="6"/>
      <c r="WX239" s="6"/>
      <c r="WY239" s="6"/>
      <c r="WZ239" s="6"/>
      <c r="XA239" s="6"/>
      <c r="XB239" s="6"/>
      <c r="XC239" s="6"/>
      <c r="XD239" s="6"/>
      <c r="XE239" s="6"/>
      <c r="XF239" s="6"/>
      <c r="XG239" s="6"/>
      <c r="XH239" s="11">
        <f t="shared" ref="XH239:XJ239" si="170">+$H239/$L239</f>
        <v>966666.66666666663</v>
      </c>
      <c r="XI239" s="11">
        <f t="shared" si="170"/>
        <v>966666.66666666663</v>
      </c>
      <c r="XJ239" s="11">
        <f t="shared" si="170"/>
        <v>966666.66666666663</v>
      </c>
      <c r="XK239" s="6"/>
      <c r="XL239" s="6"/>
      <c r="XM239" s="6"/>
      <c r="XN239" s="6"/>
      <c r="XO239" s="6"/>
      <c r="XP239" s="6"/>
      <c r="XQ239" s="6"/>
      <c r="XR239" s="6"/>
      <c r="XS239" s="6"/>
      <c r="XT239" s="6"/>
      <c r="XU239" s="6"/>
      <c r="XV239" s="6"/>
      <c r="XW239" s="6"/>
      <c r="XX239" s="6"/>
      <c r="XY239" s="6"/>
      <c r="XZ239" s="6"/>
      <c r="YA239" s="6"/>
      <c r="YB239" s="6"/>
      <c r="YC239" s="6"/>
      <c r="YD239" s="6"/>
      <c r="YE239" s="6"/>
      <c r="YF239" s="6"/>
      <c r="YG239" s="6"/>
      <c r="YH239" s="6"/>
      <c r="YI239" s="6"/>
      <c r="YJ239" s="6"/>
      <c r="YK239" s="6"/>
      <c r="YL239" s="6"/>
      <c r="YM239" s="6"/>
      <c r="YN239" s="6"/>
      <c r="YO239" s="6"/>
      <c r="YP239" s="6"/>
      <c r="YQ239" s="6"/>
      <c r="YR239" s="6"/>
      <c r="YS239" s="6"/>
      <c r="YT239" s="6"/>
      <c r="YU239" s="6"/>
      <c r="YV239" s="6"/>
      <c r="YW239" s="6"/>
      <c r="YX239" s="6"/>
      <c r="YY239" s="6"/>
      <c r="YZ239" s="6"/>
      <c r="ZA239" s="6"/>
      <c r="ZB239" s="6"/>
      <c r="ZC239" s="6"/>
      <c r="ZD239" s="6"/>
      <c r="ZE239" s="6"/>
      <c r="ZF239" s="6"/>
      <c r="ZG239" s="6"/>
      <c r="ZH239" s="6"/>
      <c r="ZI239" s="6"/>
      <c r="ZJ239" s="6"/>
    </row>
    <row r="240" spans="2:686">
      <c r="B240" s="17"/>
      <c r="C240" s="12" t="s">
        <v>520</v>
      </c>
      <c r="D240" s="40" t="s">
        <v>521</v>
      </c>
      <c r="E240" s="43"/>
      <c r="F240" s="29"/>
      <c r="G240" s="36"/>
      <c r="H240" s="37"/>
      <c r="I240" s="37"/>
      <c r="J240" s="17"/>
      <c r="K240" s="17"/>
      <c r="L240" s="23"/>
      <c r="M240" s="23"/>
      <c r="AH240" s="24"/>
      <c r="DM240" s="67"/>
      <c r="LJ240" s="24"/>
      <c r="MZ240" s="6"/>
      <c r="NA240" s="6"/>
      <c r="NB240" s="6"/>
      <c r="NC240" s="6"/>
      <c r="ND240" s="6"/>
      <c r="NE240" s="6"/>
      <c r="NF240" s="6"/>
      <c r="NG240" s="6"/>
      <c r="NH240" s="6"/>
      <c r="NI240" s="6"/>
      <c r="NJ240" s="6"/>
      <c r="NK240" s="6"/>
      <c r="NL240" s="6"/>
      <c r="NM240" s="6"/>
      <c r="NN240" s="6"/>
      <c r="NO240" s="6"/>
      <c r="NP240" s="6"/>
      <c r="NQ240" s="6"/>
      <c r="NR240" s="6"/>
      <c r="NS240" s="6"/>
      <c r="NT240" s="6"/>
      <c r="NU240" s="6"/>
      <c r="NV240" s="6"/>
      <c r="NW240" s="6"/>
      <c r="NX240" s="6"/>
      <c r="NY240" s="6"/>
      <c r="NZ240" s="6"/>
      <c r="OA240" s="6"/>
      <c r="OB240" s="6"/>
      <c r="OC240" s="6"/>
      <c r="OD240" s="6"/>
      <c r="OE240" s="6"/>
      <c r="OF240" s="6"/>
      <c r="OG240" s="6"/>
      <c r="OH240" s="6"/>
      <c r="OI240" s="6"/>
      <c r="OJ240" s="6"/>
      <c r="OK240" s="6"/>
      <c r="OL240" s="6"/>
      <c r="OM240" s="6"/>
      <c r="ON240" s="6"/>
      <c r="OO240" s="6"/>
      <c r="OP240" s="6"/>
      <c r="OQ240" s="6"/>
      <c r="OR240" s="6"/>
      <c r="OS240" s="6"/>
      <c r="OT240" s="6"/>
      <c r="OU240" s="6"/>
      <c r="OV240" s="6"/>
      <c r="OW240" s="6"/>
      <c r="OX240" s="6"/>
      <c r="OY240" s="6"/>
      <c r="OZ240" s="6"/>
      <c r="PA240" s="6"/>
      <c r="PB240" s="6"/>
      <c r="PC240" s="6"/>
      <c r="PD240" s="6"/>
      <c r="PE240" s="6"/>
      <c r="PF240" s="6"/>
      <c r="PG240" s="6"/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6"/>
      <c r="PV240" s="6"/>
      <c r="PW240" s="6"/>
      <c r="PX240" s="6"/>
      <c r="PY240" s="6"/>
      <c r="PZ240" s="6"/>
      <c r="QA240" s="6"/>
      <c r="QB240" s="6"/>
      <c r="QC240" s="6"/>
      <c r="QD240" s="6"/>
      <c r="QE240" s="6"/>
      <c r="QF240" s="6"/>
      <c r="QG240" s="6"/>
      <c r="QH240" s="6"/>
      <c r="QI240" s="6"/>
      <c r="QJ240" s="6"/>
      <c r="QK240" s="6"/>
      <c r="QL240" s="6"/>
      <c r="QM240" s="6"/>
      <c r="QN240" s="6"/>
      <c r="QO240" s="6"/>
      <c r="QP240" s="6"/>
      <c r="QQ240" s="6"/>
      <c r="QR240" s="6"/>
      <c r="QS240" s="6"/>
      <c r="QT240" s="6"/>
      <c r="QU240" s="6"/>
      <c r="QV240" s="6"/>
      <c r="QW240" s="6"/>
      <c r="QX240" s="6"/>
      <c r="QY240" s="6"/>
      <c r="QZ240" s="6"/>
      <c r="RA240" s="6"/>
      <c r="RB240" s="6"/>
      <c r="RC240" s="6"/>
      <c r="RD240" s="6"/>
      <c r="RE240" s="6"/>
      <c r="RF240" s="6"/>
      <c r="RG240" s="6"/>
      <c r="RH240" s="6"/>
      <c r="RI240" s="6"/>
      <c r="RJ240" s="6"/>
      <c r="RK240" s="6"/>
      <c r="RL240" s="6"/>
      <c r="RM240" s="6"/>
      <c r="RN240" s="6"/>
      <c r="RO240" s="6"/>
      <c r="RP240" s="6"/>
      <c r="RQ240" s="6"/>
      <c r="RR240" s="6"/>
      <c r="RS240" s="6"/>
      <c r="RT240" s="6"/>
      <c r="RU240" s="6"/>
      <c r="RV240" s="6"/>
      <c r="RW240" s="6"/>
      <c r="RX240" s="6"/>
      <c r="RY240" s="6"/>
      <c r="RZ240" s="6"/>
      <c r="SA240" s="6"/>
      <c r="SB240" s="6"/>
      <c r="SC240" s="6"/>
      <c r="SD240" s="6"/>
      <c r="SE240" s="6"/>
      <c r="SF240" s="6"/>
      <c r="SG240" s="6"/>
      <c r="SH240" s="6"/>
      <c r="SI240" s="6"/>
      <c r="SJ240" s="6"/>
      <c r="SK240" s="6"/>
      <c r="SL240" s="6"/>
      <c r="SM240" s="6"/>
      <c r="SN240" s="6"/>
      <c r="SO240" s="6"/>
      <c r="SP240" s="6"/>
      <c r="SQ240" s="6"/>
      <c r="SR240" s="6"/>
      <c r="SS240" s="6"/>
      <c r="ST240" s="6"/>
      <c r="SU240" s="6"/>
      <c r="SV240" s="6"/>
      <c r="SW240" s="6"/>
      <c r="SX240" s="6"/>
      <c r="SY240" s="6"/>
      <c r="SZ240" s="6"/>
      <c r="TA240" s="6"/>
      <c r="TB240" s="6"/>
      <c r="TC240" s="6"/>
      <c r="TD240" s="6"/>
      <c r="TE240" s="6"/>
      <c r="TF240" s="6"/>
      <c r="TG240" s="6"/>
      <c r="TH240" s="6"/>
      <c r="TI240" s="6"/>
      <c r="TJ240" s="6"/>
      <c r="TK240" s="6"/>
      <c r="TL240" s="6"/>
      <c r="TM240" s="6"/>
      <c r="TN240" s="6"/>
      <c r="TO240" s="6"/>
      <c r="TP240" s="6"/>
      <c r="TQ240" s="6"/>
      <c r="TR240" s="6"/>
      <c r="TS240" s="6"/>
      <c r="TT240" s="6"/>
      <c r="TU240" s="6"/>
      <c r="TV240" s="6"/>
      <c r="TW240" s="6"/>
      <c r="TX240" s="6"/>
      <c r="TY240" s="6"/>
      <c r="TZ240" s="6"/>
      <c r="UA240" s="6"/>
      <c r="UB240" s="6"/>
      <c r="UC240" s="6"/>
      <c r="UD240" s="6"/>
      <c r="UE240" s="6"/>
      <c r="UF240" s="6"/>
      <c r="UG240" s="6"/>
      <c r="UH240" s="6"/>
      <c r="UI240" s="6"/>
      <c r="UJ240" s="6"/>
      <c r="UK240" s="6"/>
      <c r="UL240" s="6"/>
      <c r="UM240" s="6"/>
      <c r="UN240" s="6"/>
      <c r="UO240" s="6"/>
      <c r="UP240" s="6"/>
      <c r="UQ240" s="6"/>
      <c r="UR240" s="6"/>
      <c r="US240" s="6"/>
      <c r="UT240" s="6"/>
      <c r="UU240" s="6"/>
      <c r="UV240" s="6"/>
      <c r="UW240" s="6"/>
      <c r="UX240" s="6"/>
      <c r="UY240" s="6"/>
      <c r="UZ240" s="6"/>
      <c r="VA240" s="6"/>
      <c r="VB240" s="6"/>
      <c r="VC240" s="6"/>
      <c r="VD240" s="6"/>
      <c r="VE240" s="6"/>
      <c r="VF240" s="6"/>
      <c r="VG240" s="6"/>
      <c r="VH240" s="6"/>
      <c r="VI240" s="6"/>
      <c r="VJ240" s="6"/>
      <c r="VK240" s="6"/>
      <c r="VL240" s="6"/>
      <c r="VM240" s="6"/>
      <c r="VN240" s="6"/>
      <c r="VO240" s="6"/>
      <c r="VP240" s="6"/>
      <c r="VQ240" s="6"/>
      <c r="VR240" s="6"/>
      <c r="VS240" s="6"/>
      <c r="VT240" s="6"/>
      <c r="VU240" s="6"/>
      <c r="VV240" s="6"/>
      <c r="VW240" s="6"/>
      <c r="VX240" s="6"/>
      <c r="VY240" s="6"/>
      <c r="VZ240" s="6"/>
      <c r="WA240" s="6"/>
      <c r="WB240" s="6"/>
      <c r="WC240" s="6"/>
      <c r="WD240" s="6"/>
      <c r="WE240" s="6"/>
      <c r="WF240" s="6"/>
      <c r="WG240" s="6"/>
      <c r="WH240" s="6"/>
      <c r="WI240" s="6"/>
      <c r="WJ240" s="6"/>
      <c r="WK240" s="6"/>
      <c r="WL240" s="6"/>
      <c r="WM240" s="6"/>
      <c r="WN240" s="6"/>
      <c r="WO240" s="6"/>
      <c r="WP240" s="6"/>
      <c r="WQ240" s="6"/>
      <c r="WR240" s="6"/>
      <c r="WS240" s="6"/>
      <c r="WT240" s="6"/>
      <c r="WU240" s="6"/>
      <c r="WV240" s="6"/>
      <c r="WW240" s="6"/>
      <c r="WX240" s="6"/>
      <c r="WY240" s="6"/>
      <c r="WZ240" s="6"/>
      <c r="XA240" s="6"/>
      <c r="XB240" s="6"/>
      <c r="XC240" s="6"/>
      <c r="XD240" s="6"/>
      <c r="XE240" s="6"/>
      <c r="XF240" s="6"/>
      <c r="XG240" s="6"/>
      <c r="XH240" s="6"/>
      <c r="XI240" s="6"/>
      <c r="XJ240" s="6"/>
      <c r="XK240" s="6"/>
      <c r="XL240" s="6"/>
      <c r="XM240" s="6"/>
      <c r="XN240" s="6"/>
      <c r="XO240" s="6"/>
      <c r="XP240" s="6"/>
      <c r="XQ240" s="6"/>
      <c r="XR240" s="6"/>
      <c r="XS240" s="6"/>
      <c r="XT240" s="6"/>
      <c r="XU240" s="6"/>
      <c r="XV240" s="6"/>
      <c r="XW240" s="6"/>
      <c r="XX240" s="6"/>
      <c r="XY240" s="6"/>
      <c r="XZ240" s="6"/>
      <c r="YA240" s="6"/>
      <c r="YB240" s="6"/>
      <c r="YC240" s="6"/>
      <c r="YD240" s="6"/>
      <c r="YE240" s="6"/>
      <c r="YF240" s="6"/>
      <c r="YG240" s="6"/>
      <c r="YH240" s="6"/>
      <c r="YI240" s="6"/>
      <c r="YJ240" s="6"/>
      <c r="YK240" s="6"/>
      <c r="YL240" s="6"/>
      <c r="YM240" s="6"/>
      <c r="YN240" s="6"/>
      <c r="YO240" s="6"/>
      <c r="YP240" s="6"/>
      <c r="YQ240" s="6"/>
      <c r="YR240" s="6"/>
      <c r="YS240" s="6"/>
      <c r="YT240" s="6"/>
      <c r="YU240" s="6"/>
      <c r="YV240" s="6"/>
      <c r="YW240" s="6"/>
      <c r="YX240" s="6"/>
      <c r="YY240" s="6"/>
      <c r="YZ240" s="6"/>
      <c r="ZA240" s="6"/>
      <c r="ZB240" s="6"/>
      <c r="ZC240" s="6"/>
      <c r="ZD240" s="6"/>
      <c r="ZE240" s="6"/>
      <c r="ZF240" s="6"/>
      <c r="ZG240" s="6"/>
      <c r="ZH240" s="6"/>
      <c r="ZI240" s="6"/>
      <c r="ZJ240" s="6"/>
    </row>
    <row r="241" spans="2:686">
      <c r="B241" s="17">
        <v>191</v>
      </c>
      <c r="C241" s="29" t="s">
        <v>522</v>
      </c>
      <c r="D241" s="30" t="s">
        <v>523</v>
      </c>
      <c r="E241" s="43" t="s">
        <v>18</v>
      </c>
      <c r="F241" s="29">
        <v>1</v>
      </c>
      <c r="G241" s="36">
        <v>12000000</v>
      </c>
      <c r="H241" s="37">
        <f t="shared" ref="H241:H254" si="171">+G241*F241</f>
        <v>12000000</v>
      </c>
      <c r="I241" s="37"/>
      <c r="J241" s="17">
        <v>142</v>
      </c>
      <c r="K241" s="17">
        <v>15</v>
      </c>
      <c r="L241" s="23">
        <v>8</v>
      </c>
      <c r="M241" s="23">
        <f t="shared" si="136"/>
        <v>19.5</v>
      </c>
      <c r="AH241" s="24"/>
      <c r="DM241" s="67"/>
      <c r="LJ241" s="24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  <c r="WV241" s="6"/>
      <c r="WW241" s="6"/>
      <c r="WX241" s="6"/>
      <c r="WY241" s="6"/>
      <c r="WZ241" s="6"/>
      <c r="XA241" s="6"/>
      <c r="XB241" s="6"/>
      <c r="XC241" s="6"/>
      <c r="XD241" s="6"/>
      <c r="XE241" s="6"/>
      <c r="XF241" s="6"/>
      <c r="XG241" s="6"/>
      <c r="XH241" s="6"/>
      <c r="XI241" s="6"/>
      <c r="XJ241" s="6"/>
      <c r="XK241" s="6"/>
      <c r="XL241" s="6"/>
      <c r="XM241" s="6"/>
      <c r="XN241" s="6"/>
      <c r="XO241" s="6"/>
      <c r="XP241" s="6"/>
      <c r="XQ241" s="6"/>
      <c r="XR241" s="6"/>
      <c r="XS241" s="6"/>
      <c r="XT241" s="6"/>
      <c r="XU241" s="6"/>
      <c r="XV241" s="6"/>
      <c r="XW241" s="6"/>
      <c r="XX241" s="6"/>
      <c r="XY241" s="6"/>
      <c r="XZ241" s="6"/>
      <c r="YA241" s="6"/>
      <c r="YB241" s="6"/>
      <c r="YC241" s="6"/>
      <c r="YD241" s="6"/>
      <c r="YE241" s="6"/>
      <c r="YF241" s="6"/>
      <c r="YG241" s="6"/>
      <c r="YH241" s="6"/>
      <c r="YI241" s="6"/>
      <c r="YJ241" s="6"/>
      <c r="YK241" s="6"/>
      <c r="YL241" s="6"/>
      <c r="YM241" s="6"/>
      <c r="YN241" s="6"/>
      <c r="YO241" s="6"/>
      <c r="YP241" s="6"/>
      <c r="YQ241" s="6"/>
      <c r="YR241" s="6"/>
      <c r="YS241" s="6"/>
      <c r="YT241" s="6"/>
      <c r="YU241" s="6"/>
      <c r="YV241" s="6"/>
      <c r="YW241" s="6"/>
      <c r="YX241" s="6"/>
      <c r="YY241" s="6"/>
      <c r="YZ241" s="6"/>
      <c r="ZA241" s="6"/>
      <c r="ZB241" s="6"/>
      <c r="ZC241" s="11">
        <f t="shared" ref="ZC241:ZJ241" si="172">+$H241/$L241</f>
        <v>1500000</v>
      </c>
      <c r="ZD241" s="11">
        <f t="shared" si="172"/>
        <v>1500000</v>
      </c>
      <c r="ZE241" s="11">
        <f t="shared" si="172"/>
        <v>1500000</v>
      </c>
      <c r="ZF241" s="11">
        <f t="shared" si="172"/>
        <v>1500000</v>
      </c>
      <c r="ZG241" s="11">
        <f t="shared" si="172"/>
        <v>1500000</v>
      </c>
      <c r="ZH241" s="11">
        <f t="shared" si="172"/>
        <v>1500000</v>
      </c>
      <c r="ZI241" s="11">
        <f t="shared" si="172"/>
        <v>1500000</v>
      </c>
      <c r="ZJ241" s="11">
        <f t="shared" si="172"/>
        <v>1500000</v>
      </c>
    </row>
    <row r="242" spans="2:686">
      <c r="B242" s="17">
        <v>192</v>
      </c>
      <c r="C242" s="29" t="s">
        <v>524</v>
      </c>
      <c r="D242" s="30" t="s">
        <v>525</v>
      </c>
      <c r="E242" s="43" t="s">
        <v>18</v>
      </c>
      <c r="F242" s="29">
        <v>1</v>
      </c>
      <c r="G242" s="36">
        <v>8400000</v>
      </c>
      <c r="H242" s="37">
        <f t="shared" si="171"/>
        <v>8400000</v>
      </c>
      <c r="I242" s="37"/>
      <c r="J242" s="17">
        <v>134</v>
      </c>
      <c r="K242" s="17">
        <v>30</v>
      </c>
      <c r="L242" s="23">
        <v>31</v>
      </c>
      <c r="M242" s="23">
        <f t="shared" si="136"/>
        <v>39</v>
      </c>
      <c r="AH242" s="24"/>
      <c r="DM242" s="67"/>
      <c r="LJ242" s="24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  <c r="QU242" s="6"/>
      <c r="QV242" s="6"/>
      <c r="QW242" s="6"/>
      <c r="QX242" s="6"/>
      <c r="QY242" s="6"/>
      <c r="QZ242" s="6"/>
      <c r="RA242" s="6"/>
      <c r="RB242" s="6"/>
      <c r="RC242" s="6"/>
      <c r="RD242" s="6"/>
      <c r="RE242" s="6"/>
      <c r="RF242" s="6"/>
      <c r="RG242" s="6"/>
      <c r="RH242" s="6"/>
      <c r="RI242" s="6"/>
      <c r="RJ242" s="6"/>
      <c r="RK242" s="6"/>
      <c r="RL242" s="6"/>
      <c r="RM242" s="6"/>
      <c r="RN242" s="6"/>
      <c r="RO242" s="6"/>
      <c r="RP242" s="6"/>
      <c r="RQ242" s="6"/>
      <c r="RR242" s="6"/>
      <c r="RS242" s="6"/>
      <c r="RT242" s="6"/>
      <c r="RU242" s="6"/>
      <c r="RV242" s="6"/>
      <c r="RW242" s="6"/>
      <c r="RX242" s="6"/>
      <c r="RY242" s="6"/>
      <c r="RZ242" s="6"/>
      <c r="SA242" s="6"/>
      <c r="SB242" s="6"/>
      <c r="SC242" s="6"/>
      <c r="SD242" s="6"/>
      <c r="SE242" s="6"/>
      <c r="SF242" s="6"/>
      <c r="SG242" s="6"/>
      <c r="SH242" s="6"/>
      <c r="SI242" s="6"/>
      <c r="SJ242" s="6"/>
      <c r="SK242" s="6"/>
      <c r="SL242" s="6"/>
      <c r="SM242" s="6"/>
      <c r="SN242" s="6"/>
      <c r="SO242" s="6"/>
      <c r="SP242" s="6"/>
      <c r="SQ242" s="6"/>
      <c r="SR242" s="6"/>
      <c r="SS242" s="6"/>
      <c r="ST242" s="6"/>
      <c r="SU242" s="6"/>
      <c r="SV242" s="6"/>
      <c r="SW242" s="6"/>
      <c r="SX242" s="6"/>
      <c r="SY242" s="6"/>
      <c r="SZ242" s="6"/>
      <c r="TA242" s="6"/>
      <c r="TB242" s="6"/>
      <c r="TC242" s="6"/>
      <c r="TD242" s="6"/>
      <c r="TE242" s="6"/>
      <c r="TF242" s="6"/>
      <c r="TG242" s="6"/>
      <c r="TH242" s="6"/>
      <c r="TI242" s="6"/>
      <c r="TJ242" s="6"/>
      <c r="TK242" s="6"/>
      <c r="TL242" s="6"/>
      <c r="TM242" s="6"/>
      <c r="TN242" s="6"/>
      <c r="TO242" s="6"/>
      <c r="TP242" s="6"/>
      <c r="TQ242" s="6"/>
      <c r="TR242" s="6"/>
      <c r="TS242" s="6"/>
      <c r="TT242" s="6"/>
      <c r="TU242" s="6"/>
      <c r="TV242" s="6"/>
      <c r="TW242" s="6"/>
      <c r="TX242" s="6"/>
      <c r="TY242" s="6"/>
      <c r="TZ242" s="6"/>
      <c r="UA242" s="6"/>
      <c r="UB242" s="6"/>
      <c r="UC242" s="6"/>
      <c r="UD242" s="6"/>
      <c r="UE242" s="6"/>
      <c r="UF242" s="6"/>
      <c r="UG242" s="6"/>
      <c r="UH242" s="6"/>
      <c r="UI242" s="6"/>
      <c r="UJ242" s="6"/>
      <c r="UK242" s="6"/>
      <c r="UL242" s="6"/>
      <c r="UM242" s="6"/>
      <c r="UN242" s="6"/>
      <c r="UO242" s="6"/>
      <c r="UP242" s="6"/>
      <c r="UQ242" s="6"/>
      <c r="UR242" s="6"/>
      <c r="US242" s="6"/>
      <c r="UT242" s="6"/>
      <c r="UU242" s="6"/>
      <c r="UV242" s="6"/>
      <c r="UW242" s="6"/>
      <c r="UX242" s="6"/>
      <c r="UY242" s="6"/>
      <c r="UZ242" s="6"/>
      <c r="VA242" s="6"/>
      <c r="VB242" s="6"/>
      <c r="VC242" s="6"/>
      <c r="VD242" s="6"/>
      <c r="VE242" s="6"/>
      <c r="VF242" s="6"/>
      <c r="VG242" s="6"/>
      <c r="VH242" s="6"/>
      <c r="VI242" s="6"/>
      <c r="VJ242" s="6"/>
      <c r="VK242" s="6"/>
      <c r="VL242" s="6"/>
      <c r="VM242" s="6"/>
      <c r="VN242" s="6"/>
      <c r="VO242" s="6"/>
      <c r="VP242" s="6"/>
      <c r="VQ242" s="6"/>
      <c r="VR242" s="6"/>
      <c r="VS242" s="6"/>
      <c r="VT242" s="6"/>
      <c r="VU242" s="6"/>
      <c r="VV242" s="6"/>
      <c r="VW242" s="6"/>
      <c r="VX242" s="6"/>
      <c r="VY242" s="6"/>
      <c r="VZ242" s="6"/>
      <c r="WA242" s="6"/>
      <c r="WB242" s="6"/>
      <c r="WC242" s="6"/>
      <c r="WD242" s="6"/>
      <c r="WE242" s="6"/>
      <c r="WF242" s="6"/>
      <c r="WG242" s="6"/>
      <c r="WH242" s="6"/>
      <c r="WI242" s="6"/>
      <c r="WJ242" s="6"/>
      <c r="WK242" s="6"/>
      <c r="WL242" s="6"/>
      <c r="WM242" s="6"/>
      <c r="WN242" s="6"/>
      <c r="WO242" s="6"/>
      <c r="WP242" s="6"/>
      <c r="WQ242" s="6"/>
      <c r="WR242" s="6"/>
      <c r="WS242" s="6"/>
      <c r="WT242" s="6"/>
      <c r="WU242" s="6"/>
      <c r="WV242" s="6"/>
      <c r="WW242" s="6"/>
      <c r="WX242" s="6"/>
      <c r="WY242" s="6"/>
      <c r="WZ242" s="6"/>
      <c r="XA242" s="6"/>
      <c r="XB242" s="6"/>
      <c r="XC242" s="6"/>
      <c r="XD242" s="6"/>
      <c r="XE242" s="6"/>
      <c r="XF242" s="6"/>
      <c r="XG242" s="6"/>
      <c r="XH242" s="6"/>
      <c r="XI242" s="6"/>
      <c r="XJ242" s="6"/>
      <c r="XK242" s="6"/>
      <c r="XL242" s="6"/>
      <c r="XM242" s="6"/>
      <c r="XN242" s="6"/>
      <c r="XO242" s="6"/>
      <c r="XP242" s="6"/>
      <c r="XQ242" s="6"/>
      <c r="XR242" s="6"/>
      <c r="XS242" s="6"/>
      <c r="XT242" s="6"/>
      <c r="XU242" s="6"/>
      <c r="XV242" s="6"/>
      <c r="XW242" s="6"/>
      <c r="XX242" s="6"/>
      <c r="XY242" s="6"/>
      <c r="XZ242" s="6"/>
      <c r="YA242" s="6"/>
      <c r="YB242" s="6"/>
      <c r="YC242" s="6"/>
      <c r="YD242" s="6"/>
      <c r="YE242" s="6"/>
      <c r="YF242" s="11">
        <f t="shared" ref="YF242:ZJ242" si="173">+$H242/$L242</f>
        <v>270967.74193548388</v>
      </c>
      <c r="YG242" s="11">
        <f t="shared" si="173"/>
        <v>270967.74193548388</v>
      </c>
      <c r="YH242" s="11">
        <f t="shared" si="173"/>
        <v>270967.74193548388</v>
      </c>
      <c r="YI242" s="11">
        <f t="shared" si="173"/>
        <v>270967.74193548388</v>
      </c>
      <c r="YJ242" s="11">
        <f t="shared" si="173"/>
        <v>270967.74193548388</v>
      </c>
      <c r="YK242" s="11">
        <f t="shared" si="173"/>
        <v>270967.74193548388</v>
      </c>
      <c r="YL242" s="11">
        <f t="shared" si="173"/>
        <v>270967.74193548388</v>
      </c>
      <c r="YM242" s="11">
        <f t="shared" si="173"/>
        <v>270967.74193548388</v>
      </c>
      <c r="YN242" s="11">
        <f t="shared" si="173"/>
        <v>270967.74193548388</v>
      </c>
      <c r="YO242" s="11">
        <f t="shared" si="173"/>
        <v>270967.74193548388</v>
      </c>
      <c r="YP242" s="11">
        <f t="shared" si="173"/>
        <v>270967.74193548388</v>
      </c>
      <c r="YQ242" s="11">
        <f t="shared" si="173"/>
        <v>270967.74193548388</v>
      </c>
      <c r="YR242" s="11">
        <f t="shared" si="173"/>
        <v>270967.74193548388</v>
      </c>
      <c r="YS242" s="11">
        <f t="shared" si="173"/>
        <v>270967.74193548388</v>
      </c>
      <c r="YT242" s="11">
        <f t="shared" si="173"/>
        <v>270967.74193548388</v>
      </c>
      <c r="YU242" s="11">
        <f t="shared" si="173"/>
        <v>270967.74193548388</v>
      </c>
      <c r="YV242" s="11">
        <f t="shared" si="173"/>
        <v>270967.74193548388</v>
      </c>
      <c r="YW242" s="11">
        <f t="shared" si="173"/>
        <v>270967.74193548388</v>
      </c>
      <c r="YX242" s="11">
        <f t="shared" si="173"/>
        <v>270967.74193548388</v>
      </c>
      <c r="YY242" s="11">
        <f t="shared" si="173"/>
        <v>270967.74193548388</v>
      </c>
      <c r="YZ242" s="11">
        <f t="shared" si="173"/>
        <v>270967.74193548388</v>
      </c>
      <c r="ZA242" s="11">
        <f t="shared" si="173"/>
        <v>270967.74193548388</v>
      </c>
      <c r="ZB242" s="11">
        <f t="shared" si="173"/>
        <v>270967.74193548388</v>
      </c>
      <c r="ZC242" s="11">
        <f t="shared" si="173"/>
        <v>270967.74193548388</v>
      </c>
      <c r="ZD242" s="11">
        <f t="shared" si="173"/>
        <v>270967.74193548388</v>
      </c>
      <c r="ZE242" s="11">
        <f t="shared" si="173"/>
        <v>270967.74193548388</v>
      </c>
      <c r="ZF242" s="11">
        <f t="shared" si="173"/>
        <v>270967.74193548388</v>
      </c>
      <c r="ZG242" s="11">
        <f t="shared" si="173"/>
        <v>270967.74193548388</v>
      </c>
      <c r="ZH242" s="11">
        <f t="shared" si="173"/>
        <v>270967.74193548388</v>
      </c>
      <c r="ZI242" s="11">
        <f t="shared" si="173"/>
        <v>270967.74193548388</v>
      </c>
      <c r="ZJ242" s="11">
        <f t="shared" si="173"/>
        <v>270967.74193548388</v>
      </c>
    </row>
    <row r="243" spans="2:686">
      <c r="B243" s="12"/>
      <c r="C243" s="12"/>
      <c r="D243" s="66" t="s">
        <v>526</v>
      </c>
      <c r="E243" s="19"/>
      <c r="F243" s="20"/>
      <c r="G243" s="21"/>
      <c r="H243" s="22"/>
      <c r="I243" s="22"/>
      <c r="J243" s="12"/>
      <c r="K243" s="13"/>
      <c r="L243" s="16"/>
      <c r="M243" s="5"/>
      <c r="AH243" s="24"/>
      <c r="DM243" s="67"/>
      <c r="LJ243" s="24"/>
      <c r="MZ243" s="6"/>
      <c r="NA243" s="6"/>
      <c r="NB243" s="6"/>
      <c r="NC243" s="6"/>
      <c r="ND243" s="6"/>
      <c r="NE243" s="6"/>
      <c r="NF243" s="6"/>
      <c r="NG243" s="6"/>
      <c r="NH243" s="6"/>
      <c r="NI243" s="6"/>
      <c r="NJ243" s="6"/>
      <c r="NK243" s="6"/>
      <c r="NL243" s="6"/>
      <c r="NM243" s="6"/>
      <c r="NN243" s="6"/>
      <c r="NO243" s="6"/>
      <c r="NP243" s="6"/>
      <c r="NQ243" s="6"/>
      <c r="NR243" s="6"/>
      <c r="NS243" s="6"/>
      <c r="NT243" s="6"/>
      <c r="NU243" s="6"/>
      <c r="NV243" s="6"/>
      <c r="NW243" s="6"/>
      <c r="NX243" s="6"/>
      <c r="NY243" s="6"/>
      <c r="NZ243" s="6"/>
      <c r="OA243" s="6"/>
      <c r="OB243" s="6"/>
      <c r="OC243" s="6"/>
      <c r="OD243" s="6"/>
      <c r="OE243" s="6"/>
      <c r="OF243" s="6"/>
      <c r="OG243" s="6"/>
      <c r="OH243" s="6"/>
      <c r="OI243" s="6"/>
      <c r="OJ243" s="6"/>
      <c r="OK243" s="6"/>
      <c r="OL243" s="6"/>
      <c r="OM243" s="6"/>
      <c r="ON243" s="6"/>
      <c r="OO243" s="6"/>
      <c r="OP243" s="6"/>
      <c r="OQ243" s="6"/>
      <c r="OR243" s="6"/>
      <c r="OS243" s="6"/>
      <c r="OT243" s="6"/>
      <c r="OU243" s="6"/>
      <c r="OV243" s="6"/>
      <c r="OW243" s="6"/>
      <c r="OX243" s="6"/>
      <c r="OY243" s="6"/>
      <c r="OZ243" s="6"/>
      <c r="PA243" s="6"/>
      <c r="PB243" s="6"/>
      <c r="PC243" s="6"/>
      <c r="PD243" s="6"/>
      <c r="PE243" s="6"/>
      <c r="PF243" s="6"/>
      <c r="PG243" s="6"/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6"/>
      <c r="PV243" s="6"/>
      <c r="PW243" s="6"/>
      <c r="PX243" s="6"/>
      <c r="PY243" s="6"/>
      <c r="PZ243" s="6"/>
      <c r="QA243" s="6"/>
      <c r="QB243" s="6"/>
      <c r="QC243" s="6"/>
      <c r="QD243" s="6"/>
      <c r="QE243" s="6"/>
      <c r="QF243" s="6"/>
      <c r="QG243" s="6"/>
      <c r="QH243" s="6"/>
      <c r="QI243" s="6"/>
      <c r="QJ243" s="6"/>
      <c r="QK243" s="6"/>
      <c r="QL243" s="6"/>
      <c r="QM243" s="6"/>
      <c r="QN243" s="6"/>
      <c r="QO243" s="6"/>
      <c r="QP243" s="6"/>
      <c r="QQ243" s="6"/>
      <c r="QR243" s="6"/>
      <c r="QS243" s="6"/>
      <c r="QT243" s="6"/>
      <c r="QU243" s="6"/>
      <c r="QV243" s="6"/>
      <c r="QW243" s="6"/>
      <c r="QX243" s="6"/>
      <c r="QY243" s="6"/>
      <c r="QZ243" s="6"/>
      <c r="RA243" s="6"/>
      <c r="RB243" s="6"/>
      <c r="RC243" s="6"/>
      <c r="RD243" s="6"/>
      <c r="RE243" s="6"/>
      <c r="RF243" s="6"/>
      <c r="RG243" s="6"/>
      <c r="RH243" s="6"/>
      <c r="RI243" s="6"/>
      <c r="RJ243" s="6"/>
      <c r="RK243" s="6"/>
      <c r="RL243" s="6"/>
      <c r="RM243" s="6"/>
      <c r="RN243" s="6"/>
      <c r="RO243" s="6"/>
      <c r="RP243" s="6"/>
      <c r="RQ243" s="6"/>
      <c r="RR243" s="6"/>
      <c r="RS243" s="6"/>
      <c r="RT243" s="6"/>
      <c r="RU243" s="6"/>
      <c r="RV243" s="6"/>
      <c r="RW243" s="6"/>
      <c r="RX243" s="6"/>
      <c r="RY243" s="6"/>
      <c r="RZ243" s="6"/>
      <c r="SA243" s="6"/>
      <c r="SB243" s="6"/>
      <c r="SC243" s="6"/>
      <c r="SD243" s="6"/>
      <c r="SE243" s="6"/>
      <c r="SF243" s="6"/>
      <c r="SG243" s="6"/>
      <c r="SH243" s="6"/>
      <c r="SI243" s="6"/>
      <c r="SJ243" s="6"/>
      <c r="SK243" s="6"/>
      <c r="SL243" s="6"/>
      <c r="SM243" s="6"/>
      <c r="SN243" s="6"/>
      <c r="SO243" s="6"/>
      <c r="SP243" s="6"/>
      <c r="SQ243" s="6"/>
      <c r="SR243" s="6"/>
      <c r="SS243" s="6"/>
      <c r="ST243" s="6"/>
      <c r="SU243" s="6"/>
      <c r="SV243" s="6"/>
      <c r="SW243" s="6"/>
      <c r="SX243" s="6"/>
      <c r="SY243" s="6"/>
      <c r="SZ243" s="6"/>
      <c r="TA243" s="6"/>
      <c r="TB243" s="6"/>
      <c r="TC243" s="6"/>
      <c r="TD243" s="6"/>
      <c r="TE243" s="6"/>
      <c r="TF243" s="6"/>
      <c r="TG243" s="6"/>
      <c r="TH243" s="6"/>
      <c r="TI243" s="6"/>
      <c r="TJ243" s="6"/>
      <c r="TK243" s="6"/>
      <c r="TL243" s="6"/>
      <c r="TM243" s="6"/>
      <c r="TN243" s="6"/>
      <c r="TO243" s="6"/>
      <c r="TP243" s="6"/>
      <c r="TQ243" s="6"/>
      <c r="TR243" s="6"/>
      <c r="TS243" s="6"/>
      <c r="TT243" s="6"/>
      <c r="TU243" s="6"/>
      <c r="TV243" s="6"/>
      <c r="TW243" s="6"/>
      <c r="TX243" s="6"/>
      <c r="TY243" s="6"/>
      <c r="TZ243" s="6"/>
      <c r="UA243" s="6"/>
      <c r="UB243" s="6"/>
      <c r="UC243" s="6"/>
      <c r="UD243" s="6"/>
      <c r="UE243" s="6"/>
      <c r="UF243" s="6"/>
      <c r="UG243" s="6"/>
      <c r="UH243" s="6"/>
      <c r="UI243" s="6"/>
      <c r="UJ243" s="6"/>
      <c r="UK243" s="6"/>
      <c r="UL243" s="6"/>
      <c r="UM243" s="6"/>
      <c r="UN243" s="6"/>
      <c r="UO243" s="6"/>
      <c r="UP243" s="6"/>
      <c r="UQ243" s="6"/>
      <c r="UR243" s="6"/>
      <c r="US243" s="6"/>
      <c r="UT243" s="6"/>
      <c r="UU243" s="6"/>
      <c r="UV243" s="6"/>
      <c r="UW243" s="6"/>
      <c r="UX243" s="6"/>
      <c r="UY243" s="6"/>
      <c r="UZ243" s="6"/>
      <c r="VA243" s="6"/>
      <c r="VB243" s="6"/>
      <c r="VC243" s="6"/>
      <c r="VD243" s="6"/>
      <c r="VE243" s="6"/>
      <c r="VF243" s="6"/>
      <c r="VG243" s="6"/>
      <c r="VH243" s="6"/>
      <c r="VI243" s="6"/>
      <c r="VJ243" s="6"/>
      <c r="VK243" s="6"/>
      <c r="VL243" s="6"/>
      <c r="VM243" s="6"/>
      <c r="VN243" s="6"/>
      <c r="VO243" s="6"/>
      <c r="VP243" s="6"/>
      <c r="VQ243" s="6"/>
      <c r="VR243" s="6"/>
      <c r="VS243" s="6"/>
      <c r="VT243" s="6"/>
      <c r="VU243" s="6"/>
      <c r="VV243" s="6"/>
      <c r="VW243" s="6"/>
      <c r="VX243" s="6"/>
      <c r="VY243" s="6"/>
      <c r="VZ243" s="6"/>
      <c r="WA243" s="6"/>
      <c r="WB243" s="6"/>
      <c r="WC243" s="6"/>
      <c r="WD243" s="6"/>
      <c r="WE243" s="6"/>
      <c r="WF243" s="6"/>
      <c r="WG243" s="6"/>
      <c r="WH243" s="6"/>
      <c r="WI243" s="6"/>
      <c r="WJ243" s="6"/>
      <c r="WK243" s="6"/>
      <c r="WL243" s="6"/>
      <c r="WM243" s="6"/>
      <c r="WN243" s="6"/>
      <c r="WO243" s="6"/>
      <c r="WP243" s="6"/>
      <c r="WQ243" s="6"/>
      <c r="WR243" s="6"/>
      <c r="WS243" s="6"/>
      <c r="WT243" s="6"/>
      <c r="WU243" s="6"/>
      <c r="WV243" s="6"/>
      <c r="WW243" s="6"/>
      <c r="WX243" s="6"/>
      <c r="WY243" s="6"/>
      <c r="WZ243" s="6"/>
      <c r="XA243" s="6"/>
      <c r="XB243" s="6"/>
      <c r="XC243" s="6"/>
      <c r="XD243" s="6"/>
      <c r="XE243" s="6"/>
      <c r="XF243" s="6"/>
      <c r="XG243" s="6"/>
      <c r="XH243" s="6"/>
      <c r="XI243" s="6"/>
      <c r="XJ243" s="6"/>
      <c r="XK243" s="6"/>
      <c r="XL243" s="6"/>
      <c r="XM243" s="6"/>
      <c r="XN243" s="6"/>
      <c r="XO243" s="6"/>
      <c r="XP243" s="6"/>
      <c r="XQ243" s="6"/>
      <c r="XR243" s="6"/>
      <c r="XS243" s="6"/>
      <c r="XT243" s="6"/>
      <c r="XU243" s="6"/>
      <c r="XV243" s="6"/>
      <c r="XW243" s="6"/>
      <c r="XX243" s="6"/>
      <c r="XY243" s="6"/>
      <c r="XZ243" s="6"/>
      <c r="YA243" s="6"/>
      <c r="YB243" s="6"/>
      <c r="YC243" s="6"/>
      <c r="YD243" s="6"/>
      <c r="YE243" s="6"/>
      <c r="YF243" s="6"/>
      <c r="YG243" s="6"/>
      <c r="YH243" s="6"/>
      <c r="YI243" s="6"/>
      <c r="YJ243" s="6"/>
      <c r="YK243" s="6"/>
      <c r="YL243" s="6"/>
      <c r="YM243" s="6"/>
      <c r="YN243" s="6"/>
      <c r="YO243" s="6"/>
      <c r="YP243" s="6"/>
      <c r="YQ243" s="6"/>
      <c r="YR243" s="6"/>
      <c r="YS243" s="6"/>
      <c r="YT243" s="6"/>
      <c r="YU243" s="6"/>
      <c r="YV243" s="6"/>
      <c r="YW243" s="6"/>
      <c r="YX243" s="6"/>
      <c r="YY243" s="6"/>
      <c r="YZ243" s="6"/>
      <c r="ZA243" s="6"/>
      <c r="ZB243" s="6"/>
      <c r="ZC243" s="6"/>
      <c r="ZD243" s="6"/>
      <c r="ZE243" s="6"/>
      <c r="ZF243" s="6"/>
      <c r="ZG243" s="6"/>
      <c r="ZH243" s="6"/>
      <c r="ZI243" s="6"/>
      <c r="ZJ243" s="6"/>
    </row>
    <row r="244" spans="2:686">
      <c r="B244" s="17"/>
      <c r="C244" s="29"/>
      <c r="D244" s="30" t="s">
        <v>527</v>
      </c>
      <c r="E244" s="43" t="s">
        <v>48</v>
      </c>
      <c r="F244" s="29">
        <v>36</v>
      </c>
      <c r="G244" s="36">
        <v>1101600</v>
      </c>
      <c r="H244" s="37">
        <f t="shared" si="171"/>
        <v>39657600</v>
      </c>
      <c r="I244" s="37"/>
      <c r="J244" s="17"/>
      <c r="K244" s="17"/>
      <c r="L244" s="23">
        <v>28</v>
      </c>
      <c r="M244" s="5"/>
      <c r="AH244" s="24"/>
      <c r="DM244" s="67"/>
      <c r="LJ244" s="24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  <c r="WV244" s="6"/>
      <c r="WW244" s="6"/>
      <c r="WX244" s="6"/>
      <c r="WY244" s="6"/>
      <c r="WZ244" s="6"/>
      <c r="XA244" s="6"/>
      <c r="XB244" s="6"/>
      <c r="XC244" s="6"/>
      <c r="XD244" s="6"/>
      <c r="XE244" s="6"/>
      <c r="XF244" s="6"/>
      <c r="XG244" s="6"/>
      <c r="XH244" s="6"/>
      <c r="XI244" s="6"/>
      <c r="XJ244" s="6"/>
      <c r="XK244" s="6"/>
      <c r="XL244" s="6"/>
      <c r="XM244" s="6"/>
      <c r="XN244" s="6"/>
      <c r="XO244" s="6"/>
      <c r="XP244" s="6"/>
      <c r="XQ244" s="6"/>
      <c r="XR244" s="6"/>
      <c r="XS244" s="6"/>
      <c r="XT244" s="6"/>
      <c r="XU244" s="6"/>
      <c r="XV244" s="6"/>
      <c r="XW244" s="6"/>
      <c r="XX244" s="6"/>
      <c r="XY244" s="6"/>
      <c r="XZ244" s="6"/>
      <c r="YA244" s="6"/>
      <c r="YB244" s="6"/>
      <c r="YC244" s="6"/>
      <c r="YD244" s="6"/>
      <c r="YE244" s="6"/>
      <c r="YF244" s="6"/>
      <c r="YG244" s="6"/>
      <c r="YH244" s="6"/>
      <c r="YI244" s="11">
        <f t="shared" ref="YI244:ZJ244" si="174">+$H244/$L244</f>
        <v>1416342.857142857</v>
      </c>
      <c r="YJ244" s="11">
        <f t="shared" si="174"/>
        <v>1416342.857142857</v>
      </c>
      <c r="YK244" s="11">
        <f t="shared" si="174"/>
        <v>1416342.857142857</v>
      </c>
      <c r="YL244" s="11">
        <f t="shared" si="174"/>
        <v>1416342.857142857</v>
      </c>
      <c r="YM244" s="11">
        <f t="shared" si="174"/>
        <v>1416342.857142857</v>
      </c>
      <c r="YN244" s="11">
        <f t="shared" si="174"/>
        <v>1416342.857142857</v>
      </c>
      <c r="YO244" s="11">
        <f t="shared" si="174"/>
        <v>1416342.857142857</v>
      </c>
      <c r="YP244" s="11">
        <f t="shared" si="174"/>
        <v>1416342.857142857</v>
      </c>
      <c r="YQ244" s="11">
        <f t="shared" si="174"/>
        <v>1416342.857142857</v>
      </c>
      <c r="YR244" s="11">
        <f t="shared" si="174"/>
        <v>1416342.857142857</v>
      </c>
      <c r="YS244" s="11">
        <f t="shared" si="174"/>
        <v>1416342.857142857</v>
      </c>
      <c r="YT244" s="11">
        <f t="shared" si="174"/>
        <v>1416342.857142857</v>
      </c>
      <c r="YU244" s="11">
        <f t="shared" si="174"/>
        <v>1416342.857142857</v>
      </c>
      <c r="YV244" s="11">
        <f t="shared" si="174"/>
        <v>1416342.857142857</v>
      </c>
      <c r="YW244" s="11">
        <f t="shared" si="174"/>
        <v>1416342.857142857</v>
      </c>
      <c r="YX244" s="11">
        <f t="shared" si="174"/>
        <v>1416342.857142857</v>
      </c>
      <c r="YY244" s="11">
        <f t="shared" si="174"/>
        <v>1416342.857142857</v>
      </c>
      <c r="YZ244" s="11">
        <f t="shared" si="174"/>
        <v>1416342.857142857</v>
      </c>
      <c r="ZA244" s="11">
        <f t="shared" si="174"/>
        <v>1416342.857142857</v>
      </c>
      <c r="ZB244" s="11">
        <f t="shared" si="174"/>
        <v>1416342.857142857</v>
      </c>
      <c r="ZC244" s="11">
        <f t="shared" si="174"/>
        <v>1416342.857142857</v>
      </c>
      <c r="ZD244" s="11">
        <f t="shared" si="174"/>
        <v>1416342.857142857</v>
      </c>
      <c r="ZE244" s="11">
        <f t="shared" si="174"/>
        <v>1416342.857142857</v>
      </c>
      <c r="ZF244" s="11">
        <f t="shared" si="174"/>
        <v>1416342.857142857</v>
      </c>
      <c r="ZG244" s="11">
        <f t="shared" si="174"/>
        <v>1416342.857142857</v>
      </c>
      <c r="ZH244" s="11">
        <f t="shared" si="174"/>
        <v>1416342.857142857</v>
      </c>
      <c r="ZI244" s="11">
        <f t="shared" si="174"/>
        <v>1416342.857142857</v>
      </c>
      <c r="ZJ244" s="11">
        <f t="shared" si="174"/>
        <v>1416342.857142857</v>
      </c>
    </row>
    <row r="245" spans="2:686">
      <c r="B245" s="17"/>
      <c r="C245" s="29"/>
      <c r="D245" s="30" t="s">
        <v>528</v>
      </c>
      <c r="E245" s="43" t="s">
        <v>529</v>
      </c>
      <c r="F245" s="29">
        <v>17</v>
      </c>
      <c r="G245" s="36">
        <v>8071900</v>
      </c>
      <c r="H245" s="37">
        <f t="shared" si="171"/>
        <v>137222300</v>
      </c>
      <c r="I245" s="37"/>
      <c r="J245" s="17"/>
      <c r="K245" s="17"/>
      <c r="L245" s="23">
        <v>467</v>
      </c>
      <c r="M245" s="5"/>
      <c r="O245" s="11">
        <f t="shared" ref="O245:BZ245" si="175">+$H245/$L245</f>
        <v>293837.90149892936</v>
      </c>
      <c r="P245" s="11">
        <f t="shared" si="175"/>
        <v>293837.90149892936</v>
      </c>
      <c r="Q245" s="11">
        <f t="shared" si="175"/>
        <v>293837.90149892936</v>
      </c>
      <c r="R245" s="11">
        <f t="shared" si="175"/>
        <v>293837.90149892936</v>
      </c>
      <c r="S245" s="11">
        <f t="shared" si="175"/>
        <v>293837.90149892936</v>
      </c>
      <c r="T245" s="11">
        <f t="shared" si="175"/>
        <v>293837.90149892936</v>
      </c>
      <c r="U245" s="11">
        <f t="shared" si="175"/>
        <v>293837.90149892936</v>
      </c>
      <c r="V245" s="11">
        <f t="shared" si="175"/>
        <v>293837.90149892936</v>
      </c>
      <c r="W245" s="11">
        <f t="shared" si="175"/>
        <v>293837.90149892936</v>
      </c>
      <c r="X245" s="11">
        <f t="shared" si="175"/>
        <v>293837.90149892936</v>
      </c>
      <c r="Y245" s="11">
        <f t="shared" si="175"/>
        <v>293837.90149892936</v>
      </c>
      <c r="Z245" s="11">
        <f t="shared" si="175"/>
        <v>293837.90149892936</v>
      </c>
      <c r="AA245" s="11">
        <f t="shared" si="175"/>
        <v>293837.90149892936</v>
      </c>
      <c r="AB245" s="11">
        <f t="shared" si="175"/>
        <v>293837.90149892936</v>
      </c>
      <c r="AC245" s="11">
        <f t="shared" si="175"/>
        <v>293837.90149892936</v>
      </c>
      <c r="AD245" s="11">
        <f t="shared" si="175"/>
        <v>293837.90149892936</v>
      </c>
      <c r="AE245" s="11">
        <f t="shared" si="175"/>
        <v>293837.90149892936</v>
      </c>
      <c r="AF245" s="11">
        <f t="shared" si="175"/>
        <v>293837.90149892936</v>
      </c>
      <c r="AG245" s="11">
        <f t="shared" si="175"/>
        <v>293837.90149892936</v>
      </c>
      <c r="AH245" s="11">
        <f t="shared" si="175"/>
        <v>293837.90149892936</v>
      </c>
      <c r="AI245" s="11">
        <f t="shared" si="175"/>
        <v>293837.90149892936</v>
      </c>
      <c r="AJ245" s="11">
        <f t="shared" si="175"/>
        <v>293837.90149892936</v>
      </c>
      <c r="AK245" s="11">
        <f t="shared" si="175"/>
        <v>293837.90149892936</v>
      </c>
      <c r="AL245" s="11">
        <f t="shared" si="175"/>
        <v>293837.90149892936</v>
      </c>
      <c r="AM245" s="11">
        <f t="shared" si="175"/>
        <v>293837.90149892936</v>
      </c>
      <c r="AN245" s="11">
        <f t="shared" si="175"/>
        <v>293837.90149892936</v>
      </c>
      <c r="AO245" s="11">
        <f t="shared" si="175"/>
        <v>293837.90149892936</v>
      </c>
      <c r="AP245" s="11">
        <f t="shared" si="175"/>
        <v>293837.90149892936</v>
      </c>
      <c r="AQ245" s="11">
        <f t="shared" si="175"/>
        <v>293837.90149892936</v>
      </c>
      <c r="AR245" s="11">
        <f t="shared" si="175"/>
        <v>293837.90149892936</v>
      </c>
      <c r="AS245" s="11">
        <f t="shared" si="175"/>
        <v>293837.90149892936</v>
      </c>
      <c r="AT245" s="11">
        <f t="shared" si="175"/>
        <v>293837.90149892936</v>
      </c>
      <c r="AU245" s="11">
        <f t="shared" si="175"/>
        <v>293837.90149892936</v>
      </c>
      <c r="AV245" s="11">
        <f t="shared" si="175"/>
        <v>293837.90149892936</v>
      </c>
      <c r="AW245" s="11">
        <f t="shared" si="175"/>
        <v>293837.90149892936</v>
      </c>
      <c r="AX245" s="11">
        <f t="shared" si="175"/>
        <v>293837.90149892936</v>
      </c>
      <c r="AY245" s="11">
        <f t="shared" si="175"/>
        <v>293837.90149892936</v>
      </c>
      <c r="AZ245" s="11">
        <f t="shared" si="175"/>
        <v>293837.90149892936</v>
      </c>
      <c r="BA245" s="11">
        <f t="shared" si="175"/>
        <v>293837.90149892936</v>
      </c>
      <c r="BB245" s="11">
        <f t="shared" si="175"/>
        <v>293837.90149892936</v>
      </c>
      <c r="BC245" s="11">
        <f t="shared" si="175"/>
        <v>293837.90149892936</v>
      </c>
      <c r="BD245" s="11">
        <f t="shared" si="175"/>
        <v>293837.90149892936</v>
      </c>
      <c r="BE245" s="11">
        <f t="shared" si="175"/>
        <v>293837.90149892936</v>
      </c>
      <c r="BF245" s="11">
        <f t="shared" si="175"/>
        <v>293837.90149892936</v>
      </c>
      <c r="BG245" s="11">
        <f t="shared" si="175"/>
        <v>293837.90149892936</v>
      </c>
      <c r="BH245" s="11">
        <f t="shared" si="175"/>
        <v>293837.90149892936</v>
      </c>
      <c r="BI245" s="11">
        <f t="shared" si="175"/>
        <v>293837.90149892936</v>
      </c>
      <c r="BJ245" s="11">
        <f t="shared" si="175"/>
        <v>293837.90149892936</v>
      </c>
      <c r="BK245" s="11">
        <f t="shared" si="175"/>
        <v>293837.90149892936</v>
      </c>
      <c r="BL245" s="11">
        <f t="shared" si="175"/>
        <v>293837.90149892936</v>
      </c>
      <c r="BM245" s="11">
        <f t="shared" si="175"/>
        <v>293837.90149892936</v>
      </c>
      <c r="BN245" s="11">
        <f t="shared" si="175"/>
        <v>293837.90149892936</v>
      </c>
      <c r="BO245" s="11">
        <f t="shared" si="175"/>
        <v>293837.90149892936</v>
      </c>
      <c r="BP245" s="11">
        <f t="shared" si="175"/>
        <v>293837.90149892936</v>
      </c>
      <c r="BQ245" s="11">
        <f t="shared" si="175"/>
        <v>293837.90149892936</v>
      </c>
      <c r="BR245" s="11">
        <f t="shared" si="175"/>
        <v>293837.90149892936</v>
      </c>
      <c r="BS245" s="11">
        <f t="shared" si="175"/>
        <v>293837.90149892936</v>
      </c>
      <c r="BT245" s="11">
        <f t="shared" si="175"/>
        <v>293837.90149892936</v>
      </c>
      <c r="BU245" s="11">
        <f t="shared" si="175"/>
        <v>293837.90149892936</v>
      </c>
      <c r="BV245" s="11">
        <f t="shared" si="175"/>
        <v>293837.90149892936</v>
      </c>
      <c r="BW245" s="11">
        <f t="shared" si="175"/>
        <v>293837.90149892936</v>
      </c>
      <c r="BX245" s="11">
        <f t="shared" si="175"/>
        <v>293837.90149892936</v>
      </c>
      <c r="BY245" s="11">
        <f t="shared" si="175"/>
        <v>293837.90149892936</v>
      </c>
      <c r="BZ245" s="11">
        <f t="shared" si="175"/>
        <v>293837.90149892936</v>
      </c>
      <c r="CA245" s="11">
        <f t="shared" ref="CA245:DL245" si="176">+$H245/$L245</f>
        <v>293837.90149892936</v>
      </c>
      <c r="CB245" s="11">
        <f t="shared" si="176"/>
        <v>293837.90149892936</v>
      </c>
      <c r="CC245" s="11">
        <f t="shared" si="176"/>
        <v>293837.90149892936</v>
      </c>
      <c r="CD245" s="11">
        <f t="shared" si="176"/>
        <v>293837.90149892936</v>
      </c>
      <c r="CE245" s="11">
        <f t="shared" si="176"/>
        <v>293837.90149892936</v>
      </c>
      <c r="CF245" s="11">
        <f t="shared" si="176"/>
        <v>293837.90149892936</v>
      </c>
      <c r="CG245" s="11">
        <f t="shared" si="176"/>
        <v>293837.90149892936</v>
      </c>
      <c r="CH245" s="11">
        <f t="shared" si="176"/>
        <v>293837.90149892936</v>
      </c>
      <c r="CI245" s="11">
        <f t="shared" si="176"/>
        <v>293837.90149892936</v>
      </c>
      <c r="CJ245" s="11">
        <f t="shared" si="176"/>
        <v>293837.90149892936</v>
      </c>
      <c r="CK245" s="11">
        <f t="shared" si="176"/>
        <v>293837.90149892936</v>
      </c>
      <c r="CL245" s="11">
        <f t="shared" si="176"/>
        <v>293837.90149892936</v>
      </c>
      <c r="CM245" s="11">
        <f t="shared" si="176"/>
        <v>293837.90149892936</v>
      </c>
      <c r="CN245" s="11">
        <f t="shared" si="176"/>
        <v>293837.90149892936</v>
      </c>
      <c r="CO245" s="11">
        <f t="shared" si="176"/>
        <v>293837.90149892936</v>
      </c>
      <c r="CP245" s="11">
        <f t="shared" si="176"/>
        <v>293837.90149892936</v>
      </c>
      <c r="CQ245" s="11">
        <f t="shared" si="176"/>
        <v>293837.90149892936</v>
      </c>
      <c r="CR245" s="11">
        <f t="shared" si="176"/>
        <v>293837.90149892936</v>
      </c>
      <c r="CS245" s="11">
        <f t="shared" si="176"/>
        <v>293837.90149892936</v>
      </c>
      <c r="CT245" s="11">
        <f t="shared" si="176"/>
        <v>293837.90149892936</v>
      </c>
      <c r="CU245" s="11">
        <f t="shared" si="176"/>
        <v>293837.90149892936</v>
      </c>
      <c r="CV245" s="11">
        <f t="shared" si="176"/>
        <v>293837.90149892936</v>
      </c>
      <c r="CW245" s="11">
        <f t="shared" si="176"/>
        <v>293837.90149892936</v>
      </c>
      <c r="CX245" s="11">
        <f t="shared" si="176"/>
        <v>293837.90149892936</v>
      </c>
      <c r="CY245" s="11">
        <f t="shared" si="176"/>
        <v>293837.90149892936</v>
      </c>
      <c r="CZ245" s="11">
        <f t="shared" si="176"/>
        <v>293837.90149892936</v>
      </c>
      <c r="DA245" s="11">
        <f t="shared" si="176"/>
        <v>293837.90149892936</v>
      </c>
      <c r="DB245" s="11">
        <f t="shared" si="176"/>
        <v>293837.90149892936</v>
      </c>
      <c r="DC245" s="11">
        <f t="shared" si="176"/>
        <v>293837.90149892936</v>
      </c>
      <c r="DD245" s="11">
        <f t="shared" si="176"/>
        <v>293837.90149892936</v>
      </c>
      <c r="DE245" s="11">
        <f t="shared" si="176"/>
        <v>293837.90149892936</v>
      </c>
      <c r="DF245" s="11">
        <f t="shared" si="176"/>
        <v>293837.90149892936</v>
      </c>
      <c r="DG245" s="11">
        <f t="shared" si="176"/>
        <v>293837.90149892936</v>
      </c>
      <c r="DH245" s="11">
        <f t="shared" si="176"/>
        <v>293837.90149892936</v>
      </c>
      <c r="DI245" s="11">
        <f t="shared" si="176"/>
        <v>293837.90149892936</v>
      </c>
      <c r="DJ245" s="11">
        <f t="shared" si="176"/>
        <v>293837.90149892936</v>
      </c>
      <c r="DK245" s="11">
        <f t="shared" si="176"/>
        <v>293837.90149892936</v>
      </c>
      <c r="DL245" s="11">
        <f t="shared" si="176"/>
        <v>293837.90149892936</v>
      </c>
      <c r="DM245" s="67"/>
      <c r="DN245" s="6"/>
      <c r="DO245" s="6"/>
      <c r="DP245" s="6"/>
      <c r="DQ245" s="6"/>
      <c r="DR245" s="6"/>
      <c r="DS245" s="6"/>
      <c r="LJ245" s="11">
        <f t="shared" ref="LJ245:NU246" si="177">+$H245/$L245</f>
        <v>293837.90149892936</v>
      </c>
      <c r="LK245" s="11">
        <f t="shared" si="177"/>
        <v>293837.90149892936</v>
      </c>
      <c r="LL245" s="11">
        <f t="shared" si="177"/>
        <v>293837.90149892936</v>
      </c>
      <c r="LM245" s="11">
        <f t="shared" si="177"/>
        <v>293837.90149892936</v>
      </c>
      <c r="LN245" s="11">
        <f t="shared" si="177"/>
        <v>293837.90149892936</v>
      </c>
      <c r="LO245" s="11">
        <f t="shared" si="177"/>
        <v>293837.90149892936</v>
      </c>
      <c r="LP245" s="11">
        <f t="shared" si="177"/>
        <v>293837.90149892936</v>
      </c>
      <c r="LQ245" s="11">
        <f t="shared" si="177"/>
        <v>293837.90149892936</v>
      </c>
      <c r="LR245" s="11">
        <f t="shared" si="177"/>
        <v>293837.90149892936</v>
      </c>
      <c r="LS245" s="11">
        <f t="shared" si="177"/>
        <v>293837.90149892936</v>
      </c>
      <c r="LT245" s="11">
        <f t="shared" si="177"/>
        <v>293837.90149892936</v>
      </c>
      <c r="LU245" s="11">
        <f t="shared" si="177"/>
        <v>293837.90149892936</v>
      </c>
      <c r="LV245" s="11">
        <f t="shared" si="177"/>
        <v>293837.90149892936</v>
      </c>
      <c r="LW245" s="11">
        <f t="shared" si="177"/>
        <v>293837.90149892936</v>
      </c>
      <c r="LX245" s="11">
        <f t="shared" si="177"/>
        <v>293837.90149892936</v>
      </c>
      <c r="LY245" s="11">
        <f t="shared" si="177"/>
        <v>293837.90149892936</v>
      </c>
      <c r="LZ245" s="11">
        <f t="shared" si="177"/>
        <v>293837.90149892936</v>
      </c>
      <c r="MA245" s="11">
        <f t="shared" si="177"/>
        <v>293837.90149892936</v>
      </c>
      <c r="MB245" s="11">
        <f t="shared" si="177"/>
        <v>293837.90149892936</v>
      </c>
      <c r="MC245" s="11">
        <f t="shared" si="177"/>
        <v>293837.90149892936</v>
      </c>
      <c r="MD245" s="11">
        <f t="shared" si="177"/>
        <v>293837.90149892936</v>
      </c>
      <c r="ME245" s="11">
        <f t="shared" si="177"/>
        <v>293837.90149892936</v>
      </c>
      <c r="MF245" s="11">
        <f t="shared" si="177"/>
        <v>293837.90149892936</v>
      </c>
      <c r="MG245" s="11">
        <f t="shared" si="177"/>
        <v>293837.90149892936</v>
      </c>
      <c r="MH245" s="11">
        <f t="shared" si="177"/>
        <v>293837.90149892936</v>
      </c>
      <c r="MI245" s="11">
        <f t="shared" si="177"/>
        <v>293837.90149892936</v>
      </c>
      <c r="MJ245" s="11">
        <f t="shared" si="177"/>
        <v>293837.90149892936</v>
      </c>
      <c r="MK245" s="11">
        <f t="shared" si="177"/>
        <v>293837.90149892936</v>
      </c>
      <c r="ML245" s="11">
        <f t="shared" si="177"/>
        <v>293837.90149892936</v>
      </c>
      <c r="MM245" s="11">
        <f t="shared" si="177"/>
        <v>293837.90149892936</v>
      </c>
      <c r="MN245" s="11">
        <f t="shared" si="177"/>
        <v>293837.90149892936</v>
      </c>
      <c r="MO245" s="11">
        <f t="shared" si="177"/>
        <v>293837.90149892936</v>
      </c>
      <c r="MP245" s="11">
        <f t="shared" si="177"/>
        <v>293837.90149892936</v>
      </c>
      <c r="MQ245" s="11">
        <f t="shared" si="177"/>
        <v>293837.90149892936</v>
      </c>
      <c r="MR245" s="11">
        <f t="shared" si="177"/>
        <v>293837.90149892936</v>
      </c>
      <c r="MS245" s="11">
        <f t="shared" si="177"/>
        <v>293837.90149892936</v>
      </c>
      <c r="MT245" s="11">
        <f t="shared" si="177"/>
        <v>293837.90149892936</v>
      </c>
      <c r="MU245" s="11">
        <f t="shared" si="177"/>
        <v>293837.90149892936</v>
      </c>
      <c r="MV245" s="11">
        <f t="shared" si="177"/>
        <v>293837.90149892936</v>
      </c>
      <c r="MW245" s="11">
        <f t="shared" si="177"/>
        <v>293837.90149892936</v>
      </c>
      <c r="MX245" s="11">
        <f t="shared" si="177"/>
        <v>293837.90149892936</v>
      </c>
      <c r="MY245" s="11">
        <f t="shared" si="177"/>
        <v>293837.90149892936</v>
      </c>
      <c r="MZ245" s="11">
        <f t="shared" si="177"/>
        <v>293837.90149892936</v>
      </c>
      <c r="NA245" s="11">
        <f t="shared" si="177"/>
        <v>293837.90149892936</v>
      </c>
      <c r="NB245" s="11">
        <f t="shared" si="177"/>
        <v>293837.90149892936</v>
      </c>
      <c r="NC245" s="11">
        <f t="shared" si="177"/>
        <v>293837.90149892936</v>
      </c>
      <c r="ND245" s="11">
        <f t="shared" si="177"/>
        <v>293837.90149892936</v>
      </c>
      <c r="NE245" s="11">
        <f t="shared" si="177"/>
        <v>293837.90149892936</v>
      </c>
      <c r="NF245" s="11">
        <f t="shared" si="177"/>
        <v>293837.90149892936</v>
      </c>
      <c r="NG245" s="11">
        <f t="shared" si="177"/>
        <v>293837.90149892936</v>
      </c>
      <c r="NH245" s="11">
        <f t="shared" si="177"/>
        <v>293837.90149892936</v>
      </c>
      <c r="NI245" s="11">
        <f t="shared" si="177"/>
        <v>293837.90149892936</v>
      </c>
      <c r="NJ245" s="11">
        <f t="shared" si="177"/>
        <v>293837.90149892936</v>
      </c>
      <c r="NK245" s="11">
        <f t="shared" si="177"/>
        <v>293837.90149892936</v>
      </c>
      <c r="NL245" s="11">
        <f t="shared" si="177"/>
        <v>293837.90149892936</v>
      </c>
      <c r="NM245" s="11">
        <f t="shared" si="177"/>
        <v>293837.90149892936</v>
      </c>
      <c r="NN245" s="11">
        <f t="shared" si="177"/>
        <v>293837.90149892936</v>
      </c>
      <c r="NO245" s="11">
        <f t="shared" si="177"/>
        <v>293837.90149892936</v>
      </c>
      <c r="NP245" s="11">
        <f t="shared" si="177"/>
        <v>293837.90149892936</v>
      </c>
      <c r="NQ245" s="11">
        <f t="shared" si="177"/>
        <v>293837.90149892936</v>
      </c>
      <c r="NR245" s="11">
        <f t="shared" si="177"/>
        <v>293837.90149892936</v>
      </c>
      <c r="NS245" s="11">
        <f t="shared" si="177"/>
        <v>293837.90149892936</v>
      </c>
      <c r="NT245" s="11">
        <f t="shared" si="177"/>
        <v>293837.90149892936</v>
      </c>
      <c r="NU245" s="11">
        <f t="shared" si="177"/>
        <v>293837.90149892936</v>
      </c>
      <c r="NV245" s="11">
        <f t="shared" ref="NV245:QG248" si="178">+$H245/$L245</f>
        <v>293837.90149892936</v>
      </c>
      <c r="NW245" s="11">
        <f t="shared" si="178"/>
        <v>293837.90149892936</v>
      </c>
      <c r="NX245" s="11">
        <f t="shared" si="178"/>
        <v>293837.90149892936</v>
      </c>
      <c r="NY245" s="11">
        <f t="shared" si="178"/>
        <v>293837.90149892936</v>
      </c>
      <c r="NZ245" s="11">
        <f t="shared" si="178"/>
        <v>293837.90149892936</v>
      </c>
      <c r="OA245" s="11">
        <f t="shared" si="178"/>
        <v>293837.90149892936</v>
      </c>
      <c r="OB245" s="11">
        <f t="shared" si="178"/>
        <v>293837.90149892936</v>
      </c>
      <c r="OC245" s="11">
        <f t="shared" si="178"/>
        <v>293837.90149892936</v>
      </c>
      <c r="OD245" s="11">
        <f t="shared" si="178"/>
        <v>293837.90149892936</v>
      </c>
      <c r="OE245" s="11">
        <f t="shared" si="178"/>
        <v>293837.90149892936</v>
      </c>
      <c r="OF245" s="11">
        <f t="shared" si="178"/>
        <v>293837.90149892936</v>
      </c>
      <c r="OG245" s="11">
        <f t="shared" si="178"/>
        <v>293837.90149892936</v>
      </c>
      <c r="OH245" s="11">
        <f t="shared" si="178"/>
        <v>293837.90149892936</v>
      </c>
      <c r="OI245" s="11">
        <f t="shared" si="178"/>
        <v>293837.90149892936</v>
      </c>
      <c r="OJ245" s="11">
        <f t="shared" si="178"/>
        <v>293837.90149892936</v>
      </c>
      <c r="OK245" s="11">
        <f t="shared" si="178"/>
        <v>293837.90149892936</v>
      </c>
      <c r="OL245" s="11">
        <f t="shared" si="178"/>
        <v>293837.90149892936</v>
      </c>
      <c r="OM245" s="11">
        <f t="shared" si="178"/>
        <v>293837.90149892936</v>
      </c>
      <c r="ON245" s="11">
        <f t="shared" si="178"/>
        <v>293837.90149892936</v>
      </c>
      <c r="OO245" s="11">
        <f t="shared" si="178"/>
        <v>293837.90149892936</v>
      </c>
      <c r="OP245" s="11">
        <f t="shared" si="178"/>
        <v>293837.90149892936</v>
      </c>
      <c r="OQ245" s="11">
        <f t="shared" si="178"/>
        <v>293837.90149892936</v>
      </c>
      <c r="OR245" s="11">
        <f t="shared" si="178"/>
        <v>293837.90149892936</v>
      </c>
      <c r="OS245" s="11">
        <f t="shared" si="178"/>
        <v>293837.90149892936</v>
      </c>
      <c r="OT245" s="11">
        <f t="shared" si="178"/>
        <v>293837.90149892936</v>
      </c>
      <c r="OU245" s="11">
        <f t="shared" si="178"/>
        <v>293837.90149892936</v>
      </c>
      <c r="OV245" s="11">
        <f t="shared" si="178"/>
        <v>293837.90149892936</v>
      </c>
      <c r="OW245" s="11">
        <f t="shared" si="178"/>
        <v>293837.90149892936</v>
      </c>
      <c r="OX245" s="11">
        <f t="shared" si="178"/>
        <v>293837.90149892936</v>
      </c>
      <c r="OY245" s="11">
        <f t="shared" si="178"/>
        <v>293837.90149892936</v>
      </c>
      <c r="OZ245" s="11">
        <f t="shared" si="178"/>
        <v>293837.90149892936</v>
      </c>
      <c r="PA245" s="11">
        <f t="shared" si="178"/>
        <v>293837.90149892936</v>
      </c>
      <c r="PB245" s="11">
        <f t="shared" si="178"/>
        <v>293837.90149892936</v>
      </c>
      <c r="PC245" s="11">
        <f t="shared" si="178"/>
        <v>293837.90149892936</v>
      </c>
      <c r="PD245" s="11">
        <f t="shared" si="178"/>
        <v>293837.90149892936</v>
      </c>
      <c r="PE245" s="11">
        <f t="shared" si="178"/>
        <v>293837.90149892936</v>
      </c>
      <c r="PF245" s="11">
        <f t="shared" si="178"/>
        <v>293837.90149892936</v>
      </c>
      <c r="PG245" s="11">
        <f t="shared" si="178"/>
        <v>293837.90149892936</v>
      </c>
      <c r="PH245" s="11">
        <f t="shared" si="178"/>
        <v>293837.90149892936</v>
      </c>
      <c r="PI245" s="11">
        <f t="shared" si="178"/>
        <v>293837.90149892936</v>
      </c>
      <c r="PJ245" s="11">
        <f t="shared" si="178"/>
        <v>293837.90149892936</v>
      </c>
      <c r="PK245" s="11">
        <f t="shared" si="178"/>
        <v>293837.90149892936</v>
      </c>
      <c r="PL245" s="11">
        <f t="shared" si="178"/>
        <v>293837.90149892936</v>
      </c>
      <c r="PM245" s="11">
        <f t="shared" si="178"/>
        <v>293837.90149892936</v>
      </c>
      <c r="PN245" s="11">
        <f t="shared" si="178"/>
        <v>293837.90149892936</v>
      </c>
      <c r="PO245" s="11">
        <f t="shared" si="178"/>
        <v>293837.90149892936</v>
      </c>
      <c r="PP245" s="11">
        <f t="shared" si="178"/>
        <v>293837.90149892936</v>
      </c>
      <c r="PQ245" s="11">
        <f t="shared" si="178"/>
        <v>293837.90149892936</v>
      </c>
      <c r="PR245" s="11">
        <f t="shared" si="178"/>
        <v>293837.90149892936</v>
      </c>
      <c r="PS245" s="11">
        <f t="shared" si="178"/>
        <v>293837.90149892936</v>
      </c>
      <c r="PT245" s="11">
        <f t="shared" si="178"/>
        <v>293837.90149892936</v>
      </c>
      <c r="PU245" s="11">
        <f t="shared" si="178"/>
        <v>293837.90149892936</v>
      </c>
      <c r="PV245" s="11">
        <f t="shared" si="178"/>
        <v>293837.90149892936</v>
      </c>
      <c r="PW245" s="11">
        <f t="shared" si="178"/>
        <v>293837.90149892936</v>
      </c>
      <c r="PX245" s="11">
        <f t="shared" si="178"/>
        <v>293837.90149892936</v>
      </c>
      <c r="PY245" s="11">
        <f t="shared" si="178"/>
        <v>293837.90149892936</v>
      </c>
      <c r="PZ245" s="11">
        <f t="shared" si="178"/>
        <v>293837.90149892936</v>
      </c>
      <c r="QA245" s="11">
        <f t="shared" si="178"/>
        <v>293837.90149892936</v>
      </c>
      <c r="QB245" s="11">
        <f t="shared" si="178"/>
        <v>293837.90149892936</v>
      </c>
      <c r="QC245" s="11">
        <f t="shared" si="178"/>
        <v>293837.90149892936</v>
      </c>
      <c r="QD245" s="11">
        <f t="shared" si="178"/>
        <v>293837.90149892936</v>
      </c>
      <c r="QE245" s="11">
        <f t="shared" si="178"/>
        <v>293837.90149892936</v>
      </c>
      <c r="QF245" s="11">
        <f t="shared" si="178"/>
        <v>293837.90149892936</v>
      </c>
      <c r="QG245" s="11">
        <f t="shared" si="178"/>
        <v>293837.90149892936</v>
      </c>
      <c r="QH245" s="11">
        <f t="shared" ref="QH245:SS251" si="179">+$H245/$L245</f>
        <v>293837.90149892936</v>
      </c>
      <c r="QI245" s="11">
        <f t="shared" si="179"/>
        <v>293837.90149892936</v>
      </c>
      <c r="QJ245" s="11">
        <f t="shared" si="179"/>
        <v>293837.90149892936</v>
      </c>
      <c r="QK245" s="11">
        <f t="shared" si="179"/>
        <v>293837.90149892936</v>
      </c>
      <c r="QL245" s="11">
        <f t="shared" si="179"/>
        <v>293837.90149892936</v>
      </c>
      <c r="QM245" s="11">
        <f t="shared" si="179"/>
        <v>293837.90149892936</v>
      </c>
      <c r="QN245" s="11">
        <f t="shared" si="179"/>
        <v>293837.90149892936</v>
      </c>
      <c r="QO245" s="11">
        <f t="shared" si="179"/>
        <v>293837.90149892936</v>
      </c>
      <c r="QP245" s="11">
        <f t="shared" si="179"/>
        <v>293837.90149892936</v>
      </c>
      <c r="QQ245" s="11">
        <f t="shared" si="179"/>
        <v>293837.90149892936</v>
      </c>
      <c r="QR245" s="11">
        <f t="shared" si="179"/>
        <v>293837.90149892936</v>
      </c>
      <c r="QS245" s="11">
        <f t="shared" si="179"/>
        <v>293837.90149892936</v>
      </c>
      <c r="QT245" s="11">
        <f t="shared" si="179"/>
        <v>293837.90149892936</v>
      </c>
      <c r="QU245" s="11">
        <f t="shared" si="179"/>
        <v>293837.90149892936</v>
      </c>
      <c r="QV245" s="11">
        <f t="shared" si="179"/>
        <v>293837.90149892936</v>
      </c>
      <c r="QW245" s="11">
        <f t="shared" si="179"/>
        <v>293837.90149892936</v>
      </c>
      <c r="QX245" s="11">
        <f t="shared" si="179"/>
        <v>293837.90149892936</v>
      </c>
      <c r="QY245" s="11">
        <f t="shared" si="179"/>
        <v>293837.90149892936</v>
      </c>
      <c r="QZ245" s="11">
        <f t="shared" si="179"/>
        <v>293837.90149892936</v>
      </c>
      <c r="RA245" s="11">
        <f t="shared" si="179"/>
        <v>293837.90149892936</v>
      </c>
      <c r="RB245" s="11">
        <f t="shared" si="179"/>
        <v>293837.90149892936</v>
      </c>
      <c r="RC245" s="11">
        <f t="shared" si="179"/>
        <v>293837.90149892936</v>
      </c>
      <c r="RD245" s="11">
        <f t="shared" si="179"/>
        <v>293837.90149892936</v>
      </c>
      <c r="RE245" s="11">
        <f t="shared" si="179"/>
        <v>293837.90149892936</v>
      </c>
      <c r="RF245" s="11">
        <f t="shared" si="179"/>
        <v>293837.90149892936</v>
      </c>
      <c r="RG245" s="11">
        <f t="shared" si="179"/>
        <v>293837.90149892936</v>
      </c>
      <c r="RH245" s="11">
        <f t="shared" si="179"/>
        <v>293837.90149892936</v>
      </c>
      <c r="RI245" s="11">
        <f t="shared" si="179"/>
        <v>293837.90149892936</v>
      </c>
      <c r="RJ245" s="11">
        <f t="shared" si="179"/>
        <v>293837.90149892936</v>
      </c>
      <c r="RK245" s="11">
        <f t="shared" si="179"/>
        <v>293837.90149892936</v>
      </c>
      <c r="RL245" s="11">
        <f t="shared" si="179"/>
        <v>293837.90149892936</v>
      </c>
      <c r="RM245" s="11">
        <f t="shared" si="179"/>
        <v>293837.90149892936</v>
      </c>
      <c r="RN245" s="11">
        <f t="shared" si="179"/>
        <v>293837.90149892936</v>
      </c>
      <c r="RO245" s="11">
        <f t="shared" si="179"/>
        <v>293837.90149892936</v>
      </c>
      <c r="RP245" s="11">
        <f t="shared" si="179"/>
        <v>293837.90149892936</v>
      </c>
      <c r="RQ245" s="11">
        <f t="shared" si="179"/>
        <v>293837.90149892936</v>
      </c>
      <c r="RR245" s="11">
        <f t="shared" si="179"/>
        <v>293837.90149892936</v>
      </c>
      <c r="RS245" s="11">
        <f t="shared" si="179"/>
        <v>293837.90149892936</v>
      </c>
      <c r="RT245" s="11">
        <f t="shared" si="179"/>
        <v>293837.90149892936</v>
      </c>
      <c r="RU245" s="11">
        <f t="shared" si="179"/>
        <v>293837.90149892936</v>
      </c>
      <c r="RV245" s="11">
        <f t="shared" si="179"/>
        <v>293837.90149892936</v>
      </c>
      <c r="RW245" s="11">
        <f t="shared" si="179"/>
        <v>293837.90149892936</v>
      </c>
      <c r="RX245" s="11">
        <f t="shared" si="179"/>
        <v>293837.90149892936</v>
      </c>
      <c r="RY245" s="11">
        <f t="shared" si="179"/>
        <v>293837.90149892936</v>
      </c>
      <c r="RZ245" s="11">
        <f t="shared" si="179"/>
        <v>293837.90149892936</v>
      </c>
      <c r="SA245" s="11">
        <f t="shared" si="179"/>
        <v>293837.90149892936</v>
      </c>
      <c r="SB245" s="11">
        <f t="shared" si="179"/>
        <v>293837.90149892936</v>
      </c>
      <c r="SC245" s="11">
        <f t="shared" si="179"/>
        <v>293837.90149892936</v>
      </c>
      <c r="SD245" s="11">
        <f t="shared" si="179"/>
        <v>293837.90149892936</v>
      </c>
      <c r="SE245" s="11">
        <f t="shared" si="179"/>
        <v>293837.90149892936</v>
      </c>
      <c r="SF245" s="11">
        <f t="shared" si="179"/>
        <v>293837.90149892936</v>
      </c>
      <c r="SG245" s="11">
        <f t="shared" si="179"/>
        <v>293837.90149892936</v>
      </c>
      <c r="SH245" s="11">
        <f t="shared" si="179"/>
        <v>293837.90149892936</v>
      </c>
      <c r="SI245" s="11">
        <f t="shared" si="179"/>
        <v>293837.90149892936</v>
      </c>
      <c r="SJ245" s="11">
        <f t="shared" si="179"/>
        <v>293837.90149892936</v>
      </c>
      <c r="SK245" s="11">
        <f t="shared" si="179"/>
        <v>293837.90149892936</v>
      </c>
      <c r="SL245" s="11">
        <f t="shared" si="179"/>
        <v>293837.90149892936</v>
      </c>
      <c r="SM245" s="11">
        <f t="shared" si="179"/>
        <v>293837.90149892936</v>
      </c>
      <c r="SN245" s="11">
        <f t="shared" si="179"/>
        <v>293837.90149892936</v>
      </c>
      <c r="SO245" s="11">
        <f t="shared" si="179"/>
        <v>293837.90149892936</v>
      </c>
      <c r="SP245" s="11">
        <f t="shared" si="179"/>
        <v>293837.90149892936</v>
      </c>
      <c r="SQ245" s="11">
        <f t="shared" si="179"/>
        <v>293837.90149892936</v>
      </c>
      <c r="SR245" s="11">
        <f t="shared" si="179"/>
        <v>293837.90149892936</v>
      </c>
      <c r="SS245" s="11">
        <f t="shared" si="179"/>
        <v>293837.90149892936</v>
      </c>
      <c r="ST245" s="11">
        <f t="shared" ref="ST245:VE248" si="180">+$H245/$L245</f>
        <v>293837.90149892936</v>
      </c>
      <c r="SU245" s="11">
        <f t="shared" si="180"/>
        <v>293837.90149892936</v>
      </c>
      <c r="SV245" s="11">
        <f t="shared" si="180"/>
        <v>293837.90149892936</v>
      </c>
      <c r="SW245" s="11">
        <f t="shared" si="180"/>
        <v>293837.90149892936</v>
      </c>
      <c r="SX245" s="11">
        <f t="shared" si="180"/>
        <v>293837.90149892936</v>
      </c>
      <c r="SY245" s="11">
        <f t="shared" si="180"/>
        <v>293837.90149892936</v>
      </c>
      <c r="SZ245" s="11">
        <f t="shared" si="180"/>
        <v>293837.90149892936</v>
      </c>
      <c r="TA245" s="11">
        <f t="shared" si="180"/>
        <v>293837.90149892936</v>
      </c>
      <c r="TB245" s="11">
        <f t="shared" si="180"/>
        <v>293837.90149892936</v>
      </c>
      <c r="TC245" s="11">
        <f t="shared" si="180"/>
        <v>293837.90149892936</v>
      </c>
      <c r="TD245" s="11">
        <f t="shared" si="180"/>
        <v>293837.90149892936</v>
      </c>
      <c r="TE245" s="11">
        <f t="shared" si="180"/>
        <v>293837.90149892936</v>
      </c>
      <c r="TF245" s="11">
        <f t="shared" si="180"/>
        <v>293837.90149892936</v>
      </c>
      <c r="TG245" s="11">
        <f t="shared" si="180"/>
        <v>293837.90149892936</v>
      </c>
      <c r="TH245" s="11">
        <f t="shared" si="180"/>
        <v>293837.90149892936</v>
      </c>
      <c r="TI245" s="11">
        <f t="shared" si="180"/>
        <v>293837.90149892936</v>
      </c>
      <c r="TJ245" s="11">
        <f t="shared" si="180"/>
        <v>293837.90149892936</v>
      </c>
      <c r="TK245" s="11">
        <f t="shared" si="180"/>
        <v>293837.90149892936</v>
      </c>
      <c r="TL245" s="11">
        <f t="shared" si="180"/>
        <v>293837.90149892936</v>
      </c>
      <c r="TM245" s="11">
        <f t="shared" si="180"/>
        <v>293837.90149892936</v>
      </c>
      <c r="TN245" s="11">
        <f t="shared" si="180"/>
        <v>293837.90149892936</v>
      </c>
      <c r="TO245" s="11">
        <f t="shared" si="180"/>
        <v>293837.90149892936</v>
      </c>
      <c r="TP245" s="11">
        <f t="shared" si="180"/>
        <v>293837.90149892936</v>
      </c>
      <c r="TQ245" s="11">
        <f t="shared" si="180"/>
        <v>293837.90149892936</v>
      </c>
      <c r="TR245" s="11">
        <f t="shared" si="180"/>
        <v>293837.90149892936</v>
      </c>
      <c r="TS245" s="11">
        <f t="shared" si="180"/>
        <v>293837.90149892936</v>
      </c>
      <c r="TT245" s="11">
        <f t="shared" si="180"/>
        <v>293837.90149892936</v>
      </c>
      <c r="TU245" s="11">
        <f t="shared" si="180"/>
        <v>293837.90149892936</v>
      </c>
      <c r="TV245" s="11">
        <f t="shared" si="180"/>
        <v>293837.90149892936</v>
      </c>
      <c r="TW245" s="11">
        <f t="shared" si="180"/>
        <v>293837.90149892936</v>
      </c>
      <c r="TX245" s="11">
        <f t="shared" si="180"/>
        <v>293837.90149892936</v>
      </c>
      <c r="TY245" s="11">
        <f t="shared" si="180"/>
        <v>293837.90149892936</v>
      </c>
      <c r="TZ245" s="11">
        <f t="shared" si="180"/>
        <v>293837.90149892936</v>
      </c>
      <c r="UA245" s="11">
        <f t="shared" si="180"/>
        <v>293837.90149892936</v>
      </c>
      <c r="UB245" s="11">
        <f t="shared" si="180"/>
        <v>293837.90149892936</v>
      </c>
      <c r="UC245" s="11">
        <f t="shared" si="180"/>
        <v>293837.90149892936</v>
      </c>
      <c r="UD245" s="11">
        <f t="shared" si="180"/>
        <v>293837.90149892936</v>
      </c>
      <c r="UE245" s="11">
        <f t="shared" si="180"/>
        <v>293837.90149892936</v>
      </c>
      <c r="UF245" s="11">
        <f t="shared" si="180"/>
        <v>293837.90149892936</v>
      </c>
      <c r="UG245" s="11">
        <f t="shared" si="180"/>
        <v>293837.90149892936</v>
      </c>
      <c r="UH245" s="11">
        <f t="shared" si="180"/>
        <v>293837.90149892936</v>
      </c>
      <c r="UI245" s="11">
        <f t="shared" si="180"/>
        <v>293837.90149892936</v>
      </c>
      <c r="UJ245" s="11">
        <f t="shared" si="180"/>
        <v>293837.90149892936</v>
      </c>
      <c r="UK245" s="11">
        <f t="shared" si="180"/>
        <v>293837.90149892936</v>
      </c>
      <c r="UL245" s="11">
        <f t="shared" si="180"/>
        <v>293837.90149892936</v>
      </c>
      <c r="UM245" s="11">
        <f t="shared" si="180"/>
        <v>293837.90149892936</v>
      </c>
      <c r="UN245" s="11">
        <f t="shared" si="180"/>
        <v>293837.90149892936</v>
      </c>
      <c r="UO245" s="11">
        <f t="shared" si="180"/>
        <v>293837.90149892936</v>
      </c>
      <c r="UP245" s="11">
        <f t="shared" si="180"/>
        <v>293837.90149892936</v>
      </c>
      <c r="UQ245" s="11">
        <f t="shared" si="180"/>
        <v>293837.90149892936</v>
      </c>
      <c r="UR245" s="11">
        <f t="shared" si="180"/>
        <v>293837.90149892936</v>
      </c>
      <c r="US245" s="11">
        <f t="shared" si="180"/>
        <v>293837.90149892936</v>
      </c>
      <c r="UT245" s="11">
        <f t="shared" si="180"/>
        <v>293837.90149892936</v>
      </c>
      <c r="UU245" s="11">
        <f t="shared" si="180"/>
        <v>293837.90149892936</v>
      </c>
      <c r="UV245" s="11">
        <f t="shared" si="180"/>
        <v>293837.90149892936</v>
      </c>
      <c r="UW245" s="11">
        <f t="shared" si="180"/>
        <v>293837.90149892936</v>
      </c>
      <c r="UX245" s="11">
        <f t="shared" si="180"/>
        <v>293837.90149892936</v>
      </c>
      <c r="UY245" s="11">
        <f t="shared" si="180"/>
        <v>293837.90149892936</v>
      </c>
      <c r="UZ245" s="11">
        <f t="shared" si="180"/>
        <v>293837.90149892936</v>
      </c>
      <c r="VA245" s="11">
        <f t="shared" si="180"/>
        <v>293837.90149892936</v>
      </c>
      <c r="VB245" s="11">
        <f t="shared" si="180"/>
        <v>293837.90149892936</v>
      </c>
      <c r="VC245" s="11">
        <f t="shared" si="180"/>
        <v>293837.90149892936</v>
      </c>
      <c r="VD245" s="11">
        <f t="shared" si="180"/>
        <v>293837.90149892936</v>
      </c>
      <c r="VE245" s="11">
        <f t="shared" si="180"/>
        <v>293837.90149892936</v>
      </c>
      <c r="VF245" s="11">
        <f t="shared" ref="VF245:XQ251" si="181">+$H245/$L245</f>
        <v>293837.90149892936</v>
      </c>
      <c r="VG245" s="11">
        <f t="shared" si="181"/>
        <v>293837.90149892936</v>
      </c>
      <c r="VH245" s="11">
        <f t="shared" si="181"/>
        <v>293837.90149892936</v>
      </c>
      <c r="VI245" s="11">
        <f t="shared" si="181"/>
        <v>293837.90149892936</v>
      </c>
      <c r="VJ245" s="11">
        <f t="shared" si="181"/>
        <v>293837.90149892936</v>
      </c>
      <c r="VK245" s="11">
        <f t="shared" si="181"/>
        <v>293837.90149892936</v>
      </c>
      <c r="VL245" s="11">
        <f t="shared" si="181"/>
        <v>293837.90149892936</v>
      </c>
      <c r="VM245" s="11">
        <f t="shared" si="181"/>
        <v>293837.90149892936</v>
      </c>
      <c r="VN245" s="11">
        <f t="shared" si="181"/>
        <v>293837.90149892936</v>
      </c>
      <c r="VO245" s="11">
        <f t="shared" si="181"/>
        <v>293837.90149892936</v>
      </c>
      <c r="VP245" s="11">
        <f t="shared" si="181"/>
        <v>293837.90149892936</v>
      </c>
      <c r="VQ245" s="11">
        <f t="shared" si="181"/>
        <v>293837.90149892936</v>
      </c>
      <c r="VR245" s="11">
        <f t="shared" si="181"/>
        <v>293837.90149892936</v>
      </c>
      <c r="VS245" s="11">
        <f t="shared" si="181"/>
        <v>293837.90149892936</v>
      </c>
      <c r="VT245" s="11">
        <f t="shared" si="181"/>
        <v>293837.90149892936</v>
      </c>
      <c r="VU245" s="11">
        <f t="shared" si="181"/>
        <v>293837.90149892936</v>
      </c>
      <c r="VV245" s="11">
        <f t="shared" si="181"/>
        <v>293837.90149892936</v>
      </c>
      <c r="VW245" s="11">
        <f t="shared" si="181"/>
        <v>293837.90149892936</v>
      </c>
      <c r="VX245" s="11">
        <f t="shared" si="181"/>
        <v>293837.90149892936</v>
      </c>
      <c r="VY245" s="11">
        <f t="shared" si="181"/>
        <v>293837.90149892936</v>
      </c>
      <c r="VZ245" s="11">
        <f t="shared" si="181"/>
        <v>293837.90149892936</v>
      </c>
      <c r="WA245" s="11">
        <f t="shared" si="181"/>
        <v>293837.90149892936</v>
      </c>
      <c r="WB245" s="11">
        <f t="shared" si="181"/>
        <v>293837.90149892936</v>
      </c>
      <c r="WC245" s="11">
        <f t="shared" si="181"/>
        <v>293837.90149892936</v>
      </c>
      <c r="WD245" s="11">
        <f t="shared" si="181"/>
        <v>293837.90149892936</v>
      </c>
      <c r="WE245" s="11">
        <f t="shared" si="181"/>
        <v>293837.90149892936</v>
      </c>
      <c r="WF245" s="11">
        <f t="shared" si="181"/>
        <v>293837.90149892936</v>
      </c>
      <c r="WG245" s="11">
        <f t="shared" si="181"/>
        <v>293837.90149892936</v>
      </c>
      <c r="WH245" s="11">
        <f t="shared" si="181"/>
        <v>293837.90149892936</v>
      </c>
      <c r="WI245" s="11">
        <f t="shared" si="181"/>
        <v>293837.90149892936</v>
      </c>
      <c r="WJ245" s="11">
        <f t="shared" si="181"/>
        <v>293837.90149892936</v>
      </c>
      <c r="WK245" s="11">
        <f t="shared" si="181"/>
        <v>293837.90149892936</v>
      </c>
      <c r="WL245" s="11">
        <f t="shared" si="181"/>
        <v>293837.90149892936</v>
      </c>
      <c r="WM245" s="11">
        <f t="shared" si="181"/>
        <v>293837.90149892936</v>
      </c>
      <c r="WN245" s="11">
        <f t="shared" si="181"/>
        <v>293837.90149892936</v>
      </c>
      <c r="WO245" s="11">
        <f t="shared" si="181"/>
        <v>293837.90149892936</v>
      </c>
      <c r="WP245" s="11">
        <f t="shared" si="181"/>
        <v>293837.90149892936</v>
      </c>
      <c r="WQ245" s="11">
        <f t="shared" si="181"/>
        <v>293837.90149892936</v>
      </c>
      <c r="WR245" s="11">
        <f t="shared" si="181"/>
        <v>293837.90149892936</v>
      </c>
      <c r="WS245" s="11">
        <f t="shared" si="181"/>
        <v>293837.90149892936</v>
      </c>
      <c r="WT245" s="11">
        <f t="shared" si="181"/>
        <v>293837.90149892936</v>
      </c>
      <c r="WU245" s="11">
        <f t="shared" si="181"/>
        <v>293837.90149892936</v>
      </c>
      <c r="WV245" s="11">
        <f t="shared" si="181"/>
        <v>293837.90149892936</v>
      </c>
      <c r="WW245" s="11">
        <f t="shared" si="181"/>
        <v>293837.90149892936</v>
      </c>
      <c r="WX245" s="11">
        <f t="shared" si="181"/>
        <v>293837.90149892936</v>
      </c>
      <c r="WY245" s="11">
        <f t="shared" si="181"/>
        <v>293837.90149892936</v>
      </c>
      <c r="WZ245" s="11">
        <f t="shared" si="181"/>
        <v>293837.90149892936</v>
      </c>
      <c r="XA245" s="11">
        <f t="shared" si="181"/>
        <v>293837.90149892936</v>
      </c>
      <c r="XB245" s="11">
        <f t="shared" si="181"/>
        <v>293837.90149892936</v>
      </c>
      <c r="XC245" s="11">
        <f t="shared" si="181"/>
        <v>293837.90149892936</v>
      </c>
      <c r="XD245" s="11">
        <f t="shared" si="181"/>
        <v>293837.90149892936</v>
      </c>
      <c r="XE245" s="11">
        <f t="shared" si="181"/>
        <v>293837.90149892936</v>
      </c>
      <c r="XF245" s="11">
        <f t="shared" si="181"/>
        <v>293837.90149892936</v>
      </c>
      <c r="XG245" s="11">
        <f t="shared" si="181"/>
        <v>293837.90149892936</v>
      </c>
      <c r="XH245" s="11">
        <f t="shared" si="181"/>
        <v>293837.90149892936</v>
      </c>
      <c r="XI245" s="11">
        <f t="shared" si="181"/>
        <v>293837.90149892936</v>
      </c>
      <c r="XJ245" s="11">
        <f t="shared" si="181"/>
        <v>293837.90149892936</v>
      </c>
      <c r="XK245" s="11">
        <f t="shared" si="181"/>
        <v>293837.90149892936</v>
      </c>
      <c r="XL245" s="11">
        <f t="shared" si="181"/>
        <v>293837.90149892936</v>
      </c>
      <c r="XM245" s="11">
        <f t="shared" si="181"/>
        <v>293837.90149892936</v>
      </c>
      <c r="XN245" s="11">
        <f t="shared" si="181"/>
        <v>293837.90149892936</v>
      </c>
      <c r="XO245" s="11">
        <f t="shared" si="181"/>
        <v>293837.90149892936</v>
      </c>
      <c r="XP245" s="11">
        <f t="shared" si="181"/>
        <v>293837.90149892936</v>
      </c>
      <c r="XQ245" s="11">
        <f t="shared" si="181"/>
        <v>293837.90149892936</v>
      </c>
      <c r="XR245" s="11">
        <f t="shared" ref="XR245:ZJ250" si="182">+$H245/$L245</f>
        <v>293837.90149892936</v>
      </c>
      <c r="XS245" s="11">
        <f t="shared" si="182"/>
        <v>293837.90149892936</v>
      </c>
      <c r="XT245" s="11">
        <f t="shared" si="182"/>
        <v>293837.90149892936</v>
      </c>
      <c r="XU245" s="11">
        <f t="shared" si="182"/>
        <v>293837.90149892936</v>
      </c>
      <c r="XV245" s="11">
        <f t="shared" si="182"/>
        <v>293837.90149892936</v>
      </c>
      <c r="XW245" s="11">
        <f t="shared" si="182"/>
        <v>293837.90149892936</v>
      </c>
      <c r="XX245" s="11">
        <f t="shared" si="182"/>
        <v>293837.90149892936</v>
      </c>
      <c r="XY245" s="11">
        <f t="shared" si="182"/>
        <v>293837.90149892936</v>
      </c>
      <c r="XZ245" s="11">
        <f t="shared" si="182"/>
        <v>293837.90149892936</v>
      </c>
      <c r="YA245" s="11">
        <f t="shared" si="182"/>
        <v>293837.90149892936</v>
      </c>
      <c r="YB245" s="11">
        <f t="shared" si="182"/>
        <v>293837.90149892936</v>
      </c>
      <c r="YC245" s="11">
        <f t="shared" si="182"/>
        <v>293837.90149892936</v>
      </c>
      <c r="YD245" s="11">
        <f t="shared" si="182"/>
        <v>293837.90149892936</v>
      </c>
      <c r="YE245" s="11">
        <f t="shared" si="182"/>
        <v>293837.90149892936</v>
      </c>
      <c r="YF245" s="11">
        <f t="shared" si="182"/>
        <v>293837.90149892936</v>
      </c>
      <c r="YG245" s="11">
        <f t="shared" si="182"/>
        <v>293837.90149892936</v>
      </c>
      <c r="YH245" s="11">
        <f t="shared" si="182"/>
        <v>293837.90149892936</v>
      </c>
      <c r="YI245" s="11">
        <f t="shared" si="182"/>
        <v>293837.90149892936</v>
      </c>
      <c r="YJ245" s="11">
        <f t="shared" si="182"/>
        <v>293837.90149892936</v>
      </c>
      <c r="YK245" s="11">
        <f t="shared" si="182"/>
        <v>293837.90149892936</v>
      </c>
      <c r="YL245" s="11">
        <f t="shared" si="182"/>
        <v>293837.90149892936</v>
      </c>
      <c r="YM245" s="11">
        <f t="shared" si="182"/>
        <v>293837.90149892936</v>
      </c>
      <c r="YN245" s="11">
        <f t="shared" si="182"/>
        <v>293837.90149892936</v>
      </c>
      <c r="YO245" s="11">
        <f t="shared" si="182"/>
        <v>293837.90149892936</v>
      </c>
      <c r="YP245" s="11">
        <f t="shared" si="182"/>
        <v>293837.90149892936</v>
      </c>
      <c r="YQ245" s="11">
        <f t="shared" si="182"/>
        <v>293837.90149892936</v>
      </c>
      <c r="YR245" s="11">
        <f t="shared" si="182"/>
        <v>293837.90149892936</v>
      </c>
      <c r="YS245" s="11">
        <f t="shared" si="182"/>
        <v>293837.90149892936</v>
      </c>
      <c r="YT245" s="11">
        <f t="shared" si="182"/>
        <v>293837.90149892936</v>
      </c>
      <c r="YU245" s="11">
        <f t="shared" si="182"/>
        <v>293837.90149892936</v>
      </c>
      <c r="YV245" s="11">
        <f t="shared" si="182"/>
        <v>293837.90149892936</v>
      </c>
      <c r="YW245" s="11">
        <f t="shared" si="182"/>
        <v>293837.90149892936</v>
      </c>
      <c r="YX245" s="11">
        <f t="shared" si="182"/>
        <v>293837.90149892936</v>
      </c>
      <c r="YY245" s="11">
        <f t="shared" si="182"/>
        <v>293837.90149892936</v>
      </c>
      <c r="YZ245" s="11">
        <f t="shared" si="182"/>
        <v>293837.90149892936</v>
      </c>
      <c r="ZA245" s="11">
        <f t="shared" si="182"/>
        <v>293837.90149892936</v>
      </c>
      <c r="ZB245" s="11">
        <f t="shared" si="182"/>
        <v>293837.90149892936</v>
      </c>
      <c r="ZC245" s="11">
        <f t="shared" si="182"/>
        <v>293837.90149892936</v>
      </c>
      <c r="ZD245" s="11">
        <f t="shared" si="182"/>
        <v>293837.90149892936</v>
      </c>
      <c r="ZE245" s="11">
        <f t="shared" si="182"/>
        <v>293837.90149892936</v>
      </c>
      <c r="ZF245" s="11">
        <f t="shared" si="182"/>
        <v>293837.90149892936</v>
      </c>
      <c r="ZG245" s="11">
        <f t="shared" si="182"/>
        <v>293837.90149892936</v>
      </c>
      <c r="ZH245" s="11">
        <f t="shared" si="182"/>
        <v>293837.90149892936</v>
      </c>
      <c r="ZI245" s="11">
        <f t="shared" si="182"/>
        <v>293837.90149892936</v>
      </c>
      <c r="ZJ245" s="11">
        <f t="shared" si="182"/>
        <v>293837.90149892936</v>
      </c>
    </row>
    <row r="246" spans="2:686">
      <c r="B246" s="17"/>
      <c r="C246" s="29"/>
      <c r="D246" s="30" t="s">
        <v>530</v>
      </c>
      <c r="E246" s="43" t="s">
        <v>529</v>
      </c>
      <c r="F246" s="29">
        <v>12</v>
      </c>
      <c r="G246" s="36">
        <v>69768.709000000003</v>
      </c>
      <c r="H246" s="37">
        <f t="shared" si="171"/>
        <v>837224.50800000003</v>
      </c>
      <c r="I246" s="37"/>
      <c r="J246" s="17"/>
      <c r="K246" s="17"/>
      <c r="L246" s="23">
        <v>365</v>
      </c>
      <c r="M246" s="5"/>
      <c r="AH246" s="24"/>
      <c r="DM246" s="67"/>
      <c r="LJ246" s="11">
        <f t="shared" si="177"/>
        <v>2293.765775342466</v>
      </c>
      <c r="LK246" s="11">
        <f t="shared" si="177"/>
        <v>2293.765775342466</v>
      </c>
      <c r="LL246" s="11">
        <f t="shared" si="177"/>
        <v>2293.765775342466</v>
      </c>
      <c r="LM246" s="11">
        <f t="shared" si="177"/>
        <v>2293.765775342466</v>
      </c>
      <c r="LN246" s="11">
        <f t="shared" si="177"/>
        <v>2293.765775342466</v>
      </c>
      <c r="LO246" s="11">
        <f t="shared" si="177"/>
        <v>2293.765775342466</v>
      </c>
      <c r="LP246" s="11">
        <f t="shared" si="177"/>
        <v>2293.765775342466</v>
      </c>
      <c r="LQ246" s="11">
        <f t="shared" si="177"/>
        <v>2293.765775342466</v>
      </c>
      <c r="LR246" s="11">
        <f t="shared" si="177"/>
        <v>2293.765775342466</v>
      </c>
      <c r="LS246" s="11">
        <f t="shared" si="177"/>
        <v>2293.765775342466</v>
      </c>
      <c r="LT246" s="11">
        <f t="shared" si="177"/>
        <v>2293.765775342466</v>
      </c>
      <c r="LU246" s="11">
        <f t="shared" si="177"/>
        <v>2293.765775342466</v>
      </c>
      <c r="LV246" s="11">
        <f t="shared" si="177"/>
        <v>2293.765775342466</v>
      </c>
      <c r="LW246" s="11">
        <f t="shared" si="177"/>
        <v>2293.765775342466</v>
      </c>
      <c r="LX246" s="11">
        <f t="shared" si="177"/>
        <v>2293.765775342466</v>
      </c>
      <c r="LY246" s="11">
        <f t="shared" si="177"/>
        <v>2293.765775342466</v>
      </c>
      <c r="LZ246" s="11">
        <f t="shared" si="177"/>
        <v>2293.765775342466</v>
      </c>
      <c r="MA246" s="11">
        <f t="shared" si="177"/>
        <v>2293.765775342466</v>
      </c>
      <c r="MB246" s="11">
        <f t="shared" si="177"/>
        <v>2293.765775342466</v>
      </c>
      <c r="MC246" s="11">
        <f t="shared" si="177"/>
        <v>2293.765775342466</v>
      </c>
      <c r="MD246" s="11">
        <f t="shared" si="177"/>
        <v>2293.765775342466</v>
      </c>
      <c r="ME246" s="11">
        <f t="shared" si="177"/>
        <v>2293.765775342466</v>
      </c>
      <c r="MF246" s="11">
        <f t="shared" si="177"/>
        <v>2293.765775342466</v>
      </c>
      <c r="MG246" s="11">
        <f t="shared" si="177"/>
        <v>2293.765775342466</v>
      </c>
      <c r="MH246" s="11">
        <f t="shared" si="177"/>
        <v>2293.765775342466</v>
      </c>
      <c r="MI246" s="11">
        <f t="shared" si="177"/>
        <v>2293.765775342466</v>
      </c>
      <c r="MJ246" s="11">
        <f t="shared" si="177"/>
        <v>2293.765775342466</v>
      </c>
      <c r="MK246" s="11">
        <f t="shared" si="177"/>
        <v>2293.765775342466</v>
      </c>
      <c r="ML246" s="11">
        <f t="shared" si="177"/>
        <v>2293.765775342466</v>
      </c>
      <c r="MM246" s="11">
        <f t="shared" si="177"/>
        <v>2293.765775342466</v>
      </c>
      <c r="MN246" s="11">
        <f t="shared" si="177"/>
        <v>2293.765775342466</v>
      </c>
      <c r="MO246" s="11">
        <f t="shared" si="177"/>
        <v>2293.765775342466</v>
      </c>
      <c r="MP246" s="11">
        <f t="shared" si="177"/>
        <v>2293.765775342466</v>
      </c>
      <c r="MQ246" s="11">
        <f t="shared" si="177"/>
        <v>2293.765775342466</v>
      </c>
      <c r="MR246" s="11">
        <f t="shared" si="177"/>
        <v>2293.765775342466</v>
      </c>
      <c r="MS246" s="11">
        <f t="shared" si="177"/>
        <v>2293.765775342466</v>
      </c>
      <c r="MT246" s="11">
        <f t="shared" si="177"/>
        <v>2293.765775342466</v>
      </c>
      <c r="MU246" s="11">
        <f t="shared" si="177"/>
        <v>2293.765775342466</v>
      </c>
      <c r="MV246" s="11">
        <f t="shared" si="177"/>
        <v>2293.765775342466</v>
      </c>
      <c r="MW246" s="11">
        <f t="shared" si="177"/>
        <v>2293.765775342466</v>
      </c>
      <c r="MX246" s="11">
        <f t="shared" si="177"/>
        <v>2293.765775342466</v>
      </c>
      <c r="MY246" s="11">
        <f t="shared" si="177"/>
        <v>2293.765775342466</v>
      </c>
      <c r="MZ246" s="11">
        <f t="shared" si="177"/>
        <v>2293.765775342466</v>
      </c>
      <c r="NA246" s="11">
        <f t="shared" si="177"/>
        <v>2293.765775342466</v>
      </c>
      <c r="NB246" s="11">
        <f t="shared" si="177"/>
        <v>2293.765775342466</v>
      </c>
      <c r="NC246" s="11">
        <f t="shared" si="177"/>
        <v>2293.765775342466</v>
      </c>
      <c r="ND246" s="11">
        <f t="shared" si="177"/>
        <v>2293.765775342466</v>
      </c>
      <c r="NE246" s="11">
        <f t="shared" si="177"/>
        <v>2293.765775342466</v>
      </c>
      <c r="NF246" s="11">
        <f t="shared" si="177"/>
        <v>2293.765775342466</v>
      </c>
      <c r="NG246" s="11">
        <f t="shared" si="177"/>
        <v>2293.765775342466</v>
      </c>
      <c r="NH246" s="11">
        <f t="shared" si="177"/>
        <v>2293.765775342466</v>
      </c>
      <c r="NI246" s="11">
        <f t="shared" si="177"/>
        <v>2293.765775342466</v>
      </c>
      <c r="NJ246" s="11">
        <f t="shared" si="177"/>
        <v>2293.765775342466</v>
      </c>
      <c r="NK246" s="11">
        <f t="shared" si="177"/>
        <v>2293.765775342466</v>
      </c>
      <c r="NL246" s="11">
        <f t="shared" si="177"/>
        <v>2293.765775342466</v>
      </c>
      <c r="NM246" s="11">
        <f t="shared" si="177"/>
        <v>2293.765775342466</v>
      </c>
      <c r="NN246" s="11">
        <f t="shared" si="177"/>
        <v>2293.765775342466</v>
      </c>
      <c r="NO246" s="11">
        <f t="shared" si="177"/>
        <v>2293.765775342466</v>
      </c>
      <c r="NP246" s="11">
        <f t="shared" si="177"/>
        <v>2293.765775342466</v>
      </c>
      <c r="NQ246" s="11">
        <f t="shared" si="177"/>
        <v>2293.765775342466</v>
      </c>
      <c r="NR246" s="11">
        <f t="shared" si="177"/>
        <v>2293.765775342466</v>
      </c>
      <c r="NS246" s="11">
        <f t="shared" si="177"/>
        <v>2293.765775342466</v>
      </c>
      <c r="NT246" s="11">
        <f t="shared" si="177"/>
        <v>2293.765775342466</v>
      </c>
      <c r="NU246" s="11">
        <f t="shared" si="177"/>
        <v>2293.765775342466</v>
      </c>
      <c r="NV246" s="11">
        <f t="shared" si="178"/>
        <v>2293.765775342466</v>
      </c>
      <c r="NW246" s="11">
        <f t="shared" si="178"/>
        <v>2293.765775342466</v>
      </c>
      <c r="NX246" s="11">
        <f t="shared" si="178"/>
        <v>2293.765775342466</v>
      </c>
      <c r="NY246" s="11">
        <f t="shared" si="178"/>
        <v>2293.765775342466</v>
      </c>
      <c r="NZ246" s="11">
        <f t="shared" si="178"/>
        <v>2293.765775342466</v>
      </c>
      <c r="OA246" s="11">
        <f t="shared" si="178"/>
        <v>2293.765775342466</v>
      </c>
      <c r="OB246" s="11">
        <f t="shared" si="178"/>
        <v>2293.765775342466</v>
      </c>
      <c r="OC246" s="11">
        <f t="shared" si="178"/>
        <v>2293.765775342466</v>
      </c>
      <c r="OD246" s="11">
        <f t="shared" si="178"/>
        <v>2293.765775342466</v>
      </c>
      <c r="OE246" s="11">
        <f t="shared" si="178"/>
        <v>2293.765775342466</v>
      </c>
      <c r="OF246" s="11">
        <f t="shared" si="178"/>
        <v>2293.765775342466</v>
      </c>
      <c r="OG246" s="11">
        <f t="shared" si="178"/>
        <v>2293.765775342466</v>
      </c>
      <c r="OH246" s="11">
        <f t="shared" si="178"/>
        <v>2293.765775342466</v>
      </c>
      <c r="OI246" s="11">
        <f t="shared" si="178"/>
        <v>2293.765775342466</v>
      </c>
      <c r="OJ246" s="11">
        <f t="shared" si="178"/>
        <v>2293.765775342466</v>
      </c>
      <c r="OK246" s="11">
        <f t="shared" si="178"/>
        <v>2293.765775342466</v>
      </c>
      <c r="OL246" s="11">
        <f t="shared" si="178"/>
        <v>2293.765775342466</v>
      </c>
      <c r="OM246" s="11">
        <f t="shared" si="178"/>
        <v>2293.765775342466</v>
      </c>
      <c r="ON246" s="11">
        <f t="shared" si="178"/>
        <v>2293.765775342466</v>
      </c>
      <c r="OO246" s="11">
        <f t="shared" si="178"/>
        <v>2293.765775342466</v>
      </c>
      <c r="OP246" s="11">
        <f t="shared" si="178"/>
        <v>2293.765775342466</v>
      </c>
      <c r="OQ246" s="11">
        <f t="shared" si="178"/>
        <v>2293.765775342466</v>
      </c>
      <c r="OR246" s="11">
        <f t="shared" si="178"/>
        <v>2293.765775342466</v>
      </c>
      <c r="OS246" s="11">
        <f t="shared" si="178"/>
        <v>2293.765775342466</v>
      </c>
      <c r="OT246" s="11">
        <f t="shared" si="178"/>
        <v>2293.765775342466</v>
      </c>
      <c r="OU246" s="11">
        <f t="shared" si="178"/>
        <v>2293.765775342466</v>
      </c>
      <c r="OV246" s="11">
        <f t="shared" si="178"/>
        <v>2293.765775342466</v>
      </c>
      <c r="OW246" s="11">
        <f t="shared" si="178"/>
        <v>2293.765775342466</v>
      </c>
      <c r="OX246" s="11">
        <f t="shared" si="178"/>
        <v>2293.765775342466</v>
      </c>
      <c r="OY246" s="11">
        <f t="shared" si="178"/>
        <v>2293.765775342466</v>
      </c>
      <c r="OZ246" s="11">
        <f t="shared" si="178"/>
        <v>2293.765775342466</v>
      </c>
      <c r="PA246" s="11">
        <f t="shared" si="178"/>
        <v>2293.765775342466</v>
      </c>
      <c r="PB246" s="11">
        <f t="shared" si="178"/>
        <v>2293.765775342466</v>
      </c>
      <c r="PC246" s="11">
        <f t="shared" si="178"/>
        <v>2293.765775342466</v>
      </c>
      <c r="PD246" s="11">
        <f t="shared" si="178"/>
        <v>2293.765775342466</v>
      </c>
      <c r="PE246" s="11">
        <f t="shared" si="178"/>
        <v>2293.765775342466</v>
      </c>
      <c r="PF246" s="11">
        <f t="shared" si="178"/>
        <v>2293.765775342466</v>
      </c>
      <c r="PG246" s="11">
        <f t="shared" si="178"/>
        <v>2293.765775342466</v>
      </c>
      <c r="PH246" s="11">
        <f t="shared" si="178"/>
        <v>2293.765775342466</v>
      </c>
      <c r="PI246" s="11">
        <f t="shared" si="178"/>
        <v>2293.765775342466</v>
      </c>
      <c r="PJ246" s="11">
        <f t="shared" si="178"/>
        <v>2293.765775342466</v>
      </c>
      <c r="PK246" s="11">
        <f t="shared" si="178"/>
        <v>2293.765775342466</v>
      </c>
      <c r="PL246" s="11">
        <f t="shared" si="178"/>
        <v>2293.765775342466</v>
      </c>
      <c r="PM246" s="11">
        <f t="shared" si="178"/>
        <v>2293.765775342466</v>
      </c>
      <c r="PN246" s="11">
        <f t="shared" si="178"/>
        <v>2293.765775342466</v>
      </c>
      <c r="PO246" s="11">
        <f t="shared" si="178"/>
        <v>2293.765775342466</v>
      </c>
      <c r="PP246" s="11">
        <f t="shared" si="178"/>
        <v>2293.765775342466</v>
      </c>
      <c r="PQ246" s="11">
        <f t="shared" si="178"/>
        <v>2293.765775342466</v>
      </c>
      <c r="PR246" s="11">
        <f t="shared" si="178"/>
        <v>2293.765775342466</v>
      </c>
      <c r="PS246" s="11">
        <f t="shared" si="178"/>
        <v>2293.765775342466</v>
      </c>
      <c r="PT246" s="11">
        <f t="shared" si="178"/>
        <v>2293.765775342466</v>
      </c>
      <c r="PU246" s="11">
        <f t="shared" si="178"/>
        <v>2293.765775342466</v>
      </c>
      <c r="PV246" s="11">
        <f t="shared" si="178"/>
        <v>2293.765775342466</v>
      </c>
      <c r="PW246" s="11">
        <f t="shared" si="178"/>
        <v>2293.765775342466</v>
      </c>
      <c r="PX246" s="11">
        <f t="shared" si="178"/>
        <v>2293.765775342466</v>
      </c>
      <c r="PY246" s="11">
        <f t="shared" si="178"/>
        <v>2293.765775342466</v>
      </c>
      <c r="PZ246" s="11">
        <f t="shared" si="178"/>
        <v>2293.765775342466</v>
      </c>
      <c r="QA246" s="11">
        <f t="shared" si="178"/>
        <v>2293.765775342466</v>
      </c>
      <c r="QB246" s="11">
        <f t="shared" si="178"/>
        <v>2293.765775342466</v>
      </c>
      <c r="QC246" s="11">
        <f t="shared" si="178"/>
        <v>2293.765775342466</v>
      </c>
      <c r="QD246" s="11">
        <f t="shared" si="178"/>
        <v>2293.765775342466</v>
      </c>
      <c r="QE246" s="11">
        <f t="shared" si="178"/>
        <v>2293.765775342466</v>
      </c>
      <c r="QF246" s="11">
        <f t="shared" si="178"/>
        <v>2293.765775342466</v>
      </c>
      <c r="QG246" s="11">
        <f t="shared" si="178"/>
        <v>2293.765775342466</v>
      </c>
      <c r="QH246" s="11">
        <f t="shared" si="179"/>
        <v>2293.765775342466</v>
      </c>
      <c r="QI246" s="11">
        <f t="shared" si="179"/>
        <v>2293.765775342466</v>
      </c>
      <c r="QJ246" s="11">
        <f t="shared" si="179"/>
        <v>2293.765775342466</v>
      </c>
      <c r="QK246" s="11">
        <f t="shared" si="179"/>
        <v>2293.765775342466</v>
      </c>
      <c r="QL246" s="11">
        <f t="shared" si="179"/>
        <v>2293.765775342466</v>
      </c>
      <c r="QM246" s="11">
        <f t="shared" si="179"/>
        <v>2293.765775342466</v>
      </c>
      <c r="QN246" s="11">
        <f t="shared" si="179"/>
        <v>2293.765775342466</v>
      </c>
      <c r="QO246" s="11">
        <f t="shared" si="179"/>
        <v>2293.765775342466</v>
      </c>
      <c r="QP246" s="11">
        <f t="shared" si="179"/>
        <v>2293.765775342466</v>
      </c>
      <c r="QQ246" s="11">
        <f t="shared" si="179"/>
        <v>2293.765775342466</v>
      </c>
      <c r="QR246" s="11">
        <f t="shared" si="179"/>
        <v>2293.765775342466</v>
      </c>
      <c r="QS246" s="11">
        <f t="shared" si="179"/>
        <v>2293.765775342466</v>
      </c>
      <c r="QT246" s="11">
        <f t="shared" si="179"/>
        <v>2293.765775342466</v>
      </c>
      <c r="QU246" s="11">
        <f t="shared" si="179"/>
        <v>2293.765775342466</v>
      </c>
      <c r="QV246" s="11">
        <f t="shared" si="179"/>
        <v>2293.765775342466</v>
      </c>
      <c r="QW246" s="11">
        <f t="shared" si="179"/>
        <v>2293.765775342466</v>
      </c>
      <c r="QX246" s="11">
        <f t="shared" si="179"/>
        <v>2293.765775342466</v>
      </c>
      <c r="QY246" s="11">
        <f t="shared" si="179"/>
        <v>2293.765775342466</v>
      </c>
      <c r="QZ246" s="11">
        <f t="shared" si="179"/>
        <v>2293.765775342466</v>
      </c>
      <c r="RA246" s="11">
        <f t="shared" si="179"/>
        <v>2293.765775342466</v>
      </c>
      <c r="RB246" s="11">
        <f t="shared" si="179"/>
        <v>2293.765775342466</v>
      </c>
      <c r="RC246" s="11">
        <f t="shared" si="179"/>
        <v>2293.765775342466</v>
      </c>
      <c r="RD246" s="11">
        <f t="shared" si="179"/>
        <v>2293.765775342466</v>
      </c>
      <c r="RE246" s="11">
        <f t="shared" si="179"/>
        <v>2293.765775342466</v>
      </c>
      <c r="RF246" s="11">
        <f t="shared" si="179"/>
        <v>2293.765775342466</v>
      </c>
      <c r="RG246" s="11">
        <f t="shared" si="179"/>
        <v>2293.765775342466</v>
      </c>
      <c r="RH246" s="11">
        <f t="shared" si="179"/>
        <v>2293.765775342466</v>
      </c>
      <c r="RI246" s="11">
        <f t="shared" si="179"/>
        <v>2293.765775342466</v>
      </c>
      <c r="RJ246" s="11">
        <f t="shared" si="179"/>
        <v>2293.765775342466</v>
      </c>
      <c r="RK246" s="11">
        <f t="shared" si="179"/>
        <v>2293.765775342466</v>
      </c>
      <c r="RL246" s="11">
        <f t="shared" si="179"/>
        <v>2293.765775342466</v>
      </c>
      <c r="RM246" s="11">
        <f t="shared" si="179"/>
        <v>2293.765775342466</v>
      </c>
      <c r="RN246" s="11">
        <f t="shared" si="179"/>
        <v>2293.765775342466</v>
      </c>
      <c r="RO246" s="11">
        <f t="shared" si="179"/>
        <v>2293.765775342466</v>
      </c>
      <c r="RP246" s="11">
        <f t="shared" si="179"/>
        <v>2293.765775342466</v>
      </c>
      <c r="RQ246" s="11">
        <f t="shared" si="179"/>
        <v>2293.765775342466</v>
      </c>
      <c r="RR246" s="11">
        <f t="shared" si="179"/>
        <v>2293.765775342466</v>
      </c>
      <c r="RS246" s="11">
        <f t="shared" si="179"/>
        <v>2293.765775342466</v>
      </c>
      <c r="RT246" s="11">
        <f t="shared" si="179"/>
        <v>2293.765775342466</v>
      </c>
      <c r="RU246" s="11">
        <f t="shared" si="179"/>
        <v>2293.765775342466</v>
      </c>
      <c r="RV246" s="11">
        <f t="shared" si="179"/>
        <v>2293.765775342466</v>
      </c>
      <c r="RW246" s="11">
        <f t="shared" si="179"/>
        <v>2293.765775342466</v>
      </c>
      <c r="RX246" s="11">
        <f t="shared" si="179"/>
        <v>2293.765775342466</v>
      </c>
      <c r="RY246" s="11">
        <f t="shared" si="179"/>
        <v>2293.765775342466</v>
      </c>
      <c r="RZ246" s="11">
        <f t="shared" si="179"/>
        <v>2293.765775342466</v>
      </c>
      <c r="SA246" s="11">
        <f t="shared" si="179"/>
        <v>2293.765775342466</v>
      </c>
      <c r="SB246" s="11">
        <f t="shared" si="179"/>
        <v>2293.765775342466</v>
      </c>
      <c r="SC246" s="11">
        <f t="shared" si="179"/>
        <v>2293.765775342466</v>
      </c>
      <c r="SD246" s="11">
        <f t="shared" si="179"/>
        <v>2293.765775342466</v>
      </c>
      <c r="SE246" s="11">
        <f t="shared" si="179"/>
        <v>2293.765775342466</v>
      </c>
      <c r="SF246" s="11">
        <f t="shared" si="179"/>
        <v>2293.765775342466</v>
      </c>
      <c r="SG246" s="11">
        <f t="shared" si="179"/>
        <v>2293.765775342466</v>
      </c>
      <c r="SH246" s="11">
        <f t="shared" si="179"/>
        <v>2293.765775342466</v>
      </c>
      <c r="SI246" s="11">
        <f t="shared" si="179"/>
        <v>2293.765775342466</v>
      </c>
      <c r="SJ246" s="11">
        <f t="shared" si="179"/>
        <v>2293.765775342466</v>
      </c>
      <c r="SK246" s="11">
        <f t="shared" si="179"/>
        <v>2293.765775342466</v>
      </c>
      <c r="SL246" s="11">
        <f t="shared" si="179"/>
        <v>2293.765775342466</v>
      </c>
      <c r="SM246" s="11">
        <f t="shared" si="179"/>
        <v>2293.765775342466</v>
      </c>
      <c r="SN246" s="11">
        <f t="shared" si="179"/>
        <v>2293.765775342466</v>
      </c>
      <c r="SO246" s="11">
        <f t="shared" si="179"/>
        <v>2293.765775342466</v>
      </c>
      <c r="SP246" s="11">
        <f t="shared" si="179"/>
        <v>2293.765775342466</v>
      </c>
      <c r="SQ246" s="11">
        <f t="shared" si="179"/>
        <v>2293.765775342466</v>
      </c>
      <c r="SR246" s="11">
        <f t="shared" si="179"/>
        <v>2293.765775342466</v>
      </c>
      <c r="SS246" s="11">
        <f t="shared" si="179"/>
        <v>2293.765775342466</v>
      </c>
      <c r="ST246" s="11">
        <f t="shared" si="180"/>
        <v>2293.765775342466</v>
      </c>
      <c r="SU246" s="11">
        <f t="shared" si="180"/>
        <v>2293.765775342466</v>
      </c>
      <c r="SV246" s="11">
        <f t="shared" si="180"/>
        <v>2293.765775342466</v>
      </c>
      <c r="SW246" s="11">
        <f t="shared" si="180"/>
        <v>2293.765775342466</v>
      </c>
      <c r="SX246" s="11">
        <f t="shared" si="180"/>
        <v>2293.765775342466</v>
      </c>
      <c r="SY246" s="11">
        <f t="shared" si="180"/>
        <v>2293.765775342466</v>
      </c>
      <c r="SZ246" s="11">
        <f t="shared" si="180"/>
        <v>2293.765775342466</v>
      </c>
      <c r="TA246" s="11">
        <f t="shared" si="180"/>
        <v>2293.765775342466</v>
      </c>
      <c r="TB246" s="11">
        <f t="shared" si="180"/>
        <v>2293.765775342466</v>
      </c>
      <c r="TC246" s="11">
        <f t="shared" si="180"/>
        <v>2293.765775342466</v>
      </c>
      <c r="TD246" s="11">
        <f t="shared" si="180"/>
        <v>2293.765775342466</v>
      </c>
      <c r="TE246" s="11">
        <f t="shared" si="180"/>
        <v>2293.765775342466</v>
      </c>
      <c r="TF246" s="11">
        <f t="shared" si="180"/>
        <v>2293.765775342466</v>
      </c>
      <c r="TG246" s="11">
        <f t="shared" si="180"/>
        <v>2293.765775342466</v>
      </c>
      <c r="TH246" s="11">
        <f t="shared" si="180"/>
        <v>2293.765775342466</v>
      </c>
      <c r="TI246" s="11">
        <f t="shared" si="180"/>
        <v>2293.765775342466</v>
      </c>
      <c r="TJ246" s="11">
        <f t="shared" si="180"/>
        <v>2293.765775342466</v>
      </c>
      <c r="TK246" s="11">
        <f t="shared" si="180"/>
        <v>2293.765775342466</v>
      </c>
      <c r="TL246" s="11">
        <f t="shared" si="180"/>
        <v>2293.765775342466</v>
      </c>
      <c r="TM246" s="11">
        <f t="shared" si="180"/>
        <v>2293.765775342466</v>
      </c>
      <c r="TN246" s="11">
        <f t="shared" si="180"/>
        <v>2293.765775342466</v>
      </c>
      <c r="TO246" s="11">
        <f t="shared" si="180"/>
        <v>2293.765775342466</v>
      </c>
      <c r="TP246" s="11">
        <f t="shared" si="180"/>
        <v>2293.765775342466</v>
      </c>
      <c r="TQ246" s="11">
        <f t="shared" si="180"/>
        <v>2293.765775342466</v>
      </c>
      <c r="TR246" s="11">
        <f t="shared" si="180"/>
        <v>2293.765775342466</v>
      </c>
      <c r="TS246" s="11">
        <f t="shared" si="180"/>
        <v>2293.765775342466</v>
      </c>
      <c r="TT246" s="11">
        <f t="shared" si="180"/>
        <v>2293.765775342466</v>
      </c>
      <c r="TU246" s="11">
        <f t="shared" si="180"/>
        <v>2293.765775342466</v>
      </c>
      <c r="TV246" s="11">
        <f t="shared" si="180"/>
        <v>2293.765775342466</v>
      </c>
      <c r="TW246" s="11">
        <f t="shared" si="180"/>
        <v>2293.765775342466</v>
      </c>
      <c r="TX246" s="11">
        <f t="shared" si="180"/>
        <v>2293.765775342466</v>
      </c>
      <c r="TY246" s="11">
        <f t="shared" si="180"/>
        <v>2293.765775342466</v>
      </c>
      <c r="TZ246" s="11">
        <f t="shared" si="180"/>
        <v>2293.765775342466</v>
      </c>
      <c r="UA246" s="11">
        <f t="shared" si="180"/>
        <v>2293.765775342466</v>
      </c>
      <c r="UB246" s="11">
        <f t="shared" si="180"/>
        <v>2293.765775342466</v>
      </c>
      <c r="UC246" s="11">
        <f t="shared" si="180"/>
        <v>2293.765775342466</v>
      </c>
      <c r="UD246" s="11">
        <f t="shared" si="180"/>
        <v>2293.765775342466</v>
      </c>
      <c r="UE246" s="11">
        <f t="shared" si="180"/>
        <v>2293.765775342466</v>
      </c>
      <c r="UF246" s="11">
        <f t="shared" si="180"/>
        <v>2293.765775342466</v>
      </c>
      <c r="UG246" s="11">
        <f t="shared" si="180"/>
        <v>2293.765775342466</v>
      </c>
      <c r="UH246" s="11">
        <f t="shared" si="180"/>
        <v>2293.765775342466</v>
      </c>
      <c r="UI246" s="11">
        <f t="shared" si="180"/>
        <v>2293.765775342466</v>
      </c>
      <c r="UJ246" s="11">
        <f t="shared" si="180"/>
        <v>2293.765775342466</v>
      </c>
      <c r="UK246" s="11">
        <f t="shared" si="180"/>
        <v>2293.765775342466</v>
      </c>
      <c r="UL246" s="11">
        <f t="shared" si="180"/>
        <v>2293.765775342466</v>
      </c>
      <c r="UM246" s="11">
        <f t="shared" si="180"/>
        <v>2293.765775342466</v>
      </c>
      <c r="UN246" s="11">
        <f t="shared" si="180"/>
        <v>2293.765775342466</v>
      </c>
      <c r="UO246" s="11">
        <f t="shared" si="180"/>
        <v>2293.765775342466</v>
      </c>
      <c r="UP246" s="11">
        <f t="shared" si="180"/>
        <v>2293.765775342466</v>
      </c>
      <c r="UQ246" s="11">
        <f t="shared" si="180"/>
        <v>2293.765775342466</v>
      </c>
      <c r="UR246" s="11">
        <f t="shared" si="180"/>
        <v>2293.765775342466</v>
      </c>
      <c r="US246" s="11">
        <f t="shared" si="180"/>
        <v>2293.765775342466</v>
      </c>
      <c r="UT246" s="11">
        <f t="shared" si="180"/>
        <v>2293.765775342466</v>
      </c>
      <c r="UU246" s="11">
        <f t="shared" si="180"/>
        <v>2293.765775342466</v>
      </c>
      <c r="UV246" s="11">
        <f t="shared" si="180"/>
        <v>2293.765775342466</v>
      </c>
      <c r="UW246" s="11">
        <f t="shared" si="180"/>
        <v>2293.765775342466</v>
      </c>
      <c r="UX246" s="11">
        <f t="shared" si="180"/>
        <v>2293.765775342466</v>
      </c>
      <c r="UY246" s="11">
        <f t="shared" si="180"/>
        <v>2293.765775342466</v>
      </c>
      <c r="UZ246" s="11">
        <f t="shared" si="180"/>
        <v>2293.765775342466</v>
      </c>
      <c r="VA246" s="11">
        <f t="shared" si="180"/>
        <v>2293.765775342466</v>
      </c>
      <c r="VB246" s="11">
        <f t="shared" si="180"/>
        <v>2293.765775342466</v>
      </c>
      <c r="VC246" s="11">
        <f t="shared" si="180"/>
        <v>2293.765775342466</v>
      </c>
      <c r="VD246" s="11">
        <f t="shared" si="180"/>
        <v>2293.765775342466</v>
      </c>
      <c r="VE246" s="11">
        <f t="shared" si="180"/>
        <v>2293.765775342466</v>
      </c>
      <c r="VF246" s="11">
        <f t="shared" si="181"/>
        <v>2293.765775342466</v>
      </c>
      <c r="VG246" s="11">
        <f t="shared" si="181"/>
        <v>2293.765775342466</v>
      </c>
      <c r="VH246" s="11">
        <f t="shared" si="181"/>
        <v>2293.765775342466</v>
      </c>
      <c r="VI246" s="11">
        <f t="shared" si="181"/>
        <v>2293.765775342466</v>
      </c>
      <c r="VJ246" s="11">
        <f t="shared" si="181"/>
        <v>2293.765775342466</v>
      </c>
      <c r="VK246" s="11">
        <f t="shared" si="181"/>
        <v>2293.765775342466</v>
      </c>
      <c r="VL246" s="11">
        <f t="shared" si="181"/>
        <v>2293.765775342466</v>
      </c>
      <c r="VM246" s="11">
        <f t="shared" si="181"/>
        <v>2293.765775342466</v>
      </c>
      <c r="VN246" s="11">
        <f t="shared" si="181"/>
        <v>2293.765775342466</v>
      </c>
      <c r="VO246" s="11">
        <f t="shared" si="181"/>
        <v>2293.765775342466</v>
      </c>
      <c r="VP246" s="11">
        <f t="shared" si="181"/>
        <v>2293.765775342466</v>
      </c>
      <c r="VQ246" s="11">
        <f t="shared" si="181"/>
        <v>2293.765775342466</v>
      </c>
      <c r="VR246" s="11">
        <f t="shared" si="181"/>
        <v>2293.765775342466</v>
      </c>
      <c r="VS246" s="11">
        <f t="shared" si="181"/>
        <v>2293.765775342466</v>
      </c>
      <c r="VT246" s="11">
        <f t="shared" si="181"/>
        <v>2293.765775342466</v>
      </c>
      <c r="VU246" s="11">
        <f t="shared" si="181"/>
        <v>2293.765775342466</v>
      </c>
      <c r="VV246" s="11">
        <f t="shared" si="181"/>
        <v>2293.765775342466</v>
      </c>
      <c r="VW246" s="11">
        <f t="shared" si="181"/>
        <v>2293.765775342466</v>
      </c>
      <c r="VX246" s="11">
        <f t="shared" si="181"/>
        <v>2293.765775342466</v>
      </c>
      <c r="VY246" s="11">
        <f t="shared" si="181"/>
        <v>2293.765775342466</v>
      </c>
      <c r="VZ246" s="11">
        <f t="shared" si="181"/>
        <v>2293.765775342466</v>
      </c>
      <c r="WA246" s="11">
        <f t="shared" si="181"/>
        <v>2293.765775342466</v>
      </c>
      <c r="WB246" s="11">
        <f t="shared" si="181"/>
        <v>2293.765775342466</v>
      </c>
      <c r="WC246" s="11">
        <f t="shared" si="181"/>
        <v>2293.765775342466</v>
      </c>
      <c r="WD246" s="11">
        <f t="shared" si="181"/>
        <v>2293.765775342466</v>
      </c>
      <c r="WE246" s="11">
        <f t="shared" si="181"/>
        <v>2293.765775342466</v>
      </c>
      <c r="WF246" s="11">
        <f t="shared" si="181"/>
        <v>2293.765775342466</v>
      </c>
      <c r="WG246" s="11">
        <f t="shared" si="181"/>
        <v>2293.765775342466</v>
      </c>
      <c r="WH246" s="11">
        <f t="shared" si="181"/>
        <v>2293.765775342466</v>
      </c>
      <c r="WI246" s="11">
        <f t="shared" si="181"/>
        <v>2293.765775342466</v>
      </c>
      <c r="WJ246" s="11">
        <f t="shared" si="181"/>
        <v>2293.765775342466</v>
      </c>
      <c r="WK246" s="11">
        <f t="shared" si="181"/>
        <v>2293.765775342466</v>
      </c>
      <c r="WL246" s="11">
        <f t="shared" si="181"/>
        <v>2293.765775342466</v>
      </c>
      <c r="WM246" s="11">
        <f t="shared" si="181"/>
        <v>2293.765775342466</v>
      </c>
      <c r="WN246" s="11">
        <f t="shared" si="181"/>
        <v>2293.765775342466</v>
      </c>
      <c r="WO246" s="11">
        <f t="shared" si="181"/>
        <v>2293.765775342466</v>
      </c>
      <c r="WP246" s="11">
        <f t="shared" si="181"/>
        <v>2293.765775342466</v>
      </c>
      <c r="WQ246" s="11">
        <f t="shared" si="181"/>
        <v>2293.765775342466</v>
      </c>
      <c r="WR246" s="11">
        <f t="shared" si="181"/>
        <v>2293.765775342466</v>
      </c>
      <c r="WS246" s="11">
        <f t="shared" si="181"/>
        <v>2293.765775342466</v>
      </c>
      <c r="WT246" s="11">
        <f t="shared" si="181"/>
        <v>2293.765775342466</v>
      </c>
      <c r="WU246" s="11">
        <f t="shared" si="181"/>
        <v>2293.765775342466</v>
      </c>
      <c r="WV246" s="11">
        <f t="shared" si="181"/>
        <v>2293.765775342466</v>
      </c>
      <c r="WW246" s="11">
        <f t="shared" si="181"/>
        <v>2293.765775342466</v>
      </c>
      <c r="WX246" s="11">
        <f t="shared" si="181"/>
        <v>2293.765775342466</v>
      </c>
      <c r="WY246" s="11">
        <f t="shared" si="181"/>
        <v>2293.765775342466</v>
      </c>
      <c r="WZ246" s="11">
        <f t="shared" si="181"/>
        <v>2293.765775342466</v>
      </c>
      <c r="XA246" s="11">
        <f t="shared" si="181"/>
        <v>2293.765775342466</v>
      </c>
      <c r="XB246" s="11">
        <f t="shared" si="181"/>
        <v>2293.765775342466</v>
      </c>
      <c r="XC246" s="11">
        <f t="shared" si="181"/>
        <v>2293.765775342466</v>
      </c>
      <c r="XD246" s="11">
        <f t="shared" si="181"/>
        <v>2293.765775342466</v>
      </c>
      <c r="XE246" s="11">
        <f t="shared" si="181"/>
        <v>2293.765775342466</v>
      </c>
      <c r="XF246" s="11">
        <f t="shared" si="181"/>
        <v>2293.765775342466</v>
      </c>
      <c r="XG246" s="11">
        <f t="shared" si="181"/>
        <v>2293.765775342466</v>
      </c>
      <c r="XH246" s="11">
        <f t="shared" si="181"/>
        <v>2293.765775342466</v>
      </c>
      <c r="XI246" s="11">
        <f t="shared" si="181"/>
        <v>2293.765775342466</v>
      </c>
      <c r="XJ246" s="11">
        <f t="shared" si="181"/>
        <v>2293.765775342466</v>
      </c>
      <c r="XK246" s="11">
        <f t="shared" si="181"/>
        <v>2293.765775342466</v>
      </c>
      <c r="XL246" s="11">
        <f t="shared" si="181"/>
        <v>2293.765775342466</v>
      </c>
      <c r="XM246" s="11">
        <f t="shared" si="181"/>
        <v>2293.765775342466</v>
      </c>
      <c r="XN246" s="11">
        <f t="shared" si="181"/>
        <v>2293.765775342466</v>
      </c>
      <c r="XO246" s="11">
        <f t="shared" si="181"/>
        <v>2293.765775342466</v>
      </c>
      <c r="XP246" s="11">
        <f t="shared" si="181"/>
        <v>2293.765775342466</v>
      </c>
      <c r="XQ246" s="11">
        <f t="shared" si="181"/>
        <v>2293.765775342466</v>
      </c>
      <c r="XR246" s="11">
        <f t="shared" si="182"/>
        <v>2293.765775342466</v>
      </c>
      <c r="XS246" s="11">
        <f t="shared" si="182"/>
        <v>2293.765775342466</v>
      </c>
      <c r="XT246" s="11">
        <f t="shared" si="182"/>
        <v>2293.765775342466</v>
      </c>
      <c r="XU246" s="11">
        <f t="shared" si="182"/>
        <v>2293.765775342466</v>
      </c>
      <c r="XV246" s="11">
        <f t="shared" si="182"/>
        <v>2293.765775342466</v>
      </c>
      <c r="XW246" s="11">
        <f t="shared" si="182"/>
        <v>2293.765775342466</v>
      </c>
      <c r="XX246" s="11">
        <f t="shared" si="182"/>
        <v>2293.765775342466</v>
      </c>
      <c r="XY246" s="11">
        <f t="shared" si="182"/>
        <v>2293.765775342466</v>
      </c>
      <c r="XZ246" s="11">
        <f t="shared" si="182"/>
        <v>2293.765775342466</v>
      </c>
      <c r="YA246" s="11">
        <f t="shared" si="182"/>
        <v>2293.765775342466</v>
      </c>
      <c r="YB246" s="11">
        <f t="shared" si="182"/>
        <v>2293.765775342466</v>
      </c>
      <c r="YC246" s="11">
        <f t="shared" si="182"/>
        <v>2293.765775342466</v>
      </c>
      <c r="YD246" s="11">
        <f t="shared" si="182"/>
        <v>2293.765775342466</v>
      </c>
      <c r="YE246" s="11">
        <f t="shared" si="182"/>
        <v>2293.765775342466</v>
      </c>
      <c r="YF246" s="11">
        <f t="shared" si="182"/>
        <v>2293.765775342466</v>
      </c>
      <c r="YG246" s="11">
        <f t="shared" si="182"/>
        <v>2293.765775342466</v>
      </c>
      <c r="YH246" s="11">
        <f t="shared" si="182"/>
        <v>2293.765775342466</v>
      </c>
      <c r="YI246" s="11">
        <f t="shared" si="182"/>
        <v>2293.765775342466</v>
      </c>
      <c r="YJ246" s="11">
        <f t="shared" si="182"/>
        <v>2293.765775342466</v>
      </c>
      <c r="YK246" s="11">
        <f t="shared" si="182"/>
        <v>2293.765775342466</v>
      </c>
      <c r="YL246" s="11">
        <f t="shared" si="182"/>
        <v>2293.765775342466</v>
      </c>
      <c r="YM246" s="11">
        <f t="shared" si="182"/>
        <v>2293.765775342466</v>
      </c>
      <c r="YN246" s="11">
        <f t="shared" si="182"/>
        <v>2293.765775342466</v>
      </c>
      <c r="YO246" s="11">
        <f t="shared" si="182"/>
        <v>2293.765775342466</v>
      </c>
      <c r="YP246" s="11">
        <f t="shared" si="182"/>
        <v>2293.765775342466</v>
      </c>
      <c r="YQ246" s="11">
        <f t="shared" si="182"/>
        <v>2293.765775342466</v>
      </c>
      <c r="YR246" s="11">
        <f t="shared" si="182"/>
        <v>2293.765775342466</v>
      </c>
      <c r="YS246" s="11">
        <f t="shared" si="182"/>
        <v>2293.765775342466</v>
      </c>
      <c r="YT246" s="11">
        <f t="shared" si="182"/>
        <v>2293.765775342466</v>
      </c>
      <c r="YU246" s="11">
        <f t="shared" si="182"/>
        <v>2293.765775342466</v>
      </c>
      <c r="YV246" s="11">
        <f t="shared" si="182"/>
        <v>2293.765775342466</v>
      </c>
      <c r="YW246" s="11">
        <f t="shared" si="182"/>
        <v>2293.765775342466</v>
      </c>
      <c r="YX246" s="11">
        <f t="shared" si="182"/>
        <v>2293.765775342466</v>
      </c>
      <c r="YY246" s="11">
        <f t="shared" si="182"/>
        <v>2293.765775342466</v>
      </c>
      <c r="YZ246" s="11">
        <f t="shared" si="182"/>
        <v>2293.765775342466</v>
      </c>
      <c r="ZA246" s="11">
        <f t="shared" si="182"/>
        <v>2293.765775342466</v>
      </c>
      <c r="ZB246" s="11">
        <f t="shared" si="182"/>
        <v>2293.765775342466</v>
      </c>
      <c r="ZC246" s="11">
        <f t="shared" si="182"/>
        <v>2293.765775342466</v>
      </c>
      <c r="ZD246" s="11">
        <f t="shared" si="182"/>
        <v>2293.765775342466</v>
      </c>
      <c r="ZE246" s="11">
        <f t="shared" si="182"/>
        <v>2293.765775342466</v>
      </c>
      <c r="ZF246" s="11">
        <f t="shared" si="182"/>
        <v>2293.765775342466</v>
      </c>
      <c r="ZG246" s="11">
        <f t="shared" si="182"/>
        <v>2293.765775342466</v>
      </c>
      <c r="ZH246" s="11">
        <f t="shared" si="182"/>
        <v>2293.765775342466</v>
      </c>
      <c r="ZI246" s="11">
        <f t="shared" si="182"/>
        <v>2293.765775342466</v>
      </c>
      <c r="ZJ246" s="11">
        <f t="shared" si="182"/>
        <v>2293.765775342466</v>
      </c>
    </row>
    <row r="247" spans="2:686">
      <c r="B247" s="17"/>
      <c r="C247" s="29"/>
      <c r="D247" s="30" t="s">
        <v>531</v>
      </c>
      <c r="E247" s="43" t="s">
        <v>529</v>
      </c>
      <c r="F247" s="29">
        <v>12</v>
      </c>
      <c r="G247" s="36">
        <v>69768.709000000003</v>
      </c>
      <c r="H247" s="37">
        <f t="shared" si="171"/>
        <v>837224.50800000003</v>
      </c>
      <c r="I247" s="37"/>
      <c r="J247" s="17"/>
      <c r="K247" s="17"/>
      <c r="L247" s="23">
        <v>365</v>
      </c>
      <c r="M247" s="5"/>
      <c r="AH247" s="24"/>
      <c r="DM247" s="67"/>
      <c r="LJ247" s="11">
        <f t="shared" ref="LJ247:NU250" si="183">+$H247/$L247</f>
        <v>2293.765775342466</v>
      </c>
      <c r="LK247" s="11">
        <f t="shared" si="183"/>
        <v>2293.765775342466</v>
      </c>
      <c r="LL247" s="11">
        <f t="shared" si="183"/>
        <v>2293.765775342466</v>
      </c>
      <c r="LM247" s="11">
        <f t="shared" si="183"/>
        <v>2293.765775342466</v>
      </c>
      <c r="LN247" s="11">
        <f t="shared" si="183"/>
        <v>2293.765775342466</v>
      </c>
      <c r="LO247" s="11">
        <f t="shared" si="183"/>
        <v>2293.765775342466</v>
      </c>
      <c r="LP247" s="11">
        <f t="shared" si="183"/>
        <v>2293.765775342466</v>
      </c>
      <c r="LQ247" s="11">
        <f t="shared" si="183"/>
        <v>2293.765775342466</v>
      </c>
      <c r="LR247" s="11">
        <f t="shared" si="183"/>
        <v>2293.765775342466</v>
      </c>
      <c r="LS247" s="11">
        <f t="shared" si="183"/>
        <v>2293.765775342466</v>
      </c>
      <c r="LT247" s="11">
        <f t="shared" si="183"/>
        <v>2293.765775342466</v>
      </c>
      <c r="LU247" s="11">
        <f t="shared" si="183"/>
        <v>2293.765775342466</v>
      </c>
      <c r="LV247" s="11">
        <f t="shared" si="183"/>
        <v>2293.765775342466</v>
      </c>
      <c r="LW247" s="11">
        <f t="shared" si="183"/>
        <v>2293.765775342466</v>
      </c>
      <c r="LX247" s="11">
        <f t="shared" si="183"/>
        <v>2293.765775342466</v>
      </c>
      <c r="LY247" s="11">
        <f t="shared" si="183"/>
        <v>2293.765775342466</v>
      </c>
      <c r="LZ247" s="11">
        <f t="shared" si="183"/>
        <v>2293.765775342466</v>
      </c>
      <c r="MA247" s="11">
        <f t="shared" si="183"/>
        <v>2293.765775342466</v>
      </c>
      <c r="MB247" s="11">
        <f t="shared" si="183"/>
        <v>2293.765775342466</v>
      </c>
      <c r="MC247" s="11">
        <f t="shared" si="183"/>
        <v>2293.765775342466</v>
      </c>
      <c r="MD247" s="11">
        <f t="shared" si="183"/>
        <v>2293.765775342466</v>
      </c>
      <c r="ME247" s="11">
        <f t="shared" si="183"/>
        <v>2293.765775342466</v>
      </c>
      <c r="MF247" s="11">
        <f t="shared" si="183"/>
        <v>2293.765775342466</v>
      </c>
      <c r="MG247" s="11">
        <f t="shared" si="183"/>
        <v>2293.765775342466</v>
      </c>
      <c r="MH247" s="11">
        <f t="shared" si="183"/>
        <v>2293.765775342466</v>
      </c>
      <c r="MI247" s="11">
        <f t="shared" si="183"/>
        <v>2293.765775342466</v>
      </c>
      <c r="MJ247" s="11">
        <f t="shared" si="183"/>
        <v>2293.765775342466</v>
      </c>
      <c r="MK247" s="11">
        <f t="shared" si="183"/>
        <v>2293.765775342466</v>
      </c>
      <c r="ML247" s="11">
        <f t="shared" si="183"/>
        <v>2293.765775342466</v>
      </c>
      <c r="MM247" s="11">
        <f t="shared" si="183"/>
        <v>2293.765775342466</v>
      </c>
      <c r="MN247" s="11">
        <f t="shared" si="183"/>
        <v>2293.765775342466</v>
      </c>
      <c r="MO247" s="11">
        <f t="shared" si="183"/>
        <v>2293.765775342466</v>
      </c>
      <c r="MP247" s="11">
        <f t="shared" si="183"/>
        <v>2293.765775342466</v>
      </c>
      <c r="MQ247" s="11">
        <f t="shared" si="183"/>
        <v>2293.765775342466</v>
      </c>
      <c r="MR247" s="11">
        <f t="shared" si="183"/>
        <v>2293.765775342466</v>
      </c>
      <c r="MS247" s="11">
        <f t="shared" si="183"/>
        <v>2293.765775342466</v>
      </c>
      <c r="MT247" s="11">
        <f t="shared" si="183"/>
        <v>2293.765775342466</v>
      </c>
      <c r="MU247" s="11">
        <f t="shared" si="183"/>
        <v>2293.765775342466</v>
      </c>
      <c r="MV247" s="11">
        <f t="shared" si="183"/>
        <v>2293.765775342466</v>
      </c>
      <c r="MW247" s="11">
        <f t="shared" si="183"/>
        <v>2293.765775342466</v>
      </c>
      <c r="MX247" s="11">
        <f t="shared" si="183"/>
        <v>2293.765775342466</v>
      </c>
      <c r="MY247" s="11">
        <f t="shared" si="183"/>
        <v>2293.765775342466</v>
      </c>
      <c r="MZ247" s="11">
        <f t="shared" si="183"/>
        <v>2293.765775342466</v>
      </c>
      <c r="NA247" s="11">
        <f t="shared" si="183"/>
        <v>2293.765775342466</v>
      </c>
      <c r="NB247" s="11">
        <f t="shared" si="183"/>
        <v>2293.765775342466</v>
      </c>
      <c r="NC247" s="11">
        <f t="shared" si="183"/>
        <v>2293.765775342466</v>
      </c>
      <c r="ND247" s="11">
        <f t="shared" si="183"/>
        <v>2293.765775342466</v>
      </c>
      <c r="NE247" s="11">
        <f t="shared" si="183"/>
        <v>2293.765775342466</v>
      </c>
      <c r="NF247" s="11">
        <f t="shared" si="183"/>
        <v>2293.765775342466</v>
      </c>
      <c r="NG247" s="11">
        <f t="shared" si="183"/>
        <v>2293.765775342466</v>
      </c>
      <c r="NH247" s="11">
        <f t="shared" si="183"/>
        <v>2293.765775342466</v>
      </c>
      <c r="NI247" s="11">
        <f t="shared" si="183"/>
        <v>2293.765775342466</v>
      </c>
      <c r="NJ247" s="11">
        <f t="shared" si="183"/>
        <v>2293.765775342466</v>
      </c>
      <c r="NK247" s="11">
        <f t="shared" si="183"/>
        <v>2293.765775342466</v>
      </c>
      <c r="NL247" s="11">
        <f t="shared" si="183"/>
        <v>2293.765775342466</v>
      </c>
      <c r="NM247" s="11">
        <f t="shared" si="183"/>
        <v>2293.765775342466</v>
      </c>
      <c r="NN247" s="11">
        <f t="shared" si="183"/>
        <v>2293.765775342466</v>
      </c>
      <c r="NO247" s="11">
        <f t="shared" si="183"/>
        <v>2293.765775342466</v>
      </c>
      <c r="NP247" s="11">
        <f t="shared" si="183"/>
        <v>2293.765775342466</v>
      </c>
      <c r="NQ247" s="11">
        <f t="shared" si="183"/>
        <v>2293.765775342466</v>
      </c>
      <c r="NR247" s="11">
        <f t="shared" si="183"/>
        <v>2293.765775342466</v>
      </c>
      <c r="NS247" s="11">
        <f t="shared" si="183"/>
        <v>2293.765775342466</v>
      </c>
      <c r="NT247" s="11">
        <f t="shared" si="183"/>
        <v>2293.765775342466</v>
      </c>
      <c r="NU247" s="11">
        <f t="shared" si="183"/>
        <v>2293.765775342466</v>
      </c>
      <c r="NV247" s="11">
        <f t="shared" si="178"/>
        <v>2293.765775342466</v>
      </c>
      <c r="NW247" s="11">
        <f t="shared" si="178"/>
        <v>2293.765775342466</v>
      </c>
      <c r="NX247" s="11">
        <f t="shared" si="178"/>
        <v>2293.765775342466</v>
      </c>
      <c r="NY247" s="11">
        <f t="shared" si="178"/>
        <v>2293.765775342466</v>
      </c>
      <c r="NZ247" s="11">
        <f t="shared" si="178"/>
        <v>2293.765775342466</v>
      </c>
      <c r="OA247" s="11">
        <f t="shared" si="178"/>
        <v>2293.765775342466</v>
      </c>
      <c r="OB247" s="11">
        <f t="shared" si="178"/>
        <v>2293.765775342466</v>
      </c>
      <c r="OC247" s="11">
        <f t="shared" si="178"/>
        <v>2293.765775342466</v>
      </c>
      <c r="OD247" s="11">
        <f t="shared" si="178"/>
        <v>2293.765775342466</v>
      </c>
      <c r="OE247" s="11">
        <f t="shared" si="178"/>
        <v>2293.765775342466</v>
      </c>
      <c r="OF247" s="11">
        <f t="shared" si="178"/>
        <v>2293.765775342466</v>
      </c>
      <c r="OG247" s="11">
        <f t="shared" si="178"/>
        <v>2293.765775342466</v>
      </c>
      <c r="OH247" s="11">
        <f t="shared" si="178"/>
        <v>2293.765775342466</v>
      </c>
      <c r="OI247" s="11">
        <f t="shared" si="178"/>
        <v>2293.765775342466</v>
      </c>
      <c r="OJ247" s="11">
        <f t="shared" si="178"/>
        <v>2293.765775342466</v>
      </c>
      <c r="OK247" s="11">
        <f t="shared" si="178"/>
        <v>2293.765775342466</v>
      </c>
      <c r="OL247" s="11">
        <f t="shared" si="178"/>
        <v>2293.765775342466</v>
      </c>
      <c r="OM247" s="11">
        <f t="shared" si="178"/>
        <v>2293.765775342466</v>
      </c>
      <c r="ON247" s="11">
        <f t="shared" si="178"/>
        <v>2293.765775342466</v>
      </c>
      <c r="OO247" s="11">
        <f t="shared" si="178"/>
        <v>2293.765775342466</v>
      </c>
      <c r="OP247" s="11">
        <f t="shared" si="178"/>
        <v>2293.765775342466</v>
      </c>
      <c r="OQ247" s="11">
        <f t="shared" si="178"/>
        <v>2293.765775342466</v>
      </c>
      <c r="OR247" s="11">
        <f t="shared" si="178"/>
        <v>2293.765775342466</v>
      </c>
      <c r="OS247" s="11">
        <f t="shared" si="178"/>
        <v>2293.765775342466</v>
      </c>
      <c r="OT247" s="11">
        <f t="shared" si="178"/>
        <v>2293.765775342466</v>
      </c>
      <c r="OU247" s="11">
        <f t="shared" si="178"/>
        <v>2293.765775342466</v>
      </c>
      <c r="OV247" s="11">
        <f t="shared" si="178"/>
        <v>2293.765775342466</v>
      </c>
      <c r="OW247" s="11">
        <f t="shared" si="178"/>
        <v>2293.765775342466</v>
      </c>
      <c r="OX247" s="11">
        <f t="shared" si="178"/>
        <v>2293.765775342466</v>
      </c>
      <c r="OY247" s="11">
        <f t="shared" si="178"/>
        <v>2293.765775342466</v>
      </c>
      <c r="OZ247" s="11">
        <f t="shared" si="178"/>
        <v>2293.765775342466</v>
      </c>
      <c r="PA247" s="11">
        <f t="shared" si="178"/>
        <v>2293.765775342466</v>
      </c>
      <c r="PB247" s="11">
        <f t="shared" si="178"/>
        <v>2293.765775342466</v>
      </c>
      <c r="PC247" s="11">
        <f t="shared" si="178"/>
        <v>2293.765775342466</v>
      </c>
      <c r="PD247" s="11">
        <f t="shared" si="178"/>
        <v>2293.765775342466</v>
      </c>
      <c r="PE247" s="11">
        <f t="shared" si="178"/>
        <v>2293.765775342466</v>
      </c>
      <c r="PF247" s="11">
        <f t="shared" si="178"/>
        <v>2293.765775342466</v>
      </c>
      <c r="PG247" s="11">
        <f t="shared" si="178"/>
        <v>2293.765775342466</v>
      </c>
      <c r="PH247" s="11">
        <f t="shared" si="178"/>
        <v>2293.765775342466</v>
      </c>
      <c r="PI247" s="11">
        <f t="shared" si="178"/>
        <v>2293.765775342466</v>
      </c>
      <c r="PJ247" s="11">
        <f t="shared" si="178"/>
        <v>2293.765775342466</v>
      </c>
      <c r="PK247" s="11">
        <f t="shared" si="178"/>
        <v>2293.765775342466</v>
      </c>
      <c r="PL247" s="11">
        <f t="shared" si="178"/>
        <v>2293.765775342466</v>
      </c>
      <c r="PM247" s="11">
        <f t="shared" si="178"/>
        <v>2293.765775342466</v>
      </c>
      <c r="PN247" s="11">
        <f t="shared" si="178"/>
        <v>2293.765775342466</v>
      </c>
      <c r="PO247" s="11">
        <f t="shared" si="178"/>
        <v>2293.765775342466</v>
      </c>
      <c r="PP247" s="11">
        <f t="shared" si="178"/>
        <v>2293.765775342466</v>
      </c>
      <c r="PQ247" s="11">
        <f t="shared" si="178"/>
        <v>2293.765775342466</v>
      </c>
      <c r="PR247" s="11">
        <f t="shared" si="178"/>
        <v>2293.765775342466</v>
      </c>
      <c r="PS247" s="11">
        <f t="shared" si="178"/>
        <v>2293.765775342466</v>
      </c>
      <c r="PT247" s="11">
        <f t="shared" si="178"/>
        <v>2293.765775342466</v>
      </c>
      <c r="PU247" s="11">
        <f t="shared" si="178"/>
        <v>2293.765775342466</v>
      </c>
      <c r="PV247" s="11">
        <f t="shared" si="178"/>
        <v>2293.765775342466</v>
      </c>
      <c r="PW247" s="11">
        <f t="shared" si="178"/>
        <v>2293.765775342466</v>
      </c>
      <c r="PX247" s="11">
        <f t="shared" si="178"/>
        <v>2293.765775342466</v>
      </c>
      <c r="PY247" s="11">
        <f t="shared" si="178"/>
        <v>2293.765775342466</v>
      </c>
      <c r="PZ247" s="11">
        <f t="shared" si="178"/>
        <v>2293.765775342466</v>
      </c>
      <c r="QA247" s="11">
        <f t="shared" si="178"/>
        <v>2293.765775342466</v>
      </c>
      <c r="QB247" s="11">
        <f t="shared" si="178"/>
        <v>2293.765775342466</v>
      </c>
      <c r="QC247" s="11">
        <f t="shared" si="178"/>
        <v>2293.765775342466</v>
      </c>
      <c r="QD247" s="11">
        <f t="shared" si="178"/>
        <v>2293.765775342466</v>
      </c>
      <c r="QE247" s="11">
        <f t="shared" si="178"/>
        <v>2293.765775342466</v>
      </c>
      <c r="QF247" s="11">
        <f t="shared" si="178"/>
        <v>2293.765775342466</v>
      </c>
      <c r="QG247" s="11">
        <f t="shared" si="178"/>
        <v>2293.765775342466</v>
      </c>
      <c r="QH247" s="11">
        <f t="shared" si="179"/>
        <v>2293.765775342466</v>
      </c>
      <c r="QI247" s="11">
        <f t="shared" si="179"/>
        <v>2293.765775342466</v>
      </c>
      <c r="QJ247" s="11">
        <f t="shared" si="179"/>
        <v>2293.765775342466</v>
      </c>
      <c r="QK247" s="11">
        <f t="shared" si="179"/>
        <v>2293.765775342466</v>
      </c>
      <c r="QL247" s="11">
        <f t="shared" si="179"/>
        <v>2293.765775342466</v>
      </c>
      <c r="QM247" s="11">
        <f t="shared" si="179"/>
        <v>2293.765775342466</v>
      </c>
      <c r="QN247" s="11">
        <f t="shared" si="179"/>
        <v>2293.765775342466</v>
      </c>
      <c r="QO247" s="11">
        <f t="shared" si="179"/>
        <v>2293.765775342466</v>
      </c>
      <c r="QP247" s="11">
        <f t="shared" si="179"/>
        <v>2293.765775342466</v>
      </c>
      <c r="QQ247" s="11">
        <f t="shared" si="179"/>
        <v>2293.765775342466</v>
      </c>
      <c r="QR247" s="11">
        <f t="shared" si="179"/>
        <v>2293.765775342466</v>
      </c>
      <c r="QS247" s="11">
        <f t="shared" si="179"/>
        <v>2293.765775342466</v>
      </c>
      <c r="QT247" s="11">
        <f t="shared" si="179"/>
        <v>2293.765775342466</v>
      </c>
      <c r="QU247" s="11">
        <f t="shared" si="179"/>
        <v>2293.765775342466</v>
      </c>
      <c r="QV247" s="11">
        <f t="shared" si="179"/>
        <v>2293.765775342466</v>
      </c>
      <c r="QW247" s="11">
        <f t="shared" si="179"/>
        <v>2293.765775342466</v>
      </c>
      <c r="QX247" s="11">
        <f t="shared" si="179"/>
        <v>2293.765775342466</v>
      </c>
      <c r="QY247" s="11">
        <f t="shared" si="179"/>
        <v>2293.765775342466</v>
      </c>
      <c r="QZ247" s="11">
        <f t="shared" si="179"/>
        <v>2293.765775342466</v>
      </c>
      <c r="RA247" s="11">
        <f t="shared" si="179"/>
        <v>2293.765775342466</v>
      </c>
      <c r="RB247" s="11">
        <f t="shared" si="179"/>
        <v>2293.765775342466</v>
      </c>
      <c r="RC247" s="11">
        <f t="shared" si="179"/>
        <v>2293.765775342466</v>
      </c>
      <c r="RD247" s="11">
        <f t="shared" si="179"/>
        <v>2293.765775342466</v>
      </c>
      <c r="RE247" s="11">
        <f t="shared" si="179"/>
        <v>2293.765775342466</v>
      </c>
      <c r="RF247" s="11">
        <f t="shared" si="179"/>
        <v>2293.765775342466</v>
      </c>
      <c r="RG247" s="11">
        <f t="shared" si="179"/>
        <v>2293.765775342466</v>
      </c>
      <c r="RH247" s="11">
        <f t="shared" si="179"/>
        <v>2293.765775342466</v>
      </c>
      <c r="RI247" s="11">
        <f t="shared" si="179"/>
        <v>2293.765775342466</v>
      </c>
      <c r="RJ247" s="11">
        <f t="shared" si="179"/>
        <v>2293.765775342466</v>
      </c>
      <c r="RK247" s="11">
        <f t="shared" si="179"/>
        <v>2293.765775342466</v>
      </c>
      <c r="RL247" s="11">
        <f t="shared" si="179"/>
        <v>2293.765775342466</v>
      </c>
      <c r="RM247" s="11">
        <f t="shared" si="179"/>
        <v>2293.765775342466</v>
      </c>
      <c r="RN247" s="11">
        <f t="shared" si="179"/>
        <v>2293.765775342466</v>
      </c>
      <c r="RO247" s="11">
        <f t="shared" si="179"/>
        <v>2293.765775342466</v>
      </c>
      <c r="RP247" s="11">
        <f t="shared" si="179"/>
        <v>2293.765775342466</v>
      </c>
      <c r="RQ247" s="11">
        <f t="shared" si="179"/>
        <v>2293.765775342466</v>
      </c>
      <c r="RR247" s="11">
        <f t="shared" si="179"/>
        <v>2293.765775342466</v>
      </c>
      <c r="RS247" s="11">
        <f t="shared" si="179"/>
        <v>2293.765775342466</v>
      </c>
      <c r="RT247" s="11">
        <f t="shared" si="179"/>
        <v>2293.765775342466</v>
      </c>
      <c r="RU247" s="11">
        <f t="shared" si="179"/>
        <v>2293.765775342466</v>
      </c>
      <c r="RV247" s="11">
        <f t="shared" si="179"/>
        <v>2293.765775342466</v>
      </c>
      <c r="RW247" s="11">
        <f t="shared" si="179"/>
        <v>2293.765775342466</v>
      </c>
      <c r="RX247" s="11">
        <f t="shared" si="179"/>
        <v>2293.765775342466</v>
      </c>
      <c r="RY247" s="11">
        <f t="shared" si="179"/>
        <v>2293.765775342466</v>
      </c>
      <c r="RZ247" s="11">
        <f t="shared" si="179"/>
        <v>2293.765775342466</v>
      </c>
      <c r="SA247" s="11">
        <f t="shared" si="179"/>
        <v>2293.765775342466</v>
      </c>
      <c r="SB247" s="11">
        <f t="shared" si="179"/>
        <v>2293.765775342466</v>
      </c>
      <c r="SC247" s="11">
        <f t="shared" si="179"/>
        <v>2293.765775342466</v>
      </c>
      <c r="SD247" s="11">
        <f t="shared" si="179"/>
        <v>2293.765775342466</v>
      </c>
      <c r="SE247" s="11">
        <f t="shared" si="179"/>
        <v>2293.765775342466</v>
      </c>
      <c r="SF247" s="11">
        <f t="shared" si="179"/>
        <v>2293.765775342466</v>
      </c>
      <c r="SG247" s="11">
        <f t="shared" si="179"/>
        <v>2293.765775342466</v>
      </c>
      <c r="SH247" s="11">
        <f t="shared" si="179"/>
        <v>2293.765775342466</v>
      </c>
      <c r="SI247" s="11">
        <f t="shared" si="179"/>
        <v>2293.765775342466</v>
      </c>
      <c r="SJ247" s="11">
        <f t="shared" si="179"/>
        <v>2293.765775342466</v>
      </c>
      <c r="SK247" s="11">
        <f t="shared" si="179"/>
        <v>2293.765775342466</v>
      </c>
      <c r="SL247" s="11">
        <f t="shared" si="179"/>
        <v>2293.765775342466</v>
      </c>
      <c r="SM247" s="11">
        <f t="shared" si="179"/>
        <v>2293.765775342466</v>
      </c>
      <c r="SN247" s="11">
        <f t="shared" si="179"/>
        <v>2293.765775342466</v>
      </c>
      <c r="SO247" s="11">
        <f t="shared" si="179"/>
        <v>2293.765775342466</v>
      </c>
      <c r="SP247" s="11">
        <f t="shared" si="179"/>
        <v>2293.765775342466</v>
      </c>
      <c r="SQ247" s="11">
        <f t="shared" si="179"/>
        <v>2293.765775342466</v>
      </c>
      <c r="SR247" s="11">
        <f t="shared" si="179"/>
        <v>2293.765775342466</v>
      </c>
      <c r="SS247" s="11">
        <f t="shared" si="179"/>
        <v>2293.765775342466</v>
      </c>
      <c r="ST247" s="11">
        <f t="shared" si="180"/>
        <v>2293.765775342466</v>
      </c>
      <c r="SU247" s="11">
        <f t="shared" si="180"/>
        <v>2293.765775342466</v>
      </c>
      <c r="SV247" s="11">
        <f t="shared" si="180"/>
        <v>2293.765775342466</v>
      </c>
      <c r="SW247" s="11">
        <f t="shared" si="180"/>
        <v>2293.765775342466</v>
      </c>
      <c r="SX247" s="11">
        <f t="shared" si="180"/>
        <v>2293.765775342466</v>
      </c>
      <c r="SY247" s="11">
        <f t="shared" si="180"/>
        <v>2293.765775342466</v>
      </c>
      <c r="SZ247" s="11">
        <f t="shared" si="180"/>
        <v>2293.765775342466</v>
      </c>
      <c r="TA247" s="11">
        <f t="shared" si="180"/>
        <v>2293.765775342466</v>
      </c>
      <c r="TB247" s="11">
        <f t="shared" si="180"/>
        <v>2293.765775342466</v>
      </c>
      <c r="TC247" s="11">
        <f t="shared" si="180"/>
        <v>2293.765775342466</v>
      </c>
      <c r="TD247" s="11">
        <f t="shared" si="180"/>
        <v>2293.765775342466</v>
      </c>
      <c r="TE247" s="11">
        <f t="shared" si="180"/>
        <v>2293.765775342466</v>
      </c>
      <c r="TF247" s="11">
        <f t="shared" si="180"/>
        <v>2293.765775342466</v>
      </c>
      <c r="TG247" s="11">
        <f t="shared" si="180"/>
        <v>2293.765775342466</v>
      </c>
      <c r="TH247" s="11">
        <f t="shared" si="180"/>
        <v>2293.765775342466</v>
      </c>
      <c r="TI247" s="11">
        <f t="shared" si="180"/>
        <v>2293.765775342466</v>
      </c>
      <c r="TJ247" s="11">
        <f t="shared" si="180"/>
        <v>2293.765775342466</v>
      </c>
      <c r="TK247" s="11">
        <f t="shared" si="180"/>
        <v>2293.765775342466</v>
      </c>
      <c r="TL247" s="11">
        <f t="shared" si="180"/>
        <v>2293.765775342466</v>
      </c>
      <c r="TM247" s="11">
        <f t="shared" si="180"/>
        <v>2293.765775342466</v>
      </c>
      <c r="TN247" s="11">
        <f t="shared" si="180"/>
        <v>2293.765775342466</v>
      </c>
      <c r="TO247" s="11">
        <f t="shared" si="180"/>
        <v>2293.765775342466</v>
      </c>
      <c r="TP247" s="11">
        <f t="shared" si="180"/>
        <v>2293.765775342466</v>
      </c>
      <c r="TQ247" s="11">
        <f t="shared" si="180"/>
        <v>2293.765775342466</v>
      </c>
      <c r="TR247" s="11">
        <f t="shared" si="180"/>
        <v>2293.765775342466</v>
      </c>
      <c r="TS247" s="11">
        <f t="shared" si="180"/>
        <v>2293.765775342466</v>
      </c>
      <c r="TT247" s="11">
        <f t="shared" si="180"/>
        <v>2293.765775342466</v>
      </c>
      <c r="TU247" s="11">
        <f t="shared" si="180"/>
        <v>2293.765775342466</v>
      </c>
      <c r="TV247" s="11">
        <f t="shared" si="180"/>
        <v>2293.765775342466</v>
      </c>
      <c r="TW247" s="11">
        <f t="shared" si="180"/>
        <v>2293.765775342466</v>
      </c>
      <c r="TX247" s="11">
        <f t="shared" si="180"/>
        <v>2293.765775342466</v>
      </c>
      <c r="TY247" s="11">
        <f t="shared" si="180"/>
        <v>2293.765775342466</v>
      </c>
      <c r="TZ247" s="11">
        <f t="shared" si="180"/>
        <v>2293.765775342466</v>
      </c>
      <c r="UA247" s="11">
        <f t="shared" si="180"/>
        <v>2293.765775342466</v>
      </c>
      <c r="UB247" s="11">
        <f t="shared" si="180"/>
        <v>2293.765775342466</v>
      </c>
      <c r="UC247" s="11">
        <f t="shared" si="180"/>
        <v>2293.765775342466</v>
      </c>
      <c r="UD247" s="11">
        <f t="shared" si="180"/>
        <v>2293.765775342466</v>
      </c>
      <c r="UE247" s="11">
        <f t="shared" si="180"/>
        <v>2293.765775342466</v>
      </c>
      <c r="UF247" s="11">
        <f t="shared" si="180"/>
        <v>2293.765775342466</v>
      </c>
      <c r="UG247" s="11">
        <f t="shared" si="180"/>
        <v>2293.765775342466</v>
      </c>
      <c r="UH247" s="11">
        <f t="shared" si="180"/>
        <v>2293.765775342466</v>
      </c>
      <c r="UI247" s="11">
        <f t="shared" si="180"/>
        <v>2293.765775342466</v>
      </c>
      <c r="UJ247" s="11">
        <f t="shared" si="180"/>
        <v>2293.765775342466</v>
      </c>
      <c r="UK247" s="11">
        <f t="shared" si="180"/>
        <v>2293.765775342466</v>
      </c>
      <c r="UL247" s="11">
        <f t="shared" si="180"/>
        <v>2293.765775342466</v>
      </c>
      <c r="UM247" s="11">
        <f t="shared" si="180"/>
        <v>2293.765775342466</v>
      </c>
      <c r="UN247" s="11">
        <f t="shared" si="180"/>
        <v>2293.765775342466</v>
      </c>
      <c r="UO247" s="11">
        <f t="shared" si="180"/>
        <v>2293.765775342466</v>
      </c>
      <c r="UP247" s="11">
        <f t="shared" si="180"/>
        <v>2293.765775342466</v>
      </c>
      <c r="UQ247" s="11">
        <f t="shared" si="180"/>
        <v>2293.765775342466</v>
      </c>
      <c r="UR247" s="11">
        <f t="shared" si="180"/>
        <v>2293.765775342466</v>
      </c>
      <c r="US247" s="11">
        <f t="shared" si="180"/>
        <v>2293.765775342466</v>
      </c>
      <c r="UT247" s="11">
        <f t="shared" si="180"/>
        <v>2293.765775342466</v>
      </c>
      <c r="UU247" s="11">
        <f t="shared" si="180"/>
        <v>2293.765775342466</v>
      </c>
      <c r="UV247" s="11">
        <f t="shared" si="180"/>
        <v>2293.765775342466</v>
      </c>
      <c r="UW247" s="11">
        <f t="shared" si="180"/>
        <v>2293.765775342466</v>
      </c>
      <c r="UX247" s="11">
        <f t="shared" si="180"/>
        <v>2293.765775342466</v>
      </c>
      <c r="UY247" s="11">
        <f t="shared" si="180"/>
        <v>2293.765775342466</v>
      </c>
      <c r="UZ247" s="11">
        <f t="shared" si="180"/>
        <v>2293.765775342466</v>
      </c>
      <c r="VA247" s="11">
        <f t="shared" si="180"/>
        <v>2293.765775342466</v>
      </c>
      <c r="VB247" s="11">
        <f t="shared" si="180"/>
        <v>2293.765775342466</v>
      </c>
      <c r="VC247" s="11">
        <f t="shared" si="180"/>
        <v>2293.765775342466</v>
      </c>
      <c r="VD247" s="11">
        <f t="shared" si="180"/>
        <v>2293.765775342466</v>
      </c>
      <c r="VE247" s="11">
        <f t="shared" si="180"/>
        <v>2293.765775342466</v>
      </c>
      <c r="VF247" s="11">
        <f t="shared" si="181"/>
        <v>2293.765775342466</v>
      </c>
      <c r="VG247" s="11">
        <f t="shared" si="181"/>
        <v>2293.765775342466</v>
      </c>
      <c r="VH247" s="11">
        <f t="shared" si="181"/>
        <v>2293.765775342466</v>
      </c>
      <c r="VI247" s="11">
        <f t="shared" si="181"/>
        <v>2293.765775342466</v>
      </c>
      <c r="VJ247" s="11">
        <f t="shared" si="181"/>
        <v>2293.765775342466</v>
      </c>
      <c r="VK247" s="11">
        <f t="shared" si="181"/>
        <v>2293.765775342466</v>
      </c>
      <c r="VL247" s="11">
        <f t="shared" si="181"/>
        <v>2293.765775342466</v>
      </c>
      <c r="VM247" s="11">
        <f t="shared" si="181"/>
        <v>2293.765775342466</v>
      </c>
      <c r="VN247" s="11">
        <f t="shared" si="181"/>
        <v>2293.765775342466</v>
      </c>
      <c r="VO247" s="11">
        <f t="shared" si="181"/>
        <v>2293.765775342466</v>
      </c>
      <c r="VP247" s="11">
        <f t="shared" si="181"/>
        <v>2293.765775342466</v>
      </c>
      <c r="VQ247" s="11">
        <f t="shared" si="181"/>
        <v>2293.765775342466</v>
      </c>
      <c r="VR247" s="11">
        <f t="shared" si="181"/>
        <v>2293.765775342466</v>
      </c>
      <c r="VS247" s="11">
        <f t="shared" si="181"/>
        <v>2293.765775342466</v>
      </c>
      <c r="VT247" s="11">
        <f t="shared" si="181"/>
        <v>2293.765775342466</v>
      </c>
      <c r="VU247" s="11">
        <f t="shared" si="181"/>
        <v>2293.765775342466</v>
      </c>
      <c r="VV247" s="11">
        <f t="shared" si="181"/>
        <v>2293.765775342466</v>
      </c>
      <c r="VW247" s="11">
        <f t="shared" si="181"/>
        <v>2293.765775342466</v>
      </c>
      <c r="VX247" s="11">
        <f t="shared" si="181"/>
        <v>2293.765775342466</v>
      </c>
      <c r="VY247" s="11">
        <f t="shared" si="181"/>
        <v>2293.765775342466</v>
      </c>
      <c r="VZ247" s="11">
        <f t="shared" si="181"/>
        <v>2293.765775342466</v>
      </c>
      <c r="WA247" s="11">
        <f t="shared" si="181"/>
        <v>2293.765775342466</v>
      </c>
      <c r="WB247" s="11">
        <f t="shared" si="181"/>
        <v>2293.765775342466</v>
      </c>
      <c r="WC247" s="11">
        <f t="shared" si="181"/>
        <v>2293.765775342466</v>
      </c>
      <c r="WD247" s="11">
        <f t="shared" si="181"/>
        <v>2293.765775342466</v>
      </c>
      <c r="WE247" s="11">
        <f t="shared" si="181"/>
        <v>2293.765775342466</v>
      </c>
      <c r="WF247" s="11">
        <f t="shared" si="181"/>
        <v>2293.765775342466</v>
      </c>
      <c r="WG247" s="11">
        <f t="shared" si="181"/>
        <v>2293.765775342466</v>
      </c>
      <c r="WH247" s="11">
        <f t="shared" si="181"/>
        <v>2293.765775342466</v>
      </c>
      <c r="WI247" s="11">
        <f t="shared" si="181"/>
        <v>2293.765775342466</v>
      </c>
      <c r="WJ247" s="11">
        <f t="shared" si="181"/>
        <v>2293.765775342466</v>
      </c>
      <c r="WK247" s="11">
        <f t="shared" si="181"/>
        <v>2293.765775342466</v>
      </c>
      <c r="WL247" s="11">
        <f t="shared" si="181"/>
        <v>2293.765775342466</v>
      </c>
      <c r="WM247" s="11">
        <f t="shared" si="181"/>
        <v>2293.765775342466</v>
      </c>
      <c r="WN247" s="11">
        <f t="shared" si="181"/>
        <v>2293.765775342466</v>
      </c>
      <c r="WO247" s="11">
        <f t="shared" si="181"/>
        <v>2293.765775342466</v>
      </c>
      <c r="WP247" s="11">
        <f t="shared" si="181"/>
        <v>2293.765775342466</v>
      </c>
      <c r="WQ247" s="11">
        <f t="shared" si="181"/>
        <v>2293.765775342466</v>
      </c>
      <c r="WR247" s="11">
        <f t="shared" si="181"/>
        <v>2293.765775342466</v>
      </c>
      <c r="WS247" s="11">
        <f t="shared" si="181"/>
        <v>2293.765775342466</v>
      </c>
      <c r="WT247" s="11">
        <f t="shared" si="181"/>
        <v>2293.765775342466</v>
      </c>
      <c r="WU247" s="11">
        <f t="shared" si="181"/>
        <v>2293.765775342466</v>
      </c>
      <c r="WV247" s="11">
        <f t="shared" si="181"/>
        <v>2293.765775342466</v>
      </c>
      <c r="WW247" s="11">
        <f t="shared" si="181"/>
        <v>2293.765775342466</v>
      </c>
      <c r="WX247" s="11">
        <f t="shared" si="181"/>
        <v>2293.765775342466</v>
      </c>
      <c r="WY247" s="11">
        <f t="shared" si="181"/>
        <v>2293.765775342466</v>
      </c>
      <c r="WZ247" s="11">
        <f t="shared" si="181"/>
        <v>2293.765775342466</v>
      </c>
      <c r="XA247" s="11">
        <f t="shared" si="181"/>
        <v>2293.765775342466</v>
      </c>
      <c r="XB247" s="11">
        <f t="shared" si="181"/>
        <v>2293.765775342466</v>
      </c>
      <c r="XC247" s="11">
        <f t="shared" si="181"/>
        <v>2293.765775342466</v>
      </c>
      <c r="XD247" s="11">
        <f t="shared" si="181"/>
        <v>2293.765775342466</v>
      </c>
      <c r="XE247" s="11">
        <f t="shared" si="181"/>
        <v>2293.765775342466</v>
      </c>
      <c r="XF247" s="11">
        <f t="shared" si="181"/>
        <v>2293.765775342466</v>
      </c>
      <c r="XG247" s="11">
        <f t="shared" si="181"/>
        <v>2293.765775342466</v>
      </c>
      <c r="XH247" s="11">
        <f t="shared" si="181"/>
        <v>2293.765775342466</v>
      </c>
      <c r="XI247" s="11">
        <f t="shared" si="181"/>
        <v>2293.765775342466</v>
      </c>
      <c r="XJ247" s="11">
        <f t="shared" si="181"/>
        <v>2293.765775342466</v>
      </c>
      <c r="XK247" s="11">
        <f t="shared" si="181"/>
        <v>2293.765775342466</v>
      </c>
      <c r="XL247" s="11">
        <f t="shared" si="181"/>
        <v>2293.765775342466</v>
      </c>
      <c r="XM247" s="11">
        <f t="shared" si="181"/>
        <v>2293.765775342466</v>
      </c>
      <c r="XN247" s="11">
        <f t="shared" si="181"/>
        <v>2293.765775342466</v>
      </c>
      <c r="XO247" s="11">
        <f t="shared" si="181"/>
        <v>2293.765775342466</v>
      </c>
      <c r="XP247" s="11">
        <f t="shared" si="181"/>
        <v>2293.765775342466</v>
      </c>
      <c r="XQ247" s="11">
        <f t="shared" si="181"/>
        <v>2293.765775342466</v>
      </c>
      <c r="XR247" s="11">
        <f t="shared" si="182"/>
        <v>2293.765775342466</v>
      </c>
      <c r="XS247" s="11">
        <f t="shared" si="182"/>
        <v>2293.765775342466</v>
      </c>
      <c r="XT247" s="11">
        <f t="shared" si="182"/>
        <v>2293.765775342466</v>
      </c>
      <c r="XU247" s="11">
        <f t="shared" si="182"/>
        <v>2293.765775342466</v>
      </c>
      <c r="XV247" s="11">
        <f t="shared" si="182"/>
        <v>2293.765775342466</v>
      </c>
      <c r="XW247" s="11">
        <f t="shared" si="182"/>
        <v>2293.765775342466</v>
      </c>
      <c r="XX247" s="11">
        <f t="shared" si="182"/>
        <v>2293.765775342466</v>
      </c>
      <c r="XY247" s="11">
        <f t="shared" si="182"/>
        <v>2293.765775342466</v>
      </c>
      <c r="XZ247" s="11">
        <f t="shared" si="182"/>
        <v>2293.765775342466</v>
      </c>
      <c r="YA247" s="11">
        <f t="shared" si="182"/>
        <v>2293.765775342466</v>
      </c>
      <c r="YB247" s="11">
        <f t="shared" si="182"/>
        <v>2293.765775342466</v>
      </c>
      <c r="YC247" s="11">
        <f t="shared" si="182"/>
        <v>2293.765775342466</v>
      </c>
      <c r="YD247" s="11">
        <f t="shared" si="182"/>
        <v>2293.765775342466</v>
      </c>
      <c r="YE247" s="11">
        <f t="shared" si="182"/>
        <v>2293.765775342466</v>
      </c>
      <c r="YF247" s="11">
        <f t="shared" si="182"/>
        <v>2293.765775342466</v>
      </c>
      <c r="YG247" s="11">
        <f t="shared" si="182"/>
        <v>2293.765775342466</v>
      </c>
      <c r="YH247" s="11">
        <f t="shared" si="182"/>
        <v>2293.765775342466</v>
      </c>
      <c r="YI247" s="11">
        <f t="shared" si="182"/>
        <v>2293.765775342466</v>
      </c>
      <c r="YJ247" s="11">
        <f t="shared" si="182"/>
        <v>2293.765775342466</v>
      </c>
      <c r="YK247" s="11">
        <f t="shared" si="182"/>
        <v>2293.765775342466</v>
      </c>
      <c r="YL247" s="11">
        <f t="shared" si="182"/>
        <v>2293.765775342466</v>
      </c>
      <c r="YM247" s="11">
        <f t="shared" si="182"/>
        <v>2293.765775342466</v>
      </c>
      <c r="YN247" s="11">
        <f t="shared" si="182"/>
        <v>2293.765775342466</v>
      </c>
      <c r="YO247" s="11">
        <f t="shared" si="182"/>
        <v>2293.765775342466</v>
      </c>
      <c r="YP247" s="11">
        <f t="shared" si="182"/>
        <v>2293.765775342466</v>
      </c>
      <c r="YQ247" s="11">
        <f t="shared" si="182"/>
        <v>2293.765775342466</v>
      </c>
      <c r="YR247" s="11">
        <f t="shared" si="182"/>
        <v>2293.765775342466</v>
      </c>
      <c r="YS247" s="11">
        <f t="shared" si="182"/>
        <v>2293.765775342466</v>
      </c>
      <c r="YT247" s="11">
        <f t="shared" si="182"/>
        <v>2293.765775342466</v>
      </c>
      <c r="YU247" s="11">
        <f t="shared" si="182"/>
        <v>2293.765775342466</v>
      </c>
      <c r="YV247" s="11">
        <f t="shared" si="182"/>
        <v>2293.765775342466</v>
      </c>
      <c r="YW247" s="11">
        <f t="shared" si="182"/>
        <v>2293.765775342466</v>
      </c>
      <c r="YX247" s="11">
        <f t="shared" si="182"/>
        <v>2293.765775342466</v>
      </c>
      <c r="YY247" s="11">
        <f t="shared" si="182"/>
        <v>2293.765775342466</v>
      </c>
      <c r="YZ247" s="11">
        <f t="shared" si="182"/>
        <v>2293.765775342466</v>
      </c>
      <c r="ZA247" s="11">
        <f t="shared" si="182"/>
        <v>2293.765775342466</v>
      </c>
      <c r="ZB247" s="11">
        <f t="shared" si="182"/>
        <v>2293.765775342466</v>
      </c>
      <c r="ZC247" s="11">
        <f t="shared" si="182"/>
        <v>2293.765775342466</v>
      </c>
      <c r="ZD247" s="11">
        <f t="shared" si="182"/>
        <v>2293.765775342466</v>
      </c>
      <c r="ZE247" s="11">
        <f t="shared" si="182"/>
        <v>2293.765775342466</v>
      </c>
      <c r="ZF247" s="11">
        <f t="shared" si="182"/>
        <v>2293.765775342466</v>
      </c>
      <c r="ZG247" s="11">
        <f t="shared" si="182"/>
        <v>2293.765775342466</v>
      </c>
      <c r="ZH247" s="11">
        <f t="shared" si="182"/>
        <v>2293.765775342466</v>
      </c>
      <c r="ZI247" s="11">
        <f t="shared" si="182"/>
        <v>2293.765775342466</v>
      </c>
      <c r="ZJ247" s="11">
        <f t="shared" si="182"/>
        <v>2293.765775342466</v>
      </c>
    </row>
    <row r="248" spans="2:686">
      <c r="B248" s="17"/>
      <c r="C248" s="29"/>
      <c r="D248" s="30" t="s">
        <v>532</v>
      </c>
      <c r="E248" s="43" t="s">
        <v>529</v>
      </c>
      <c r="F248" s="29">
        <v>12</v>
      </c>
      <c r="G248" s="36">
        <v>200000</v>
      </c>
      <c r="H248" s="37">
        <f t="shared" si="171"/>
        <v>2400000</v>
      </c>
      <c r="I248" s="37"/>
      <c r="J248" s="17"/>
      <c r="K248" s="17"/>
      <c r="L248" s="23">
        <v>365</v>
      </c>
      <c r="M248" s="5"/>
      <c r="AH248" s="24"/>
      <c r="DM248" s="67"/>
      <c r="LJ248" s="11">
        <f t="shared" si="183"/>
        <v>6575.3424657534242</v>
      </c>
      <c r="LK248" s="11">
        <f t="shared" si="183"/>
        <v>6575.3424657534242</v>
      </c>
      <c r="LL248" s="11">
        <f t="shared" si="183"/>
        <v>6575.3424657534242</v>
      </c>
      <c r="LM248" s="11">
        <f t="shared" si="183"/>
        <v>6575.3424657534242</v>
      </c>
      <c r="LN248" s="11">
        <f t="shared" si="183"/>
        <v>6575.3424657534242</v>
      </c>
      <c r="LO248" s="11">
        <f t="shared" si="183"/>
        <v>6575.3424657534242</v>
      </c>
      <c r="LP248" s="11">
        <f t="shared" si="183"/>
        <v>6575.3424657534242</v>
      </c>
      <c r="LQ248" s="11">
        <f t="shared" si="183"/>
        <v>6575.3424657534242</v>
      </c>
      <c r="LR248" s="11">
        <f t="shared" si="183"/>
        <v>6575.3424657534242</v>
      </c>
      <c r="LS248" s="11">
        <f t="shared" si="183"/>
        <v>6575.3424657534242</v>
      </c>
      <c r="LT248" s="11">
        <f t="shared" si="183"/>
        <v>6575.3424657534242</v>
      </c>
      <c r="LU248" s="11">
        <f t="shared" si="183"/>
        <v>6575.3424657534242</v>
      </c>
      <c r="LV248" s="11">
        <f t="shared" si="183"/>
        <v>6575.3424657534242</v>
      </c>
      <c r="LW248" s="11">
        <f t="shared" si="183"/>
        <v>6575.3424657534242</v>
      </c>
      <c r="LX248" s="11">
        <f t="shared" si="183"/>
        <v>6575.3424657534242</v>
      </c>
      <c r="LY248" s="11">
        <f t="shared" si="183"/>
        <v>6575.3424657534242</v>
      </c>
      <c r="LZ248" s="11">
        <f t="shared" si="183"/>
        <v>6575.3424657534242</v>
      </c>
      <c r="MA248" s="11">
        <f t="shared" si="183"/>
        <v>6575.3424657534242</v>
      </c>
      <c r="MB248" s="11">
        <f t="shared" si="183"/>
        <v>6575.3424657534242</v>
      </c>
      <c r="MC248" s="11">
        <f t="shared" si="183"/>
        <v>6575.3424657534242</v>
      </c>
      <c r="MD248" s="11">
        <f t="shared" si="183"/>
        <v>6575.3424657534242</v>
      </c>
      <c r="ME248" s="11">
        <f t="shared" si="183"/>
        <v>6575.3424657534242</v>
      </c>
      <c r="MF248" s="11">
        <f t="shared" si="183"/>
        <v>6575.3424657534242</v>
      </c>
      <c r="MG248" s="11">
        <f t="shared" si="183"/>
        <v>6575.3424657534242</v>
      </c>
      <c r="MH248" s="11">
        <f t="shared" si="183"/>
        <v>6575.3424657534242</v>
      </c>
      <c r="MI248" s="11">
        <f t="shared" si="183"/>
        <v>6575.3424657534242</v>
      </c>
      <c r="MJ248" s="11">
        <f t="shared" si="183"/>
        <v>6575.3424657534242</v>
      </c>
      <c r="MK248" s="11">
        <f t="shared" si="183"/>
        <v>6575.3424657534242</v>
      </c>
      <c r="ML248" s="11">
        <f t="shared" si="183"/>
        <v>6575.3424657534242</v>
      </c>
      <c r="MM248" s="11">
        <f t="shared" si="183"/>
        <v>6575.3424657534242</v>
      </c>
      <c r="MN248" s="11">
        <f t="shared" si="183"/>
        <v>6575.3424657534242</v>
      </c>
      <c r="MO248" s="11">
        <f t="shared" si="183"/>
        <v>6575.3424657534242</v>
      </c>
      <c r="MP248" s="11">
        <f t="shared" si="183"/>
        <v>6575.3424657534242</v>
      </c>
      <c r="MQ248" s="11">
        <f t="shared" si="183"/>
        <v>6575.3424657534242</v>
      </c>
      <c r="MR248" s="11">
        <f t="shared" si="183"/>
        <v>6575.3424657534242</v>
      </c>
      <c r="MS248" s="11">
        <f t="shared" si="183"/>
        <v>6575.3424657534242</v>
      </c>
      <c r="MT248" s="11">
        <f t="shared" si="183"/>
        <v>6575.3424657534242</v>
      </c>
      <c r="MU248" s="11">
        <f t="shared" si="183"/>
        <v>6575.3424657534242</v>
      </c>
      <c r="MV248" s="11">
        <f t="shared" si="183"/>
        <v>6575.3424657534242</v>
      </c>
      <c r="MW248" s="11">
        <f t="shared" si="183"/>
        <v>6575.3424657534242</v>
      </c>
      <c r="MX248" s="11">
        <f t="shared" si="183"/>
        <v>6575.3424657534242</v>
      </c>
      <c r="MY248" s="11">
        <f t="shared" si="183"/>
        <v>6575.3424657534242</v>
      </c>
      <c r="MZ248" s="11">
        <f t="shared" si="183"/>
        <v>6575.3424657534242</v>
      </c>
      <c r="NA248" s="11">
        <f t="shared" si="183"/>
        <v>6575.3424657534242</v>
      </c>
      <c r="NB248" s="11">
        <f t="shared" si="183"/>
        <v>6575.3424657534242</v>
      </c>
      <c r="NC248" s="11">
        <f t="shared" si="183"/>
        <v>6575.3424657534242</v>
      </c>
      <c r="ND248" s="11">
        <f t="shared" si="183"/>
        <v>6575.3424657534242</v>
      </c>
      <c r="NE248" s="11">
        <f t="shared" si="183"/>
        <v>6575.3424657534242</v>
      </c>
      <c r="NF248" s="11">
        <f t="shared" si="183"/>
        <v>6575.3424657534242</v>
      </c>
      <c r="NG248" s="11">
        <f t="shared" si="183"/>
        <v>6575.3424657534242</v>
      </c>
      <c r="NH248" s="11">
        <f t="shared" si="183"/>
        <v>6575.3424657534242</v>
      </c>
      <c r="NI248" s="11">
        <f t="shared" si="183"/>
        <v>6575.3424657534242</v>
      </c>
      <c r="NJ248" s="11">
        <f t="shared" si="183"/>
        <v>6575.3424657534242</v>
      </c>
      <c r="NK248" s="11">
        <f t="shared" si="183"/>
        <v>6575.3424657534242</v>
      </c>
      <c r="NL248" s="11">
        <f t="shared" si="183"/>
        <v>6575.3424657534242</v>
      </c>
      <c r="NM248" s="11">
        <f t="shared" si="183"/>
        <v>6575.3424657534242</v>
      </c>
      <c r="NN248" s="11">
        <f t="shared" si="183"/>
        <v>6575.3424657534242</v>
      </c>
      <c r="NO248" s="11">
        <f t="shared" si="183"/>
        <v>6575.3424657534242</v>
      </c>
      <c r="NP248" s="11">
        <f t="shared" si="183"/>
        <v>6575.3424657534242</v>
      </c>
      <c r="NQ248" s="11">
        <f t="shared" si="183"/>
        <v>6575.3424657534242</v>
      </c>
      <c r="NR248" s="11">
        <f t="shared" si="183"/>
        <v>6575.3424657534242</v>
      </c>
      <c r="NS248" s="11">
        <f t="shared" si="183"/>
        <v>6575.3424657534242</v>
      </c>
      <c r="NT248" s="11">
        <f t="shared" si="183"/>
        <v>6575.3424657534242</v>
      </c>
      <c r="NU248" s="11">
        <f t="shared" si="183"/>
        <v>6575.3424657534242</v>
      </c>
      <c r="NV248" s="11">
        <f t="shared" si="178"/>
        <v>6575.3424657534242</v>
      </c>
      <c r="NW248" s="11">
        <f t="shared" si="178"/>
        <v>6575.3424657534242</v>
      </c>
      <c r="NX248" s="11">
        <f t="shared" si="178"/>
        <v>6575.3424657534242</v>
      </c>
      <c r="NY248" s="11">
        <f t="shared" si="178"/>
        <v>6575.3424657534242</v>
      </c>
      <c r="NZ248" s="11">
        <f t="shared" si="178"/>
        <v>6575.3424657534242</v>
      </c>
      <c r="OA248" s="11">
        <f t="shared" si="178"/>
        <v>6575.3424657534242</v>
      </c>
      <c r="OB248" s="11">
        <f t="shared" si="178"/>
        <v>6575.3424657534242</v>
      </c>
      <c r="OC248" s="11">
        <f t="shared" si="178"/>
        <v>6575.3424657534242</v>
      </c>
      <c r="OD248" s="11">
        <f t="shared" si="178"/>
        <v>6575.3424657534242</v>
      </c>
      <c r="OE248" s="11">
        <f t="shared" si="178"/>
        <v>6575.3424657534242</v>
      </c>
      <c r="OF248" s="11">
        <f t="shared" si="178"/>
        <v>6575.3424657534242</v>
      </c>
      <c r="OG248" s="11">
        <f t="shared" si="178"/>
        <v>6575.3424657534242</v>
      </c>
      <c r="OH248" s="11">
        <f t="shared" si="178"/>
        <v>6575.3424657534242</v>
      </c>
      <c r="OI248" s="11">
        <f t="shared" si="178"/>
        <v>6575.3424657534242</v>
      </c>
      <c r="OJ248" s="11">
        <f t="shared" si="178"/>
        <v>6575.3424657534242</v>
      </c>
      <c r="OK248" s="11">
        <f t="shared" si="178"/>
        <v>6575.3424657534242</v>
      </c>
      <c r="OL248" s="11">
        <f t="shared" si="178"/>
        <v>6575.3424657534242</v>
      </c>
      <c r="OM248" s="11">
        <f t="shared" si="178"/>
        <v>6575.3424657534242</v>
      </c>
      <c r="ON248" s="11">
        <f t="shared" si="178"/>
        <v>6575.3424657534242</v>
      </c>
      <c r="OO248" s="11">
        <f t="shared" si="178"/>
        <v>6575.3424657534242</v>
      </c>
      <c r="OP248" s="11">
        <f t="shared" si="178"/>
        <v>6575.3424657534242</v>
      </c>
      <c r="OQ248" s="11">
        <f t="shared" si="178"/>
        <v>6575.3424657534242</v>
      </c>
      <c r="OR248" s="11">
        <f t="shared" si="178"/>
        <v>6575.3424657534242</v>
      </c>
      <c r="OS248" s="11">
        <f t="shared" si="178"/>
        <v>6575.3424657534242</v>
      </c>
      <c r="OT248" s="11">
        <f t="shared" si="178"/>
        <v>6575.3424657534242</v>
      </c>
      <c r="OU248" s="11">
        <f t="shared" si="178"/>
        <v>6575.3424657534242</v>
      </c>
      <c r="OV248" s="11">
        <f t="shared" si="178"/>
        <v>6575.3424657534242</v>
      </c>
      <c r="OW248" s="11">
        <f t="shared" si="178"/>
        <v>6575.3424657534242</v>
      </c>
      <c r="OX248" s="11">
        <f t="shared" si="178"/>
        <v>6575.3424657534242</v>
      </c>
      <c r="OY248" s="11">
        <f t="shared" si="178"/>
        <v>6575.3424657534242</v>
      </c>
      <c r="OZ248" s="11">
        <f t="shared" si="178"/>
        <v>6575.3424657534242</v>
      </c>
      <c r="PA248" s="11">
        <f t="shared" si="178"/>
        <v>6575.3424657534242</v>
      </c>
      <c r="PB248" s="11">
        <f t="shared" si="178"/>
        <v>6575.3424657534242</v>
      </c>
      <c r="PC248" s="11">
        <f t="shared" si="178"/>
        <v>6575.3424657534242</v>
      </c>
      <c r="PD248" s="11">
        <f t="shared" si="178"/>
        <v>6575.3424657534242</v>
      </c>
      <c r="PE248" s="11">
        <f t="shared" si="178"/>
        <v>6575.3424657534242</v>
      </c>
      <c r="PF248" s="11">
        <f t="shared" si="178"/>
        <v>6575.3424657534242</v>
      </c>
      <c r="PG248" s="11">
        <f t="shared" si="178"/>
        <v>6575.3424657534242</v>
      </c>
      <c r="PH248" s="11">
        <f t="shared" si="178"/>
        <v>6575.3424657534242</v>
      </c>
      <c r="PI248" s="11">
        <f t="shared" si="178"/>
        <v>6575.3424657534242</v>
      </c>
      <c r="PJ248" s="11">
        <f t="shared" si="178"/>
        <v>6575.3424657534242</v>
      </c>
      <c r="PK248" s="11">
        <f t="shared" si="178"/>
        <v>6575.3424657534242</v>
      </c>
      <c r="PL248" s="11">
        <f t="shared" si="178"/>
        <v>6575.3424657534242</v>
      </c>
      <c r="PM248" s="11">
        <f t="shared" si="178"/>
        <v>6575.3424657534242</v>
      </c>
      <c r="PN248" s="11">
        <f t="shared" si="178"/>
        <v>6575.3424657534242</v>
      </c>
      <c r="PO248" s="11">
        <f t="shared" si="178"/>
        <v>6575.3424657534242</v>
      </c>
      <c r="PP248" s="11">
        <f t="shared" si="178"/>
        <v>6575.3424657534242</v>
      </c>
      <c r="PQ248" s="11">
        <f t="shared" si="178"/>
        <v>6575.3424657534242</v>
      </c>
      <c r="PR248" s="11">
        <f t="shared" si="178"/>
        <v>6575.3424657534242</v>
      </c>
      <c r="PS248" s="11">
        <f t="shared" si="178"/>
        <v>6575.3424657534242</v>
      </c>
      <c r="PT248" s="11">
        <f t="shared" si="178"/>
        <v>6575.3424657534242</v>
      </c>
      <c r="PU248" s="11">
        <f t="shared" si="178"/>
        <v>6575.3424657534242</v>
      </c>
      <c r="PV248" s="11">
        <f t="shared" si="178"/>
        <v>6575.3424657534242</v>
      </c>
      <c r="PW248" s="11">
        <f t="shared" si="178"/>
        <v>6575.3424657534242</v>
      </c>
      <c r="PX248" s="11">
        <f t="shared" si="178"/>
        <v>6575.3424657534242</v>
      </c>
      <c r="PY248" s="11">
        <f t="shared" si="178"/>
        <v>6575.3424657534242</v>
      </c>
      <c r="PZ248" s="11">
        <f t="shared" si="178"/>
        <v>6575.3424657534242</v>
      </c>
      <c r="QA248" s="11">
        <f t="shared" si="178"/>
        <v>6575.3424657534242</v>
      </c>
      <c r="QB248" s="11">
        <f t="shared" si="178"/>
        <v>6575.3424657534242</v>
      </c>
      <c r="QC248" s="11">
        <f t="shared" si="178"/>
        <v>6575.3424657534242</v>
      </c>
      <c r="QD248" s="11">
        <f t="shared" si="178"/>
        <v>6575.3424657534242</v>
      </c>
      <c r="QE248" s="11">
        <f t="shared" si="178"/>
        <v>6575.3424657534242</v>
      </c>
      <c r="QF248" s="11">
        <f t="shared" si="178"/>
        <v>6575.3424657534242</v>
      </c>
      <c r="QG248" s="11">
        <f t="shared" ref="QG248:SR252" si="184">+$H248/$L248</f>
        <v>6575.3424657534242</v>
      </c>
      <c r="QH248" s="11">
        <f t="shared" si="184"/>
        <v>6575.3424657534242</v>
      </c>
      <c r="QI248" s="11">
        <f t="shared" si="184"/>
        <v>6575.3424657534242</v>
      </c>
      <c r="QJ248" s="11">
        <f t="shared" si="184"/>
        <v>6575.3424657534242</v>
      </c>
      <c r="QK248" s="11">
        <f t="shared" si="184"/>
        <v>6575.3424657534242</v>
      </c>
      <c r="QL248" s="11">
        <f t="shared" si="184"/>
        <v>6575.3424657534242</v>
      </c>
      <c r="QM248" s="11">
        <f t="shared" si="184"/>
        <v>6575.3424657534242</v>
      </c>
      <c r="QN248" s="11">
        <f t="shared" si="184"/>
        <v>6575.3424657534242</v>
      </c>
      <c r="QO248" s="11">
        <f t="shared" si="184"/>
        <v>6575.3424657534242</v>
      </c>
      <c r="QP248" s="11">
        <f t="shared" si="184"/>
        <v>6575.3424657534242</v>
      </c>
      <c r="QQ248" s="11">
        <f t="shared" si="184"/>
        <v>6575.3424657534242</v>
      </c>
      <c r="QR248" s="11">
        <f t="shared" si="184"/>
        <v>6575.3424657534242</v>
      </c>
      <c r="QS248" s="11">
        <f t="shared" si="184"/>
        <v>6575.3424657534242</v>
      </c>
      <c r="QT248" s="11">
        <f t="shared" si="184"/>
        <v>6575.3424657534242</v>
      </c>
      <c r="QU248" s="11">
        <f t="shared" si="184"/>
        <v>6575.3424657534242</v>
      </c>
      <c r="QV248" s="11">
        <f t="shared" si="184"/>
        <v>6575.3424657534242</v>
      </c>
      <c r="QW248" s="11">
        <f t="shared" si="184"/>
        <v>6575.3424657534242</v>
      </c>
      <c r="QX248" s="11">
        <f t="shared" si="184"/>
        <v>6575.3424657534242</v>
      </c>
      <c r="QY248" s="11">
        <f t="shared" si="184"/>
        <v>6575.3424657534242</v>
      </c>
      <c r="QZ248" s="11">
        <f t="shared" si="184"/>
        <v>6575.3424657534242</v>
      </c>
      <c r="RA248" s="11">
        <f t="shared" si="184"/>
        <v>6575.3424657534242</v>
      </c>
      <c r="RB248" s="11">
        <f t="shared" si="184"/>
        <v>6575.3424657534242</v>
      </c>
      <c r="RC248" s="11">
        <f t="shared" si="184"/>
        <v>6575.3424657534242</v>
      </c>
      <c r="RD248" s="11">
        <f t="shared" si="184"/>
        <v>6575.3424657534242</v>
      </c>
      <c r="RE248" s="11">
        <f t="shared" si="184"/>
        <v>6575.3424657534242</v>
      </c>
      <c r="RF248" s="11">
        <f t="shared" si="184"/>
        <v>6575.3424657534242</v>
      </c>
      <c r="RG248" s="11">
        <f t="shared" si="184"/>
        <v>6575.3424657534242</v>
      </c>
      <c r="RH248" s="11">
        <f t="shared" si="184"/>
        <v>6575.3424657534242</v>
      </c>
      <c r="RI248" s="11">
        <f t="shared" si="184"/>
        <v>6575.3424657534242</v>
      </c>
      <c r="RJ248" s="11">
        <f t="shared" si="184"/>
        <v>6575.3424657534242</v>
      </c>
      <c r="RK248" s="11">
        <f t="shared" si="184"/>
        <v>6575.3424657534242</v>
      </c>
      <c r="RL248" s="11">
        <f t="shared" si="184"/>
        <v>6575.3424657534242</v>
      </c>
      <c r="RM248" s="11">
        <f t="shared" si="184"/>
        <v>6575.3424657534242</v>
      </c>
      <c r="RN248" s="11">
        <f t="shared" si="184"/>
        <v>6575.3424657534242</v>
      </c>
      <c r="RO248" s="11">
        <f t="shared" si="184"/>
        <v>6575.3424657534242</v>
      </c>
      <c r="RP248" s="11">
        <f t="shared" si="184"/>
        <v>6575.3424657534242</v>
      </c>
      <c r="RQ248" s="11">
        <f t="shared" si="184"/>
        <v>6575.3424657534242</v>
      </c>
      <c r="RR248" s="11">
        <f t="shared" si="184"/>
        <v>6575.3424657534242</v>
      </c>
      <c r="RS248" s="11">
        <f t="shared" si="184"/>
        <v>6575.3424657534242</v>
      </c>
      <c r="RT248" s="11">
        <f t="shared" si="184"/>
        <v>6575.3424657534242</v>
      </c>
      <c r="RU248" s="11">
        <f t="shared" si="184"/>
        <v>6575.3424657534242</v>
      </c>
      <c r="RV248" s="11">
        <f t="shared" si="184"/>
        <v>6575.3424657534242</v>
      </c>
      <c r="RW248" s="11">
        <f t="shared" si="184"/>
        <v>6575.3424657534242</v>
      </c>
      <c r="RX248" s="11">
        <f t="shared" si="184"/>
        <v>6575.3424657534242</v>
      </c>
      <c r="RY248" s="11">
        <f t="shared" si="184"/>
        <v>6575.3424657534242</v>
      </c>
      <c r="RZ248" s="11">
        <f t="shared" si="184"/>
        <v>6575.3424657534242</v>
      </c>
      <c r="SA248" s="11">
        <f t="shared" si="184"/>
        <v>6575.3424657534242</v>
      </c>
      <c r="SB248" s="11">
        <f t="shared" si="184"/>
        <v>6575.3424657534242</v>
      </c>
      <c r="SC248" s="11">
        <f t="shared" si="184"/>
        <v>6575.3424657534242</v>
      </c>
      <c r="SD248" s="11">
        <f t="shared" si="184"/>
        <v>6575.3424657534242</v>
      </c>
      <c r="SE248" s="11">
        <f t="shared" si="184"/>
        <v>6575.3424657534242</v>
      </c>
      <c r="SF248" s="11">
        <f t="shared" si="184"/>
        <v>6575.3424657534242</v>
      </c>
      <c r="SG248" s="11">
        <f t="shared" si="184"/>
        <v>6575.3424657534242</v>
      </c>
      <c r="SH248" s="11">
        <f t="shared" si="184"/>
        <v>6575.3424657534242</v>
      </c>
      <c r="SI248" s="11">
        <f t="shared" si="184"/>
        <v>6575.3424657534242</v>
      </c>
      <c r="SJ248" s="11">
        <f t="shared" si="184"/>
        <v>6575.3424657534242</v>
      </c>
      <c r="SK248" s="11">
        <f t="shared" si="184"/>
        <v>6575.3424657534242</v>
      </c>
      <c r="SL248" s="11">
        <f t="shared" si="184"/>
        <v>6575.3424657534242</v>
      </c>
      <c r="SM248" s="11">
        <f t="shared" si="184"/>
        <v>6575.3424657534242</v>
      </c>
      <c r="SN248" s="11">
        <f t="shared" si="184"/>
        <v>6575.3424657534242</v>
      </c>
      <c r="SO248" s="11">
        <f t="shared" si="184"/>
        <v>6575.3424657534242</v>
      </c>
      <c r="SP248" s="11">
        <f t="shared" si="184"/>
        <v>6575.3424657534242</v>
      </c>
      <c r="SQ248" s="11">
        <f t="shared" si="184"/>
        <v>6575.3424657534242</v>
      </c>
      <c r="SR248" s="11">
        <f t="shared" si="184"/>
        <v>6575.3424657534242</v>
      </c>
      <c r="SS248" s="11">
        <f t="shared" si="179"/>
        <v>6575.3424657534242</v>
      </c>
      <c r="ST248" s="11">
        <f t="shared" si="180"/>
        <v>6575.3424657534242</v>
      </c>
      <c r="SU248" s="11">
        <f t="shared" si="180"/>
        <v>6575.3424657534242</v>
      </c>
      <c r="SV248" s="11">
        <f t="shared" si="180"/>
        <v>6575.3424657534242</v>
      </c>
      <c r="SW248" s="11">
        <f t="shared" si="180"/>
        <v>6575.3424657534242</v>
      </c>
      <c r="SX248" s="11">
        <f t="shared" si="180"/>
        <v>6575.3424657534242</v>
      </c>
      <c r="SY248" s="11">
        <f t="shared" si="180"/>
        <v>6575.3424657534242</v>
      </c>
      <c r="SZ248" s="11">
        <f t="shared" si="180"/>
        <v>6575.3424657534242</v>
      </c>
      <c r="TA248" s="11">
        <f t="shared" si="180"/>
        <v>6575.3424657534242</v>
      </c>
      <c r="TB248" s="11">
        <f t="shared" si="180"/>
        <v>6575.3424657534242</v>
      </c>
      <c r="TC248" s="11">
        <f t="shared" si="180"/>
        <v>6575.3424657534242</v>
      </c>
      <c r="TD248" s="11">
        <f t="shared" si="180"/>
        <v>6575.3424657534242</v>
      </c>
      <c r="TE248" s="11">
        <f t="shared" si="180"/>
        <v>6575.3424657534242</v>
      </c>
      <c r="TF248" s="11">
        <f t="shared" si="180"/>
        <v>6575.3424657534242</v>
      </c>
      <c r="TG248" s="11">
        <f t="shared" si="180"/>
        <v>6575.3424657534242</v>
      </c>
      <c r="TH248" s="11">
        <f t="shared" si="180"/>
        <v>6575.3424657534242</v>
      </c>
      <c r="TI248" s="11">
        <f t="shared" si="180"/>
        <v>6575.3424657534242</v>
      </c>
      <c r="TJ248" s="11">
        <f t="shared" si="180"/>
        <v>6575.3424657534242</v>
      </c>
      <c r="TK248" s="11">
        <f t="shared" si="180"/>
        <v>6575.3424657534242</v>
      </c>
      <c r="TL248" s="11">
        <f t="shared" si="180"/>
        <v>6575.3424657534242</v>
      </c>
      <c r="TM248" s="11">
        <f t="shared" si="180"/>
        <v>6575.3424657534242</v>
      </c>
      <c r="TN248" s="11">
        <f t="shared" si="180"/>
        <v>6575.3424657534242</v>
      </c>
      <c r="TO248" s="11">
        <f t="shared" si="180"/>
        <v>6575.3424657534242</v>
      </c>
      <c r="TP248" s="11">
        <f t="shared" si="180"/>
        <v>6575.3424657534242</v>
      </c>
      <c r="TQ248" s="11">
        <f t="shared" si="180"/>
        <v>6575.3424657534242</v>
      </c>
      <c r="TR248" s="11">
        <f t="shared" si="180"/>
        <v>6575.3424657534242</v>
      </c>
      <c r="TS248" s="11">
        <f t="shared" si="180"/>
        <v>6575.3424657534242</v>
      </c>
      <c r="TT248" s="11">
        <f t="shared" si="180"/>
        <v>6575.3424657534242</v>
      </c>
      <c r="TU248" s="11">
        <f t="shared" si="180"/>
        <v>6575.3424657534242</v>
      </c>
      <c r="TV248" s="11">
        <f t="shared" si="180"/>
        <v>6575.3424657534242</v>
      </c>
      <c r="TW248" s="11">
        <f t="shared" si="180"/>
        <v>6575.3424657534242</v>
      </c>
      <c r="TX248" s="11">
        <f t="shared" si="180"/>
        <v>6575.3424657534242</v>
      </c>
      <c r="TY248" s="11">
        <f t="shared" si="180"/>
        <v>6575.3424657534242</v>
      </c>
      <c r="TZ248" s="11">
        <f t="shared" si="180"/>
        <v>6575.3424657534242</v>
      </c>
      <c r="UA248" s="11">
        <f t="shared" si="180"/>
        <v>6575.3424657534242</v>
      </c>
      <c r="UB248" s="11">
        <f t="shared" si="180"/>
        <v>6575.3424657534242</v>
      </c>
      <c r="UC248" s="11">
        <f t="shared" si="180"/>
        <v>6575.3424657534242</v>
      </c>
      <c r="UD248" s="11">
        <f t="shared" si="180"/>
        <v>6575.3424657534242</v>
      </c>
      <c r="UE248" s="11">
        <f t="shared" si="180"/>
        <v>6575.3424657534242</v>
      </c>
      <c r="UF248" s="11">
        <f t="shared" si="180"/>
        <v>6575.3424657534242</v>
      </c>
      <c r="UG248" s="11">
        <f t="shared" si="180"/>
        <v>6575.3424657534242</v>
      </c>
      <c r="UH248" s="11">
        <f t="shared" si="180"/>
        <v>6575.3424657534242</v>
      </c>
      <c r="UI248" s="11">
        <f t="shared" si="180"/>
        <v>6575.3424657534242</v>
      </c>
      <c r="UJ248" s="11">
        <f t="shared" si="180"/>
        <v>6575.3424657534242</v>
      </c>
      <c r="UK248" s="11">
        <f t="shared" si="180"/>
        <v>6575.3424657534242</v>
      </c>
      <c r="UL248" s="11">
        <f t="shared" si="180"/>
        <v>6575.3424657534242</v>
      </c>
      <c r="UM248" s="11">
        <f t="shared" si="180"/>
        <v>6575.3424657534242</v>
      </c>
      <c r="UN248" s="11">
        <f t="shared" si="180"/>
        <v>6575.3424657534242</v>
      </c>
      <c r="UO248" s="11">
        <f t="shared" si="180"/>
        <v>6575.3424657534242</v>
      </c>
      <c r="UP248" s="11">
        <f t="shared" si="180"/>
        <v>6575.3424657534242</v>
      </c>
      <c r="UQ248" s="11">
        <f t="shared" si="180"/>
        <v>6575.3424657534242</v>
      </c>
      <c r="UR248" s="11">
        <f t="shared" si="180"/>
        <v>6575.3424657534242</v>
      </c>
      <c r="US248" s="11">
        <f t="shared" si="180"/>
        <v>6575.3424657534242</v>
      </c>
      <c r="UT248" s="11">
        <f t="shared" si="180"/>
        <v>6575.3424657534242</v>
      </c>
      <c r="UU248" s="11">
        <f t="shared" si="180"/>
        <v>6575.3424657534242</v>
      </c>
      <c r="UV248" s="11">
        <f t="shared" si="180"/>
        <v>6575.3424657534242</v>
      </c>
      <c r="UW248" s="11">
        <f t="shared" si="180"/>
        <v>6575.3424657534242</v>
      </c>
      <c r="UX248" s="11">
        <f t="shared" si="180"/>
        <v>6575.3424657534242</v>
      </c>
      <c r="UY248" s="11">
        <f t="shared" si="180"/>
        <v>6575.3424657534242</v>
      </c>
      <c r="UZ248" s="11">
        <f t="shared" si="180"/>
        <v>6575.3424657534242</v>
      </c>
      <c r="VA248" s="11">
        <f t="shared" si="180"/>
        <v>6575.3424657534242</v>
      </c>
      <c r="VB248" s="11">
        <f t="shared" si="180"/>
        <v>6575.3424657534242</v>
      </c>
      <c r="VC248" s="11">
        <f t="shared" si="180"/>
        <v>6575.3424657534242</v>
      </c>
      <c r="VD248" s="11">
        <f t="shared" si="180"/>
        <v>6575.3424657534242</v>
      </c>
      <c r="VE248" s="11">
        <f t="shared" ref="VE248:XP252" si="185">+$H248/$L248</f>
        <v>6575.3424657534242</v>
      </c>
      <c r="VF248" s="11">
        <f t="shared" si="185"/>
        <v>6575.3424657534242</v>
      </c>
      <c r="VG248" s="11">
        <f t="shared" si="185"/>
        <v>6575.3424657534242</v>
      </c>
      <c r="VH248" s="11">
        <f t="shared" si="185"/>
        <v>6575.3424657534242</v>
      </c>
      <c r="VI248" s="11">
        <f t="shared" si="185"/>
        <v>6575.3424657534242</v>
      </c>
      <c r="VJ248" s="11">
        <f t="shared" si="185"/>
        <v>6575.3424657534242</v>
      </c>
      <c r="VK248" s="11">
        <f t="shared" si="185"/>
        <v>6575.3424657534242</v>
      </c>
      <c r="VL248" s="11">
        <f t="shared" si="185"/>
        <v>6575.3424657534242</v>
      </c>
      <c r="VM248" s="11">
        <f t="shared" si="185"/>
        <v>6575.3424657534242</v>
      </c>
      <c r="VN248" s="11">
        <f t="shared" si="185"/>
        <v>6575.3424657534242</v>
      </c>
      <c r="VO248" s="11">
        <f t="shared" si="185"/>
        <v>6575.3424657534242</v>
      </c>
      <c r="VP248" s="11">
        <f t="shared" si="185"/>
        <v>6575.3424657534242</v>
      </c>
      <c r="VQ248" s="11">
        <f t="shared" si="185"/>
        <v>6575.3424657534242</v>
      </c>
      <c r="VR248" s="11">
        <f t="shared" si="185"/>
        <v>6575.3424657534242</v>
      </c>
      <c r="VS248" s="11">
        <f t="shared" si="185"/>
        <v>6575.3424657534242</v>
      </c>
      <c r="VT248" s="11">
        <f t="shared" si="185"/>
        <v>6575.3424657534242</v>
      </c>
      <c r="VU248" s="11">
        <f t="shared" si="185"/>
        <v>6575.3424657534242</v>
      </c>
      <c r="VV248" s="11">
        <f t="shared" si="185"/>
        <v>6575.3424657534242</v>
      </c>
      <c r="VW248" s="11">
        <f t="shared" si="185"/>
        <v>6575.3424657534242</v>
      </c>
      <c r="VX248" s="11">
        <f t="shared" si="185"/>
        <v>6575.3424657534242</v>
      </c>
      <c r="VY248" s="11">
        <f t="shared" si="185"/>
        <v>6575.3424657534242</v>
      </c>
      <c r="VZ248" s="11">
        <f t="shared" si="185"/>
        <v>6575.3424657534242</v>
      </c>
      <c r="WA248" s="11">
        <f t="shared" si="185"/>
        <v>6575.3424657534242</v>
      </c>
      <c r="WB248" s="11">
        <f t="shared" si="185"/>
        <v>6575.3424657534242</v>
      </c>
      <c r="WC248" s="11">
        <f t="shared" si="185"/>
        <v>6575.3424657534242</v>
      </c>
      <c r="WD248" s="11">
        <f t="shared" si="185"/>
        <v>6575.3424657534242</v>
      </c>
      <c r="WE248" s="11">
        <f t="shared" si="185"/>
        <v>6575.3424657534242</v>
      </c>
      <c r="WF248" s="11">
        <f t="shared" si="185"/>
        <v>6575.3424657534242</v>
      </c>
      <c r="WG248" s="11">
        <f t="shared" si="185"/>
        <v>6575.3424657534242</v>
      </c>
      <c r="WH248" s="11">
        <f t="shared" si="185"/>
        <v>6575.3424657534242</v>
      </c>
      <c r="WI248" s="11">
        <f t="shared" si="185"/>
        <v>6575.3424657534242</v>
      </c>
      <c r="WJ248" s="11">
        <f t="shared" si="185"/>
        <v>6575.3424657534242</v>
      </c>
      <c r="WK248" s="11">
        <f t="shared" si="185"/>
        <v>6575.3424657534242</v>
      </c>
      <c r="WL248" s="11">
        <f t="shared" si="185"/>
        <v>6575.3424657534242</v>
      </c>
      <c r="WM248" s="11">
        <f t="shared" si="185"/>
        <v>6575.3424657534242</v>
      </c>
      <c r="WN248" s="11">
        <f t="shared" si="185"/>
        <v>6575.3424657534242</v>
      </c>
      <c r="WO248" s="11">
        <f t="shared" si="185"/>
        <v>6575.3424657534242</v>
      </c>
      <c r="WP248" s="11">
        <f t="shared" si="185"/>
        <v>6575.3424657534242</v>
      </c>
      <c r="WQ248" s="11">
        <f t="shared" si="185"/>
        <v>6575.3424657534242</v>
      </c>
      <c r="WR248" s="11">
        <f t="shared" si="185"/>
        <v>6575.3424657534242</v>
      </c>
      <c r="WS248" s="11">
        <f t="shared" si="185"/>
        <v>6575.3424657534242</v>
      </c>
      <c r="WT248" s="11">
        <f t="shared" si="185"/>
        <v>6575.3424657534242</v>
      </c>
      <c r="WU248" s="11">
        <f t="shared" si="185"/>
        <v>6575.3424657534242</v>
      </c>
      <c r="WV248" s="11">
        <f t="shared" si="185"/>
        <v>6575.3424657534242</v>
      </c>
      <c r="WW248" s="11">
        <f t="shared" si="185"/>
        <v>6575.3424657534242</v>
      </c>
      <c r="WX248" s="11">
        <f t="shared" si="185"/>
        <v>6575.3424657534242</v>
      </c>
      <c r="WY248" s="11">
        <f t="shared" si="185"/>
        <v>6575.3424657534242</v>
      </c>
      <c r="WZ248" s="11">
        <f t="shared" si="185"/>
        <v>6575.3424657534242</v>
      </c>
      <c r="XA248" s="11">
        <f t="shared" si="185"/>
        <v>6575.3424657534242</v>
      </c>
      <c r="XB248" s="11">
        <f t="shared" si="185"/>
        <v>6575.3424657534242</v>
      </c>
      <c r="XC248" s="11">
        <f t="shared" si="185"/>
        <v>6575.3424657534242</v>
      </c>
      <c r="XD248" s="11">
        <f t="shared" si="185"/>
        <v>6575.3424657534242</v>
      </c>
      <c r="XE248" s="11">
        <f t="shared" si="185"/>
        <v>6575.3424657534242</v>
      </c>
      <c r="XF248" s="11">
        <f t="shared" si="185"/>
        <v>6575.3424657534242</v>
      </c>
      <c r="XG248" s="11">
        <f t="shared" si="185"/>
        <v>6575.3424657534242</v>
      </c>
      <c r="XH248" s="11">
        <f t="shared" si="185"/>
        <v>6575.3424657534242</v>
      </c>
      <c r="XI248" s="11">
        <f t="shared" si="185"/>
        <v>6575.3424657534242</v>
      </c>
      <c r="XJ248" s="11">
        <f t="shared" si="185"/>
        <v>6575.3424657534242</v>
      </c>
      <c r="XK248" s="11">
        <f t="shared" si="185"/>
        <v>6575.3424657534242</v>
      </c>
      <c r="XL248" s="11">
        <f t="shared" si="185"/>
        <v>6575.3424657534242</v>
      </c>
      <c r="XM248" s="11">
        <f t="shared" si="185"/>
        <v>6575.3424657534242</v>
      </c>
      <c r="XN248" s="11">
        <f t="shared" si="185"/>
        <v>6575.3424657534242</v>
      </c>
      <c r="XO248" s="11">
        <f t="shared" si="185"/>
        <v>6575.3424657534242</v>
      </c>
      <c r="XP248" s="11">
        <f t="shared" si="185"/>
        <v>6575.3424657534242</v>
      </c>
      <c r="XQ248" s="11">
        <f t="shared" si="181"/>
        <v>6575.3424657534242</v>
      </c>
      <c r="XR248" s="11">
        <f t="shared" si="182"/>
        <v>6575.3424657534242</v>
      </c>
      <c r="XS248" s="11">
        <f t="shared" si="182"/>
        <v>6575.3424657534242</v>
      </c>
      <c r="XT248" s="11">
        <f t="shared" si="182"/>
        <v>6575.3424657534242</v>
      </c>
      <c r="XU248" s="11">
        <f t="shared" si="182"/>
        <v>6575.3424657534242</v>
      </c>
      <c r="XV248" s="11">
        <f t="shared" si="182"/>
        <v>6575.3424657534242</v>
      </c>
      <c r="XW248" s="11">
        <f t="shared" si="182"/>
        <v>6575.3424657534242</v>
      </c>
      <c r="XX248" s="11">
        <f t="shared" si="182"/>
        <v>6575.3424657534242</v>
      </c>
      <c r="XY248" s="11">
        <f t="shared" si="182"/>
        <v>6575.3424657534242</v>
      </c>
      <c r="XZ248" s="11">
        <f t="shared" si="182"/>
        <v>6575.3424657534242</v>
      </c>
      <c r="YA248" s="11">
        <f t="shared" si="182"/>
        <v>6575.3424657534242</v>
      </c>
      <c r="YB248" s="11">
        <f t="shared" si="182"/>
        <v>6575.3424657534242</v>
      </c>
      <c r="YC248" s="11">
        <f t="shared" si="182"/>
        <v>6575.3424657534242</v>
      </c>
      <c r="YD248" s="11">
        <f t="shared" si="182"/>
        <v>6575.3424657534242</v>
      </c>
      <c r="YE248" s="11">
        <f t="shared" si="182"/>
        <v>6575.3424657534242</v>
      </c>
      <c r="YF248" s="11">
        <f t="shared" si="182"/>
        <v>6575.3424657534242</v>
      </c>
      <c r="YG248" s="11">
        <f t="shared" si="182"/>
        <v>6575.3424657534242</v>
      </c>
      <c r="YH248" s="11">
        <f t="shared" si="182"/>
        <v>6575.3424657534242</v>
      </c>
      <c r="YI248" s="11">
        <f t="shared" si="182"/>
        <v>6575.3424657534242</v>
      </c>
      <c r="YJ248" s="11">
        <f t="shared" si="182"/>
        <v>6575.3424657534242</v>
      </c>
      <c r="YK248" s="11">
        <f t="shared" si="182"/>
        <v>6575.3424657534242</v>
      </c>
      <c r="YL248" s="11">
        <f t="shared" si="182"/>
        <v>6575.3424657534242</v>
      </c>
      <c r="YM248" s="11">
        <f t="shared" si="182"/>
        <v>6575.3424657534242</v>
      </c>
      <c r="YN248" s="11">
        <f t="shared" si="182"/>
        <v>6575.3424657534242</v>
      </c>
      <c r="YO248" s="11">
        <f t="shared" si="182"/>
        <v>6575.3424657534242</v>
      </c>
      <c r="YP248" s="11">
        <f t="shared" si="182"/>
        <v>6575.3424657534242</v>
      </c>
      <c r="YQ248" s="11">
        <f t="shared" si="182"/>
        <v>6575.3424657534242</v>
      </c>
      <c r="YR248" s="11">
        <f t="shared" si="182"/>
        <v>6575.3424657534242</v>
      </c>
      <c r="YS248" s="11">
        <f t="shared" si="182"/>
        <v>6575.3424657534242</v>
      </c>
      <c r="YT248" s="11">
        <f t="shared" si="182"/>
        <v>6575.3424657534242</v>
      </c>
      <c r="YU248" s="11">
        <f t="shared" si="182"/>
        <v>6575.3424657534242</v>
      </c>
      <c r="YV248" s="11">
        <f t="shared" si="182"/>
        <v>6575.3424657534242</v>
      </c>
      <c r="YW248" s="11">
        <f t="shared" si="182"/>
        <v>6575.3424657534242</v>
      </c>
      <c r="YX248" s="11">
        <f t="shared" si="182"/>
        <v>6575.3424657534242</v>
      </c>
      <c r="YY248" s="11">
        <f t="shared" si="182"/>
        <v>6575.3424657534242</v>
      </c>
      <c r="YZ248" s="11">
        <f t="shared" si="182"/>
        <v>6575.3424657534242</v>
      </c>
      <c r="ZA248" s="11">
        <f t="shared" si="182"/>
        <v>6575.3424657534242</v>
      </c>
      <c r="ZB248" s="11">
        <f t="shared" si="182"/>
        <v>6575.3424657534242</v>
      </c>
      <c r="ZC248" s="11">
        <f t="shared" si="182"/>
        <v>6575.3424657534242</v>
      </c>
      <c r="ZD248" s="11">
        <f t="shared" si="182"/>
        <v>6575.3424657534242</v>
      </c>
      <c r="ZE248" s="11">
        <f t="shared" si="182"/>
        <v>6575.3424657534242</v>
      </c>
      <c r="ZF248" s="11">
        <f t="shared" si="182"/>
        <v>6575.3424657534242</v>
      </c>
      <c r="ZG248" s="11">
        <f t="shared" si="182"/>
        <v>6575.3424657534242</v>
      </c>
      <c r="ZH248" s="11">
        <f t="shared" si="182"/>
        <v>6575.3424657534242</v>
      </c>
      <c r="ZI248" s="11">
        <f t="shared" si="182"/>
        <v>6575.3424657534242</v>
      </c>
      <c r="ZJ248" s="11">
        <f t="shared" si="182"/>
        <v>6575.3424657534242</v>
      </c>
    </row>
    <row r="249" spans="2:686">
      <c r="B249" s="17"/>
      <c r="C249" s="29"/>
      <c r="D249" s="30" t="s">
        <v>533</v>
      </c>
      <c r="E249" s="43" t="s">
        <v>529</v>
      </c>
      <c r="F249" s="29">
        <v>12</v>
      </c>
      <c r="G249" s="36">
        <v>300000</v>
      </c>
      <c r="H249" s="37">
        <f t="shared" si="171"/>
        <v>3600000</v>
      </c>
      <c r="I249" s="37"/>
      <c r="J249" s="17"/>
      <c r="K249" s="17"/>
      <c r="L249" s="23">
        <v>365</v>
      </c>
      <c r="M249" s="5"/>
      <c r="AH249" s="24"/>
      <c r="DM249" s="67"/>
      <c r="LJ249" s="11">
        <f t="shared" si="183"/>
        <v>9863.0136986301368</v>
      </c>
      <c r="LK249" s="11">
        <f t="shared" si="183"/>
        <v>9863.0136986301368</v>
      </c>
      <c r="LL249" s="11">
        <f t="shared" si="183"/>
        <v>9863.0136986301368</v>
      </c>
      <c r="LM249" s="11">
        <f t="shared" si="183"/>
        <v>9863.0136986301368</v>
      </c>
      <c r="LN249" s="11">
        <f t="shared" si="183"/>
        <v>9863.0136986301368</v>
      </c>
      <c r="LO249" s="11">
        <f t="shared" si="183"/>
        <v>9863.0136986301368</v>
      </c>
      <c r="LP249" s="11">
        <f t="shared" si="183"/>
        <v>9863.0136986301368</v>
      </c>
      <c r="LQ249" s="11">
        <f t="shared" si="183"/>
        <v>9863.0136986301368</v>
      </c>
      <c r="LR249" s="11">
        <f t="shared" si="183"/>
        <v>9863.0136986301368</v>
      </c>
      <c r="LS249" s="11">
        <f t="shared" si="183"/>
        <v>9863.0136986301368</v>
      </c>
      <c r="LT249" s="11">
        <f t="shared" si="183"/>
        <v>9863.0136986301368</v>
      </c>
      <c r="LU249" s="11">
        <f t="shared" si="183"/>
        <v>9863.0136986301368</v>
      </c>
      <c r="LV249" s="11">
        <f t="shared" si="183"/>
        <v>9863.0136986301368</v>
      </c>
      <c r="LW249" s="11">
        <f t="shared" si="183"/>
        <v>9863.0136986301368</v>
      </c>
      <c r="LX249" s="11">
        <f t="shared" si="183"/>
        <v>9863.0136986301368</v>
      </c>
      <c r="LY249" s="11">
        <f t="shared" si="183"/>
        <v>9863.0136986301368</v>
      </c>
      <c r="LZ249" s="11">
        <f t="shared" si="183"/>
        <v>9863.0136986301368</v>
      </c>
      <c r="MA249" s="11">
        <f t="shared" si="183"/>
        <v>9863.0136986301368</v>
      </c>
      <c r="MB249" s="11">
        <f t="shared" si="183"/>
        <v>9863.0136986301368</v>
      </c>
      <c r="MC249" s="11">
        <f t="shared" si="183"/>
        <v>9863.0136986301368</v>
      </c>
      <c r="MD249" s="11">
        <f t="shared" si="183"/>
        <v>9863.0136986301368</v>
      </c>
      <c r="ME249" s="11">
        <f t="shared" si="183"/>
        <v>9863.0136986301368</v>
      </c>
      <c r="MF249" s="11">
        <f t="shared" si="183"/>
        <v>9863.0136986301368</v>
      </c>
      <c r="MG249" s="11">
        <f t="shared" si="183"/>
        <v>9863.0136986301368</v>
      </c>
      <c r="MH249" s="11">
        <f t="shared" si="183"/>
        <v>9863.0136986301368</v>
      </c>
      <c r="MI249" s="11">
        <f t="shared" si="183"/>
        <v>9863.0136986301368</v>
      </c>
      <c r="MJ249" s="11">
        <f t="shared" si="183"/>
        <v>9863.0136986301368</v>
      </c>
      <c r="MK249" s="11">
        <f t="shared" si="183"/>
        <v>9863.0136986301368</v>
      </c>
      <c r="ML249" s="11">
        <f t="shared" si="183"/>
        <v>9863.0136986301368</v>
      </c>
      <c r="MM249" s="11">
        <f t="shared" si="183"/>
        <v>9863.0136986301368</v>
      </c>
      <c r="MN249" s="11">
        <f t="shared" si="183"/>
        <v>9863.0136986301368</v>
      </c>
      <c r="MO249" s="11">
        <f t="shared" si="183"/>
        <v>9863.0136986301368</v>
      </c>
      <c r="MP249" s="11">
        <f t="shared" si="183"/>
        <v>9863.0136986301368</v>
      </c>
      <c r="MQ249" s="11">
        <f t="shared" si="183"/>
        <v>9863.0136986301368</v>
      </c>
      <c r="MR249" s="11">
        <f t="shared" si="183"/>
        <v>9863.0136986301368</v>
      </c>
      <c r="MS249" s="11">
        <f t="shared" si="183"/>
        <v>9863.0136986301368</v>
      </c>
      <c r="MT249" s="11">
        <f t="shared" si="183"/>
        <v>9863.0136986301368</v>
      </c>
      <c r="MU249" s="11">
        <f t="shared" si="183"/>
        <v>9863.0136986301368</v>
      </c>
      <c r="MV249" s="11">
        <f t="shared" si="183"/>
        <v>9863.0136986301368</v>
      </c>
      <c r="MW249" s="11">
        <f t="shared" si="183"/>
        <v>9863.0136986301368</v>
      </c>
      <c r="MX249" s="11">
        <f t="shared" si="183"/>
        <v>9863.0136986301368</v>
      </c>
      <c r="MY249" s="11">
        <f t="shared" si="183"/>
        <v>9863.0136986301368</v>
      </c>
      <c r="MZ249" s="11">
        <f t="shared" si="183"/>
        <v>9863.0136986301368</v>
      </c>
      <c r="NA249" s="11">
        <f t="shared" si="183"/>
        <v>9863.0136986301368</v>
      </c>
      <c r="NB249" s="11">
        <f t="shared" si="183"/>
        <v>9863.0136986301368</v>
      </c>
      <c r="NC249" s="11">
        <f t="shared" si="183"/>
        <v>9863.0136986301368</v>
      </c>
      <c r="ND249" s="11">
        <f t="shared" si="183"/>
        <v>9863.0136986301368</v>
      </c>
      <c r="NE249" s="11">
        <f t="shared" si="183"/>
        <v>9863.0136986301368</v>
      </c>
      <c r="NF249" s="11">
        <f t="shared" si="183"/>
        <v>9863.0136986301368</v>
      </c>
      <c r="NG249" s="11">
        <f t="shared" si="183"/>
        <v>9863.0136986301368</v>
      </c>
      <c r="NH249" s="11">
        <f t="shared" si="183"/>
        <v>9863.0136986301368</v>
      </c>
      <c r="NI249" s="11">
        <f t="shared" si="183"/>
        <v>9863.0136986301368</v>
      </c>
      <c r="NJ249" s="11">
        <f t="shared" si="183"/>
        <v>9863.0136986301368</v>
      </c>
      <c r="NK249" s="11">
        <f t="shared" si="183"/>
        <v>9863.0136986301368</v>
      </c>
      <c r="NL249" s="11">
        <f t="shared" si="183"/>
        <v>9863.0136986301368</v>
      </c>
      <c r="NM249" s="11">
        <f t="shared" si="183"/>
        <v>9863.0136986301368</v>
      </c>
      <c r="NN249" s="11">
        <f t="shared" si="183"/>
        <v>9863.0136986301368</v>
      </c>
      <c r="NO249" s="11">
        <f t="shared" si="183"/>
        <v>9863.0136986301368</v>
      </c>
      <c r="NP249" s="11">
        <f t="shared" si="183"/>
        <v>9863.0136986301368</v>
      </c>
      <c r="NQ249" s="11">
        <f t="shared" si="183"/>
        <v>9863.0136986301368</v>
      </c>
      <c r="NR249" s="11">
        <f t="shared" si="183"/>
        <v>9863.0136986301368</v>
      </c>
      <c r="NS249" s="11">
        <f t="shared" si="183"/>
        <v>9863.0136986301368</v>
      </c>
      <c r="NT249" s="11">
        <f t="shared" si="183"/>
        <v>9863.0136986301368</v>
      </c>
      <c r="NU249" s="11">
        <f t="shared" si="183"/>
        <v>9863.0136986301368</v>
      </c>
      <c r="NV249" s="11">
        <f t="shared" ref="NV249:QG253" si="186">+$H249/$L249</f>
        <v>9863.0136986301368</v>
      </c>
      <c r="NW249" s="11">
        <f t="shared" si="186"/>
        <v>9863.0136986301368</v>
      </c>
      <c r="NX249" s="11">
        <f t="shared" si="186"/>
        <v>9863.0136986301368</v>
      </c>
      <c r="NY249" s="11">
        <f t="shared" si="186"/>
        <v>9863.0136986301368</v>
      </c>
      <c r="NZ249" s="11">
        <f t="shared" si="186"/>
        <v>9863.0136986301368</v>
      </c>
      <c r="OA249" s="11">
        <f t="shared" si="186"/>
        <v>9863.0136986301368</v>
      </c>
      <c r="OB249" s="11">
        <f t="shared" si="186"/>
        <v>9863.0136986301368</v>
      </c>
      <c r="OC249" s="11">
        <f t="shared" si="186"/>
        <v>9863.0136986301368</v>
      </c>
      <c r="OD249" s="11">
        <f t="shared" si="186"/>
        <v>9863.0136986301368</v>
      </c>
      <c r="OE249" s="11">
        <f t="shared" si="186"/>
        <v>9863.0136986301368</v>
      </c>
      <c r="OF249" s="11">
        <f t="shared" si="186"/>
        <v>9863.0136986301368</v>
      </c>
      <c r="OG249" s="11">
        <f t="shared" si="186"/>
        <v>9863.0136986301368</v>
      </c>
      <c r="OH249" s="11">
        <f t="shared" si="186"/>
        <v>9863.0136986301368</v>
      </c>
      <c r="OI249" s="11">
        <f t="shared" si="186"/>
        <v>9863.0136986301368</v>
      </c>
      <c r="OJ249" s="11">
        <f t="shared" si="186"/>
        <v>9863.0136986301368</v>
      </c>
      <c r="OK249" s="11">
        <f t="shared" si="186"/>
        <v>9863.0136986301368</v>
      </c>
      <c r="OL249" s="11">
        <f t="shared" si="186"/>
        <v>9863.0136986301368</v>
      </c>
      <c r="OM249" s="11">
        <f t="shared" si="186"/>
        <v>9863.0136986301368</v>
      </c>
      <c r="ON249" s="11">
        <f t="shared" si="186"/>
        <v>9863.0136986301368</v>
      </c>
      <c r="OO249" s="11">
        <f t="shared" si="186"/>
        <v>9863.0136986301368</v>
      </c>
      <c r="OP249" s="11">
        <f t="shared" si="186"/>
        <v>9863.0136986301368</v>
      </c>
      <c r="OQ249" s="11">
        <f t="shared" si="186"/>
        <v>9863.0136986301368</v>
      </c>
      <c r="OR249" s="11">
        <f t="shared" si="186"/>
        <v>9863.0136986301368</v>
      </c>
      <c r="OS249" s="11">
        <f t="shared" si="186"/>
        <v>9863.0136986301368</v>
      </c>
      <c r="OT249" s="11">
        <f t="shared" si="186"/>
        <v>9863.0136986301368</v>
      </c>
      <c r="OU249" s="11">
        <f t="shared" si="186"/>
        <v>9863.0136986301368</v>
      </c>
      <c r="OV249" s="11">
        <f t="shared" si="186"/>
        <v>9863.0136986301368</v>
      </c>
      <c r="OW249" s="11">
        <f t="shared" si="186"/>
        <v>9863.0136986301368</v>
      </c>
      <c r="OX249" s="11">
        <f t="shared" si="186"/>
        <v>9863.0136986301368</v>
      </c>
      <c r="OY249" s="11">
        <f t="shared" si="186"/>
        <v>9863.0136986301368</v>
      </c>
      <c r="OZ249" s="11">
        <f t="shared" si="186"/>
        <v>9863.0136986301368</v>
      </c>
      <c r="PA249" s="11">
        <f t="shared" si="186"/>
        <v>9863.0136986301368</v>
      </c>
      <c r="PB249" s="11">
        <f t="shared" si="186"/>
        <v>9863.0136986301368</v>
      </c>
      <c r="PC249" s="11">
        <f t="shared" si="186"/>
        <v>9863.0136986301368</v>
      </c>
      <c r="PD249" s="11">
        <f t="shared" si="186"/>
        <v>9863.0136986301368</v>
      </c>
      <c r="PE249" s="11">
        <f t="shared" si="186"/>
        <v>9863.0136986301368</v>
      </c>
      <c r="PF249" s="11">
        <f t="shared" si="186"/>
        <v>9863.0136986301368</v>
      </c>
      <c r="PG249" s="11">
        <f t="shared" si="186"/>
        <v>9863.0136986301368</v>
      </c>
      <c r="PH249" s="11">
        <f t="shared" si="186"/>
        <v>9863.0136986301368</v>
      </c>
      <c r="PI249" s="11">
        <f t="shared" si="186"/>
        <v>9863.0136986301368</v>
      </c>
      <c r="PJ249" s="11">
        <f t="shared" si="186"/>
        <v>9863.0136986301368</v>
      </c>
      <c r="PK249" s="11">
        <f t="shared" si="186"/>
        <v>9863.0136986301368</v>
      </c>
      <c r="PL249" s="11">
        <f t="shared" si="186"/>
        <v>9863.0136986301368</v>
      </c>
      <c r="PM249" s="11">
        <f t="shared" si="186"/>
        <v>9863.0136986301368</v>
      </c>
      <c r="PN249" s="11">
        <f t="shared" si="186"/>
        <v>9863.0136986301368</v>
      </c>
      <c r="PO249" s="11">
        <f t="shared" si="186"/>
        <v>9863.0136986301368</v>
      </c>
      <c r="PP249" s="11">
        <f t="shared" si="186"/>
        <v>9863.0136986301368</v>
      </c>
      <c r="PQ249" s="11">
        <f t="shared" si="186"/>
        <v>9863.0136986301368</v>
      </c>
      <c r="PR249" s="11">
        <f t="shared" si="186"/>
        <v>9863.0136986301368</v>
      </c>
      <c r="PS249" s="11">
        <f t="shared" si="186"/>
        <v>9863.0136986301368</v>
      </c>
      <c r="PT249" s="11">
        <f t="shared" si="186"/>
        <v>9863.0136986301368</v>
      </c>
      <c r="PU249" s="11">
        <f t="shared" si="186"/>
        <v>9863.0136986301368</v>
      </c>
      <c r="PV249" s="11">
        <f t="shared" si="186"/>
        <v>9863.0136986301368</v>
      </c>
      <c r="PW249" s="11">
        <f t="shared" si="186"/>
        <v>9863.0136986301368</v>
      </c>
      <c r="PX249" s="11">
        <f t="shared" si="186"/>
        <v>9863.0136986301368</v>
      </c>
      <c r="PY249" s="11">
        <f t="shared" si="186"/>
        <v>9863.0136986301368</v>
      </c>
      <c r="PZ249" s="11">
        <f t="shared" si="186"/>
        <v>9863.0136986301368</v>
      </c>
      <c r="QA249" s="11">
        <f t="shared" si="186"/>
        <v>9863.0136986301368</v>
      </c>
      <c r="QB249" s="11">
        <f t="shared" si="186"/>
        <v>9863.0136986301368</v>
      </c>
      <c r="QC249" s="11">
        <f t="shared" si="186"/>
        <v>9863.0136986301368</v>
      </c>
      <c r="QD249" s="11">
        <f t="shared" si="186"/>
        <v>9863.0136986301368</v>
      </c>
      <c r="QE249" s="11">
        <f t="shared" si="186"/>
        <v>9863.0136986301368</v>
      </c>
      <c r="QF249" s="11">
        <f t="shared" si="186"/>
        <v>9863.0136986301368</v>
      </c>
      <c r="QG249" s="11">
        <f t="shared" si="186"/>
        <v>9863.0136986301368</v>
      </c>
      <c r="QH249" s="11">
        <f t="shared" si="184"/>
        <v>9863.0136986301368</v>
      </c>
      <c r="QI249" s="11">
        <f t="shared" si="184"/>
        <v>9863.0136986301368</v>
      </c>
      <c r="QJ249" s="11">
        <f t="shared" si="184"/>
        <v>9863.0136986301368</v>
      </c>
      <c r="QK249" s="11">
        <f t="shared" si="184"/>
        <v>9863.0136986301368</v>
      </c>
      <c r="QL249" s="11">
        <f t="shared" si="184"/>
        <v>9863.0136986301368</v>
      </c>
      <c r="QM249" s="11">
        <f t="shared" si="184"/>
        <v>9863.0136986301368</v>
      </c>
      <c r="QN249" s="11">
        <f t="shared" si="184"/>
        <v>9863.0136986301368</v>
      </c>
      <c r="QO249" s="11">
        <f t="shared" si="184"/>
        <v>9863.0136986301368</v>
      </c>
      <c r="QP249" s="11">
        <f t="shared" si="184"/>
        <v>9863.0136986301368</v>
      </c>
      <c r="QQ249" s="11">
        <f t="shared" si="184"/>
        <v>9863.0136986301368</v>
      </c>
      <c r="QR249" s="11">
        <f t="shared" si="184"/>
        <v>9863.0136986301368</v>
      </c>
      <c r="QS249" s="11">
        <f t="shared" si="184"/>
        <v>9863.0136986301368</v>
      </c>
      <c r="QT249" s="11">
        <f t="shared" si="184"/>
        <v>9863.0136986301368</v>
      </c>
      <c r="QU249" s="11">
        <f t="shared" si="184"/>
        <v>9863.0136986301368</v>
      </c>
      <c r="QV249" s="11">
        <f t="shared" si="184"/>
        <v>9863.0136986301368</v>
      </c>
      <c r="QW249" s="11">
        <f t="shared" si="184"/>
        <v>9863.0136986301368</v>
      </c>
      <c r="QX249" s="11">
        <f t="shared" si="184"/>
        <v>9863.0136986301368</v>
      </c>
      <c r="QY249" s="11">
        <f t="shared" si="184"/>
        <v>9863.0136986301368</v>
      </c>
      <c r="QZ249" s="11">
        <f t="shared" si="184"/>
        <v>9863.0136986301368</v>
      </c>
      <c r="RA249" s="11">
        <f t="shared" si="184"/>
        <v>9863.0136986301368</v>
      </c>
      <c r="RB249" s="11">
        <f t="shared" si="184"/>
        <v>9863.0136986301368</v>
      </c>
      <c r="RC249" s="11">
        <f t="shared" si="184"/>
        <v>9863.0136986301368</v>
      </c>
      <c r="RD249" s="11">
        <f t="shared" si="184"/>
        <v>9863.0136986301368</v>
      </c>
      <c r="RE249" s="11">
        <f t="shared" si="184"/>
        <v>9863.0136986301368</v>
      </c>
      <c r="RF249" s="11">
        <f t="shared" si="184"/>
        <v>9863.0136986301368</v>
      </c>
      <c r="RG249" s="11">
        <f t="shared" si="184"/>
        <v>9863.0136986301368</v>
      </c>
      <c r="RH249" s="11">
        <f t="shared" si="184"/>
        <v>9863.0136986301368</v>
      </c>
      <c r="RI249" s="11">
        <f t="shared" si="184"/>
        <v>9863.0136986301368</v>
      </c>
      <c r="RJ249" s="11">
        <f t="shared" si="184"/>
        <v>9863.0136986301368</v>
      </c>
      <c r="RK249" s="11">
        <f t="shared" si="184"/>
        <v>9863.0136986301368</v>
      </c>
      <c r="RL249" s="11">
        <f t="shared" si="184"/>
        <v>9863.0136986301368</v>
      </c>
      <c r="RM249" s="11">
        <f t="shared" si="184"/>
        <v>9863.0136986301368</v>
      </c>
      <c r="RN249" s="11">
        <f t="shared" si="184"/>
        <v>9863.0136986301368</v>
      </c>
      <c r="RO249" s="11">
        <f t="shared" si="184"/>
        <v>9863.0136986301368</v>
      </c>
      <c r="RP249" s="11">
        <f t="shared" si="184"/>
        <v>9863.0136986301368</v>
      </c>
      <c r="RQ249" s="11">
        <f t="shared" si="184"/>
        <v>9863.0136986301368</v>
      </c>
      <c r="RR249" s="11">
        <f t="shared" si="184"/>
        <v>9863.0136986301368</v>
      </c>
      <c r="RS249" s="11">
        <f t="shared" si="184"/>
        <v>9863.0136986301368</v>
      </c>
      <c r="RT249" s="11">
        <f t="shared" si="184"/>
        <v>9863.0136986301368</v>
      </c>
      <c r="RU249" s="11">
        <f t="shared" si="184"/>
        <v>9863.0136986301368</v>
      </c>
      <c r="RV249" s="11">
        <f t="shared" si="184"/>
        <v>9863.0136986301368</v>
      </c>
      <c r="RW249" s="11">
        <f t="shared" si="184"/>
        <v>9863.0136986301368</v>
      </c>
      <c r="RX249" s="11">
        <f t="shared" si="184"/>
        <v>9863.0136986301368</v>
      </c>
      <c r="RY249" s="11">
        <f t="shared" si="184"/>
        <v>9863.0136986301368</v>
      </c>
      <c r="RZ249" s="11">
        <f t="shared" si="184"/>
        <v>9863.0136986301368</v>
      </c>
      <c r="SA249" s="11">
        <f t="shared" si="184"/>
        <v>9863.0136986301368</v>
      </c>
      <c r="SB249" s="11">
        <f t="shared" si="184"/>
        <v>9863.0136986301368</v>
      </c>
      <c r="SC249" s="11">
        <f t="shared" si="184"/>
        <v>9863.0136986301368</v>
      </c>
      <c r="SD249" s="11">
        <f t="shared" si="184"/>
        <v>9863.0136986301368</v>
      </c>
      <c r="SE249" s="11">
        <f t="shared" si="184"/>
        <v>9863.0136986301368</v>
      </c>
      <c r="SF249" s="11">
        <f t="shared" si="184"/>
        <v>9863.0136986301368</v>
      </c>
      <c r="SG249" s="11">
        <f t="shared" si="184"/>
        <v>9863.0136986301368</v>
      </c>
      <c r="SH249" s="11">
        <f t="shared" si="184"/>
        <v>9863.0136986301368</v>
      </c>
      <c r="SI249" s="11">
        <f t="shared" si="184"/>
        <v>9863.0136986301368</v>
      </c>
      <c r="SJ249" s="11">
        <f t="shared" si="184"/>
        <v>9863.0136986301368</v>
      </c>
      <c r="SK249" s="11">
        <f t="shared" si="184"/>
        <v>9863.0136986301368</v>
      </c>
      <c r="SL249" s="11">
        <f t="shared" si="184"/>
        <v>9863.0136986301368</v>
      </c>
      <c r="SM249" s="11">
        <f t="shared" si="184"/>
        <v>9863.0136986301368</v>
      </c>
      <c r="SN249" s="11">
        <f t="shared" si="184"/>
        <v>9863.0136986301368</v>
      </c>
      <c r="SO249" s="11">
        <f t="shared" si="184"/>
        <v>9863.0136986301368</v>
      </c>
      <c r="SP249" s="11">
        <f t="shared" si="184"/>
        <v>9863.0136986301368</v>
      </c>
      <c r="SQ249" s="11">
        <f t="shared" si="184"/>
        <v>9863.0136986301368</v>
      </c>
      <c r="SR249" s="11">
        <f t="shared" si="184"/>
        <v>9863.0136986301368</v>
      </c>
      <c r="SS249" s="11">
        <f t="shared" si="179"/>
        <v>9863.0136986301368</v>
      </c>
      <c r="ST249" s="11">
        <f t="shared" ref="ST249:VE253" si="187">+$H249/$L249</f>
        <v>9863.0136986301368</v>
      </c>
      <c r="SU249" s="11">
        <f t="shared" si="187"/>
        <v>9863.0136986301368</v>
      </c>
      <c r="SV249" s="11">
        <f t="shared" si="187"/>
        <v>9863.0136986301368</v>
      </c>
      <c r="SW249" s="11">
        <f t="shared" si="187"/>
        <v>9863.0136986301368</v>
      </c>
      <c r="SX249" s="11">
        <f t="shared" si="187"/>
        <v>9863.0136986301368</v>
      </c>
      <c r="SY249" s="11">
        <f t="shared" si="187"/>
        <v>9863.0136986301368</v>
      </c>
      <c r="SZ249" s="11">
        <f t="shared" si="187"/>
        <v>9863.0136986301368</v>
      </c>
      <c r="TA249" s="11">
        <f t="shared" si="187"/>
        <v>9863.0136986301368</v>
      </c>
      <c r="TB249" s="11">
        <f t="shared" si="187"/>
        <v>9863.0136986301368</v>
      </c>
      <c r="TC249" s="11">
        <f t="shared" si="187"/>
        <v>9863.0136986301368</v>
      </c>
      <c r="TD249" s="11">
        <f t="shared" si="187"/>
        <v>9863.0136986301368</v>
      </c>
      <c r="TE249" s="11">
        <f t="shared" si="187"/>
        <v>9863.0136986301368</v>
      </c>
      <c r="TF249" s="11">
        <f t="shared" si="187"/>
        <v>9863.0136986301368</v>
      </c>
      <c r="TG249" s="11">
        <f t="shared" si="187"/>
        <v>9863.0136986301368</v>
      </c>
      <c r="TH249" s="11">
        <f t="shared" si="187"/>
        <v>9863.0136986301368</v>
      </c>
      <c r="TI249" s="11">
        <f t="shared" si="187"/>
        <v>9863.0136986301368</v>
      </c>
      <c r="TJ249" s="11">
        <f t="shared" si="187"/>
        <v>9863.0136986301368</v>
      </c>
      <c r="TK249" s="11">
        <f t="shared" si="187"/>
        <v>9863.0136986301368</v>
      </c>
      <c r="TL249" s="11">
        <f t="shared" si="187"/>
        <v>9863.0136986301368</v>
      </c>
      <c r="TM249" s="11">
        <f t="shared" si="187"/>
        <v>9863.0136986301368</v>
      </c>
      <c r="TN249" s="11">
        <f t="shared" si="187"/>
        <v>9863.0136986301368</v>
      </c>
      <c r="TO249" s="11">
        <f t="shared" si="187"/>
        <v>9863.0136986301368</v>
      </c>
      <c r="TP249" s="11">
        <f t="shared" si="187"/>
        <v>9863.0136986301368</v>
      </c>
      <c r="TQ249" s="11">
        <f t="shared" si="187"/>
        <v>9863.0136986301368</v>
      </c>
      <c r="TR249" s="11">
        <f t="shared" si="187"/>
        <v>9863.0136986301368</v>
      </c>
      <c r="TS249" s="11">
        <f t="shared" si="187"/>
        <v>9863.0136986301368</v>
      </c>
      <c r="TT249" s="11">
        <f t="shared" si="187"/>
        <v>9863.0136986301368</v>
      </c>
      <c r="TU249" s="11">
        <f t="shared" si="187"/>
        <v>9863.0136986301368</v>
      </c>
      <c r="TV249" s="11">
        <f t="shared" si="187"/>
        <v>9863.0136986301368</v>
      </c>
      <c r="TW249" s="11">
        <f t="shared" si="187"/>
        <v>9863.0136986301368</v>
      </c>
      <c r="TX249" s="11">
        <f t="shared" si="187"/>
        <v>9863.0136986301368</v>
      </c>
      <c r="TY249" s="11">
        <f t="shared" si="187"/>
        <v>9863.0136986301368</v>
      </c>
      <c r="TZ249" s="11">
        <f t="shared" si="187"/>
        <v>9863.0136986301368</v>
      </c>
      <c r="UA249" s="11">
        <f t="shared" si="187"/>
        <v>9863.0136986301368</v>
      </c>
      <c r="UB249" s="11">
        <f t="shared" si="187"/>
        <v>9863.0136986301368</v>
      </c>
      <c r="UC249" s="11">
        <f t="shared" si="187"/>
        <v>9863.0136986301368</v>
      </c>
      <c r="UD249" s="11">
        <f t="shared" si="187"/>
        <v>9863.0136986301368</v>
      </c>
      <c r="UE249" s="11">
        <f t="shared" si="187"/>
        <v>9863.0136986301368</v>
      </c>
      <c r="UF249" s="11">
        <f t="shared" si="187"/>
        <v>9863.0136986301368</v>
      </c>
      <c r="UG249" s="11">
        <f t="shared" si="187"/>
        <v>9863.0136986301368</v>
      </c>
      <c r="UH249" s="11">
        <f t="shared" si="187"/>
        <v>9863.0136986301368</v>
      </c>
      <c r="UI249" s="11">
        <f t="shared" si="187"/>
        <v>9863.0136986301368</v>
      </c>
      <c r="UJ249" s="11">
        <f t="shared" si="187"/>
        <v>9863.0136986301368</v>
      </c>
      <c r="UK249" s="11">
        <f t="shared" si="187"/>
        <v>9863.0136986301368</v>
      </c>
      <c r="UL249" s="11">
        <f t="shared" si="187"/>
        <v>9863.0136986301368</v>
      </c>
      <c r="UM249" s="11">
        <f t="shared" si="187"/>
        <v>9863.0136986301368</v>
      </c>
      <c r="UN249" s="11">
        <f t="shared" si="187"/>
        <v>9863.0136986301368</v>
      </c>
      <c r="UO249" s="11">
        <f t="shared" si="187"/>
        <v>9863.0136986301368</v>
      </c>
      <c r="UP249" s="11">
        <f t="shared" si="187"/>
        <v>9863.0136986301368</v>
      </c>
      <c r="UQ249" s="11">
        <f t="shared" si="187"/>
        <v>9863.0136986301368</v>
      </c>
      <c r="UR249" s="11">
        <f t="shared" si="187"/>
        <v>9863.0136986301368</v>
      </c>
      <c r="US249" s="11">
        <f t="shared" si="187"/>
        <v>9863.0136986301368</v>
      </c>
      <c r="UT249" s="11">
        <f t="shared" si="187"/>
        <v>9863.0136986301368</v>
      </c>
      <c r="UU249" s="11">
        <f t="shared" si="187"/>
        <v>9863.0136986301368</v>
      </c>
      <c r="UV249" s="11">
        <f t="shared" si="187"/>
        <v>9863.0136986301368</v>
      </c>
      <c r="UW249" s="11">
        <f t="shared" si="187"/>
        <v>9863.0136986301368</v>
      </c>
      <c r="UX249" s="11">
        <f t="shared" si="187"/>
        <v>9863.0136986301368</v>
      </c>
      <c r="UY249" s="11">
        <f t="shared" si="187"/>
        <v>9863.0136986301368</v>
      </c>
      <c r="UZ249" s="11">
        <f t="shared" si="187"/>
        <v>9863.0136986301368</v>
      </c>
      <c r="VA249" s="11">
        <f t="shared" si="187"/>
        <v>9863.0136986301368</v>
      </c>
      <c r="VB249" s="11">
        <f t="shared" si="187"/>
        <v>9863.0136986301368</v>
      </c>
      <c r="VC249" s="11">
        <f t="shared" si="187"/>
        <v>9863.0136986301368</v>
      </c>
      <c r="VD249" s="11">
        <f t="shared" si="187"/>
        <v>9863.0136986301368</v>
      </c>
      <c r="VE249" s="11">
        <f t="shared" si="187"/>
        <v>9863.0136986301368</v>
      </c>
      <c r="VF249" s="11">
        <f t="shared" si="185"/>
        <v>9863.0136986301368</v>
      </c>
      <c r="VG249" s="11">
        <f t="shared" si="185"/>
        <v>9863.0136986301368</v>
      </c>
      <c r="VH249" s="11">
        <f t="shared" si="185"/>
        <v>9863.0136986301368</v>
      </c>
      <c r="VI249" s="11">
        <f t="shared" si="185"/>
        <v>9863.0136986301368</v>
      </c>
      <c r="VJ249" s="11">
        <f t="shared" si="185"/>
        <v>9863.0136986301368</v>
      </c>
      <c r="VK249" s="11">
        <f t="shared" si="185"/>
        <v>9863.0136986301368</v>
      </c>
      <c r="VL249" s="11">
        <f t="shared" si="185"/>
        <v>9863.0136986301368</v>
      </c>
      <c r="VM249" s="11">
        <f t="shared" si="185"/>
        <v>9863.0136986301368</v>
      </c>
      <c r="VN249" s="11">
        <f t="shared" si="185"/>
        <v>9863.0136986301368</v>
      </c>
      <c r="VO249" s="11">
        <f t="shared" si="185"/>
        <v>9863.0136986301368</v>
      </c>
      <c r="VP249" s="11">
        <f t="shared" si="185"/>
        <v>9863.0136986301368</v>
      </c>
      <c r="VQ249" s="11">
        <f t="shared" si="185"/>
        <v>9863.0136986301368</v>
      </c>
      <c r="VR249" s="11">
        <f t="shared" si="185"/>
        <v>9863.0136986301368</v>
      </c>
      <c r="VS249" s="11">
        <f t="shared" si="185"/>
        <v>9863.0136986301368</v>
      </c>
      <c r="VT249" s="11">
        <f t="shared" si="185"/>
        <v>9863.0136986301368</v>
      </c>
      <c r="VU249" s="11">
        <f t="shared" si="185"/>
        <v>9863.0136986301368</v>
      </c>
      <c r="VV249" s="11">
        <f t="shared" si="185"/>
        <v>9863.0136986301368</v>
      </c>
      <c r="VW249" s="11">
        <f t="shared" si="185"/>
        <v>9863.0136986301368</v>
      </c>
      <c r="VX249" s="11">
        <f t="shared" si="185"/>
        <v>9863.0136986301368</v>
      </c>
      <c r="VY249" s="11">
        <f t="shared" si="185"/>
        <v>9863.0136986301368</v>
      </c>
      <c r="VZ249" s="11">
        <f t="shared" si="185"/>
        <v>9863.0136986301368</v>
      </c>
      <c r="WA249" s="11">
        <f t="shared" si="185"/>
        <v>9863.0136986301368</v>
      </c>
      <c r="WB249" s="11">
        <f t="shared" si="185"/>
        <v>9863.0136986301368</v>
      </c>
      <c r="WC249" s="11">
        <f t="shared" si="185"/>
        <v>9863.0136986301368</v>
      </c>
      <c r="WD249" s="11">
        <f t="shared" si="185"/>
        <v>9863.0136986301368</v>
      </c>
      <c r="WE249" s="11">
        <f t="shared" si="185"/>
        <v>9863.0136986301368</v>
      </c>
      <c r="WF249" s="11">
        <f t="shared" si="185"/>
        <v>9863.0136986301368</v>
      </c>
      <c r="WG249" s="11">
        <f t="shared" si="185"/>
        <v>9863.0136986301368</v>
      </c>
      <c r="WH249" s="11">
        <f t="shared" si="185"/>
        <v>9863.0136986301368</v>
      </c>
      <c r="WI249" s="11">
        <f t="shared" si="185"/>
        <v>9863.0136986301368</v>
      </c>
      <c r="WJ249" s="11">
        <f t="shared" si="185"/>
        <v>9863.0136986301368</v>
      </c>
      <c r="WK249" s="11">
        <f t="shared" si="185"/>
        <v>9863.0136986301368</v>
      </c>
      <c r="WL249" s="11">
        <f t="shared" si="185"/>
        <v>9863.0136986301368</v>
      </c>
      <c r="WM249" s="11">
        <f t="shared" si="185"/>
        <v>9863.0136986301368</v>
      </c>
      <c r="WN249" s="11">
        <f t="shared" si="185"/>
        <v>9863.0136986301368</v>
      </c>
      <c r="WO249" s="11">
        <f t="shared" si="185"/>
        <v>9863.0136986301368</v>
      </c>
      <c r="WP249" s="11">
        <f t="shared" si="185"/>
        <v>9863.0136986301368</v>
      </c>
      <c r="WQ249" s="11">
        <f t="shared" si="185"/>
        <v>9863.0136986301368</v>
      </c>
      <c r="WR249" s="11">
        <f t="shared" si="185"/>
        <v>9863.0136986301368</v>
      </c>
      <c r="WS249" s="11">
        <f t="shared" si="185"/>
        <v>9863.0136986301368</v>
      </c>
      <c r="WT249" s="11">
        <f t="shared" si="185"/>
        <v>9863.0136986301368</v>
      </c>
      <c r="WU249" s="11">
        <f t="shared" si="185"/>
        <v>9863.0136986301368</v>
      </c>
      <c r="WV249" s="11">
        <f t="shared" si="185"/>
        <v>9863.0136986301368</v>
      </c>
      <c r="WW249" s="11">
        <f t="shared" si="185"/>
        <v>9863.0136986301368</v>
      </c>
      <c r="WX249" s="11">
        <f t="shared" si="185"/>
        <v>9863.0136986301368</v>
      </c>
      <c r="WY249" s="11">
        <f t="shared" si="185"/>
        <v>9863.0136986301368</v>
      </c>
      <c r="WZ249" s="11">
        <f t="shared" si="185"/>
        <v>9863.0136986301368</v>
      </c>
      <c r="XA249" s="11">
        <f t="shared" si="185"/>
        <v>9863.0136986301368</v>
      </c>
      <c r="XB249" s="11">
        <f t="shared" si="185"/>
        <v>9863.0136986301368</v>
      </c>
      <c r="XC249" s="11">
        <f t="shared" si="185"/>
        <v>9863.0136986301368</v>
      </c>
      <c r="XD249" s="11">
        <f t="shared" si="185"/>
        <v>9863.0136986301368</v>
      </c>
      <c r="XE249" s="11">
        <f t="shared" si="185"/>
        <v>9863.0136986301368</v>
      </c>
      <c r="XF249" s="11">
        <f t="shared" si="185"/>
        <v>9863.0136986301368</v>
      </c>
      <c r="XG249" s="11">
        <f t="shared" si="185"/>
        <v>9863.0136986301368</v>
      </c>
      <c r="XH249" s="11">
        <f t="shared" si="185"/>
        <v>9863.0136986301368</v>
      </c>
      <c r="XI249" s="11">
        <f t="shared" si="185"/>
        <v>9863.0136986301368</v>
      </c>
      <c r="XJ249" s="11">
        <f t="shared" si="185"/>
        <v>9863.0136986301368</v>
      </c>
      <c r="XK249" s="11">
        <f t="shared" si="185"/>
        <v>9863.0136986301368</v>
      </c>
      <c r="XL249" s="11">
        <f t="shared" si="185"/>
        <v>9863.0136986301368</v>
      </c>
      <c r="XM249" s="11">
        <f t="shared" si="185"/>
        <v>9863.0136986301368</v>
      </c>
      <c r="XN249" s="11">
        <f t="shared" si="185"/>
        <v>9863.0136986301368</v>
      </c>
      <c r="XO249" s="11">
        <f t="shared" si="185"/>
        <v>9863.0136986301368</v>
      </c>
      <c r="XP249" s="11">
        <f t="shared" si="185"/>
        <v>9863.0136986301368</v>
      </c>
      <c r="XQ249" s="11">
        <f t="shared" si="181"/>
        <v>9863.0136986301368</v>
      </c>
      <c r="XR249" s="11">
        <f t="shared" si="182"/>
        <v>9863.0136986301368</v>
      </c>
      <c r="XS249" s="11">
        <f t="shared" si="182"/>
        <v>9863.0136986301368</v>
      </c>
      <c r="XT249" s="11">
        <f t="shared" si="182"/>
        <v>9863.0136986301368</v>
      </c>
      <c r="XU249" s="11">
        <f t="shared" si="182"/>
        <v>9863.0136986301368</v>
      </c>
      <c r="XV249" s="11">
        <f t="shared" si="182"/>
        <v>9863.0136986301368</v>
      </c>
      <c r="XW249" s="11">
        <f t="shared" si="182"/>
        <v>9863.0136986301368</v>
      </c>
      <c r="XX249" s="11">
        <f t="shared" si="182"/>
        <v>9863.0136986301368</v>
      </c>
      <c r="XY249" s="11">
        <f t="shared" si="182"/>
        <v>9863.0136986301368</v>
      </c>
      <c r="XZ249" s="11">
        <f t="shared" si="182"/>
        <v>9863.0136986301368</v>
      </c>
      <c r="YA249" s="11">
        <f t="shared" si="182"/>
        <v>9863.0136986301368</v>
      </c>
      <c r="YB249" s="11">
        <f t="shared" si="182"/>
        <v>9863.0136986301368</v>
      </c>
      <c r="YC249" s="11">
        <f t="shared" si="182"/>
        <v>9863.0136986301368</v>
      </c>
      <c r="YD249" s="11">
        <f t="shared" si="182"/>
        <v>9863.0136986301368</v>
      </c>
      <c r="YE249" s="11">
        <f t="shared" si="182"/>
        <v>9863.0136986301368</v>
      </c>
      <c r="YF249" s="11">
        <f t="shared" si="182"/>
        <v>9863.0136986301368</v>
      </c>
      <c r="YG249" s="11">
        <f t="shared" si="182"/>
        <v>9863.0136986301368</v>
      </c>
      <c r="YH249" s="11">
        <f t="shared" si="182"/>
        <v>9863.0136986301368</v>
      </c>
      <c r="YI249" s="11">
        <f t="shared" si="182"/>
        <v>9863.0136986301368</v>
      </c>
      <c r="YJ249" s="11">
        <f t="shared" si="182"/>
        <v>9863.0136986301368</v>
      </c>
      <c r="YK249" s="11">
        <f t="shared" si="182"/>
        <v>9863.0136986301368</v>
      </c>
      <c r="YL249" s="11">
        <f t="shared" si="182"/>
        <v>9863.0136986301368</v>
      </c>
      <c r="YM249" s="11">
        <f t="shared" si="182"/>
        <v>9863.0136986301368</v>
      </c>
      <c r="YN249" s="11">
        <f t="shared" si="182"/>
        <v>9863.0136986301368</v>
      </c>
      <c r="YO249" s="11">
        <f t="shared" si="182"/>
        <v>9863.0136986301368</v>
      </c>
      <c r="YP249" s="11">
        <f t="shared" si="182"/>
        <v>9863.0136986301368</v>
      </c>
      <c r="YQ249" s="11">
        <f t="shared" si="182"/>
        <v>9863.0136986301368</v>
      </c>
      <c r="YR249" s="11">
        <f t="shared" si="182"/>
        <v>9863.0136986301368</v>
      </c>
      <c r="YS249" s="11">
        <f t="shared" si="182"/>
        <v>9863.0136986301368</v>
      </c>
      <c r="YT249" s="11">
        <f t="shared" si="182"/>
        <v>9863.0136986301368</v>
      </c>
      <c r="YU249" s="11">
        <f t="shared" si="182"/>
        <v>9863.0136986301368</v>
      </c>
      <c r="YV249" s="11">
        <f t="shared" si="182"/>
        <v>9863.0136986301368</v>
      </c>
      <c r="YW249" s="11">
        <f t="shared" si="182"/>
        <v>9863.0136986301368</v>
      </c>
      <c r="YX249" s="11">
        <f t="shared" si="182"/>
        <v>9863.0136986301368</v>
      </c>
      <c r="YY249" s="11">
        <f t="shared" si="182"/>
        <v>9863.0136986301368</v>
      </c>
      <c r="YZ249" s="11">
        <f t="shared" si="182"/>
        <v>9863.0136986301368</v>
      </c>
      <c r="ZA249" s="11">
        <f t="shared" si="182"/>
        <v>9863.0136986301368</v>
      </c>
      <c r="ZB249" s="11">
        <f t="shared" si="182"/>
        <v>9863.0136986301368</v>
      </c>
      <c r="ZC249" s="11">
        <f t="shared" si="182"/>
        <v>9863.0136986301368</v>
      </c>
      <c r="ZD249" s="11">
        <f t="shared" si="182"/>
        <v>9863.0136986301368</v>
      </c>
      <c r="ZE249" s="11">
        <f t="shared" si="182"/>
        <v>9863.0136986301368</v>
      </c>
      <c r="ZF249" s="11">
        <f t="shared" si="182"/>
        <v>9863.0136986301368</v>
      </c>
      <c r="ZG249" s="11">
        <f t="shared" si="182"/>
        <v>9863.0136986301368</v>
      </c>
      <c r="ZH249" s="11">
        <f t="shared" si="182"/>
        <v>9863.0136986301368</v>
      </c>
      <c r="ZI249" s="11">
        <f t="shared" si="182"/>
        <v>9863.0136986301368</v>
      </c>
      <c r="ZJ249" s="11">
        <f t="shared" si="182"/>
        <v>9863.0136986301368</v>
      </c>
    </row>
    <row r="250" spans="2:686">
      <c r="B250" s="17"/>
      <c r="C250" s="29"/>
      <c r="D250" s="30" t="s">
        <v>534</v>
      </c>
      <c r="E250" s="43" t="s">
        <v>529</v>
      </c>
      <c r="F250" s="29">
        <v>12</v>
      </c>
      <c r="G250" s="36">
        <v>635000</v>
      </c>
      <c r="H250" s="37">
        <f t="shared" si="171"/>
        <v>7620000</v>
      </c>
      <c r="I250" s="37"/>
      <c r="J250" s="17"/>
      <c r="K250" s="17"/>
      <c r="L250" s="23">
        <v>365</v>
      </c>
      <c r="M250" s="5"/>
      <c r="AH250" s="24"/>
      <c r="DM250" s="67"/>
      <c r="LJ250" s="11">
        <f t="shared" si="183"/>
        <v>20876.712328767124</v>
      </c>
      <c r="LK250" s="11">
        <f t="shared" si="183"/>
        <v>20876.712328767124</v>
      </c>
      <c r="LL250" s="11">
        <f t="shared" si="183"/>
        <v>20876.712328767124</v>
      </c>
      <c r="LM250" s="11">
        <f t="shared" si="183"/>
        <v>20876.712328767124</v>
      </c>
      <c r="LN250" s="11">
        <f t="shared" si="183"/>
        <v>20876.712328767124</v>
      </c>
      <c r="LO250" s="11">
        <f t="shared" si="183"/>
        <v>20876.712328767124</v>
      </c>
      <c r="LP250" s="11">
        <f t="shared" si="183"/>
        <v>20876.712328767124</v>
      </c>
      <c r="LQ250" s="11">
        <f t="shared" si="183"/>
        <v>20876.712328767124</v>
      </c>
      <c r="LR250" s="11">
        <f t="shared" si="183"/>
        <v>20876.712328767124</v>
      </c>
      <c r="LS250" s="11">
        <f t="shared" si="183"/>
        <v>20876.712328767124</v>
      </c>
      <c r="LT250" s="11">
        <f t="shared" si="183"/>
        <v>20876.712328767124</v>
      </c>
      <c r="LU250" s="11">
        <f t="shared" si="183"/>
        <v>20876.712328767124</v>
      </c>
      <c r="LV250" s="11">
        <f t="shared" si="183"/>
        <v>20876.712328767124</v>
      </c>
      <c r="LW250" s="11">
        <f t="shared" si="183"/>
        <v>20876.712328767124</v>
      </c>
      <c r="LX250" s="11">
        <f t="shared" si="183"/>
        <v>20876.712328767124</v>
      </c>
      <c r="LY250" s="11">
        <f t="shared" si="183"/>
        <v>20876.712328767124</v>
      </c>
      <c r="LZ250" s="11">
        <f t="shared" si="183"/>
        <v>20876.712328767124</v>
      </c>
      <c r="MA250" s="11">
        <f t="shared" si="183"/>
        <v>20876.712328767124</v>
      </c>
      <c r="MB250" s="11">
        <f t="shared" si="183"/>
        <v>20876.712328767124</v>
      </c>
      <c r="MC250" s="11">
        <f t="shared" si="183"/>
        <v>20876.712328767124</v>
      </c>
      <c r="MD250" s="11">
        <f t="shared" si="183"/>
        <v>20876.712328767124</v>
      </c>
      <c r="ME250" s="11">
        <f t="shared" si="183"/>
        <v>20876.712328767124</v>
      </c>
      <c r="MF250" s="11">
        <f t="shared" si="183"/>
        <v>20876.712328767124</v>
      </c>
      <c r="MG250" s="11">
        <f t="shared" si="183"/>
        <v>20876.712328767124</v>
      </c>
      <c r="MH250" s="11">
        <f t="shared" si="183"/>
        <v>20876.712328767124</v>
      </c>
      <c r="MI250" s="11">
        <f t="shared" si="183"/>
        <v>20876.712328767124</v>
      </c>
      <c r="MJ250" s="11">
        <f t="shared" si="183"/>
        <v>20876.712328767124</v>
      </c>
      <c r="MK250" s="11">
        <f t="shared" si="183"/>
        <v>20876.712328767124</v>
      </c>
      <c r="ML250" s="11">
        <f t="shared" si="183"/>
        <v>20876.712328767124</v>
      </c>
      <c r="MM250" s="11">
        <f t="shared" si="183"/>
        <v>20876.712328767124</v>
      </c>
      <c r="MN250" s="11">
        <f t="shared" si="183"/>
        <v>20876.712328767124</v>
      </c>
      <c r="MO250" s="11">
        <f t="shared" si="183"/>
        <v>20876.712328767124</v>
      </c>
      <c r="MP250" s="11">
        <f t="shared" si="183"/>
        <v>20876.712328767124</v>
      </c>
      <c r="MQ250" s="11">
        <f t="shared" si="183"/>
        <v>20876.712328767124</v>
      </c>
      <c r="MR250" s="11">
        <f t="shared" si="183"/>
        <v>20876.712328767124</v>
      </c>
      <c r="MS250" s="11">
        <f t="shared" si="183"/>
        <v>20876.712328767124</v>
      </c>
      <c r="MT250" s="11">
        <f t="shared" si="183"/>
        <v>20876.712328767124</v>
      </c>
      <c r="MU250" s="11">
        <f t="shared" si="183"/>
        <v>20876.712328767124</v>
      </c>
      <c r="MV250" s="11">
        <f t="shared" si="183"/>
        <v>20876.712328767124</v>
      </c>
      <c r="MW250" s="11">
        <f t="shared" si="183"/>
        <v>20876.712328767124</v>
      </c>
      <c r="MX250" s="11">
        <f t="shared" si="183"/>
        <v>20876.712328767124</v>
      </c>
      <c r="MY250" s="11">
        <f t="shared" si="183"/>
        <v>20876.712328767124</v>
      </c>
      <c r="MZ250" s="11">
        <f t="shared" si="183"/>
        <v>20876.712328767124</v>
      </c>
      <c r="NA250" s="11">
        <f t="shared" si="183"/>
        <v>20876.712328767124</v>
      </c>
      <c r="NB250" s="11">
        <f t="shared" si="183"/>
        <v>20876.712328767124</v>
      </c>
      <c r="NC250" s="11">
        <f t="shared" si="183"/>
        <v>20876.712328767124</v>
      </c>
      <c r="ND250" s="11">
        <f t="shared" si="183"/>
        <v>20876.712328767124</v>
      </c>
      <c r="NE250" s="11">
        <f t="shared" si="183"/>
        <v>20876.712328767124</v>
      </c>
      <c r="NF250" s="11">
        <f t="shared" si="183"/>
        <v>20876.712328767124</v>
      </c>
      <c r="NG250" s="11">
        <f t="shared" si="183"/>
        <v>20876.712328767124</v>
      </c>
      <c r="NH250" s="11">
        <f t="shared" si="183"/>
        <v>20876.712328767124</v>
      </c>
      <c r="NI250" s="11">
        <f t="shared" si="183"/>
        <v>20876.712328767124</v>
      </c>
      <c r="NJ250" s="11">
        <f t="shared" si="183"/>
        <v>20876.712328767124</v>
      </c>
      <c r="NK250" s="11">
        <f t="shared" si="183"/>
        <v>20876.712328767124</v>
      </c>
      <c r="NL250" s="11">
        <f t="shared" si="183"/>
        <v>20876.712328767124</v>
      </c>
      <c r="NM250" s="11">
        <f t="shared" si="183"/>
        <v>20876.712328767124</v>
      </c>
      <c r="NN250" s="11">
        <f t="shared" si="183"/>
        <v>20876.712328767124</v>
      </c>
      <c r="NO250" s="11">
        <f t="shared" si="183"/>
        <v>20876.712328767124</v>
      </c>
      <c r="NP250" s="11">
        <f t="shared" si="183"/>
        <v>20876.712328767124</v>
      </c>
      <c r="NQ250" s="11">
        <f t="shared" si="183"/>
        <v>20876.712328767124</v>
      </c>
      <c r="NR250" s="11">
        <f t="shared" si="183"/>
        <v>20876.712328767124</v>
      </c>
      <c r="NS250" s="11">
        <f t="shared" si="183"/>
        <v>20876.712328767124</v>
      </c>
      <c r="NT250" s="11">
        <f t="shared" si="183"/>
        <v>20876.712328767124</v>
      </c>
      <c r="NU250" s="11">
        <f t="shared" ref="NU250:QF254" si="188">+$H250/$L250</f>
        <v>20876.712328767124</v>
      </c>
      <c r="NV250" s="11">
        <f t="shared" si="188"/>
        <v>20876.712328767124</v>
      </c>
      <c r="NW250" s="11">
        <f t="shared" si="188"/>
        <v>20876.712328767124</v>
      </c>
      <c r="NX250" s="11">
        <f t="shared" si="188"/>
        <v>20876.712328767124</v>
      </c>
      <c r="NY250" s="11">
        <f t="shared" si="188"/>
        <v>20876.712328767124</v>
      </c>
      <c r="NZ250" s="11">
        <f t="shared" si="188"/>
        <v>20876.712328767124</v>
      </c>
      <c r="OA250" s="11">
        <f t="shared" si="188"/>
        <v>20876.712328767124</v>
      </c>
      <c r="OB250" s="11">
        <f t="shared" si="188"/>
        <v>20876.712328767124</v>
      </c>
      <c r="OC250" s="11">
        <f t="shared" si="188"/>
        <v>20876.712328767124</v>
      </c>
      <c r="OD250" s="11">
        <f t="shared" si="188"/>
        <v>20876.712328767124</v>
      </c>
      <c r="OE250" s="11">
        <f t="shared" si="188"/>
        <v>20876.712328767124</v>
      </c>
      <c r="OF250" s="11">
        <f t="shared" si="188"/>
        <v>20876.712328767124</v>
      </c>
      <c r="OG250" s="11">
        <f t="shared" si="188"/>
        <v>20876.712328767124</v>
      </c>
      <c r="OH250" s="11">
        <f t="shared" si="188"/>
        <v>20876.712328767124</v>
      </c>
      <c r="OI250" s="11">
        <f t="shared" si="188"/>
        <v>20876.712328767124</v>
      </c>
      <c r="OJ250" s="11">
        <f t="shared" si="188"/>
        <v>20876.712328767124</v>
      </c>
      <c r="OK250" s="11">
        <f t="shared" si="188"/>
        <v>20876.712328767124</v>
      </c>
      <c r="OL250" s="11">
        <f t="shared" si="188"/>
        <v>20876.712328767124</v>
      </c>
      <c r="OM250" s="11">
        <f t="shared" si="188"/>
        <v>20876.712328767124</v>
      </c>
      <c r="ON250" s="11">
        <f t="shared" si="188"/>
        <v>20876.712328767124</v>
      </c>
      <c r="OO250" s="11">
        <f t="shared" si="188"/>
        <v>20876.712328767124</v>
      </c>
      <c r="OP250" s="11">
        <f t="shared" si="188"/>
        <v>20876.712328767124</v>
      </c>
      <c r="OQ250" s="11">
        <f t="shared" si="188"/>
        <v>20876.712328767124</v>
      </c>
      <c r="OR250" s="11">
        <f t="shared" si="188"/>
        <v>20876.712328767124</v>
      </c>
      <c r="OS250" s="11">
        <f t="shared" si="188"/>
        <v>20876.712328767124</v>
      </c>
      <c r="OT250" s="11">
        <f t="shared" si="188"/>
        <v>20876.712328767124</v>
      </c>
      <c r="OU250" s="11">
        <f t="shared" si="188"/>
        <v>20876.712328767124</v>
      </c>
      <c r="OV250" s="11">
        <f t="shared" si="188"/>
        <v>20876.712328767124</v>
      </c>
      <c r="OW250" s="11">
        <f t="shared" si="188"/>
        <v>20876.712328767124</v>
      </c>
      <c r="OX250" s="11">
        <f t="shared" si="188"/>
        <v>20876.712328767124</v>
      </c>
      <c r="OY250" s="11">
        <f t="shared" si="188"/>
        <v>20876.712328767124</v>
      </c>
      <c r="OZ250" s="11">
        <f t="shared" si="188"/>
        <v>20876.712328767124</v>
      </c>
      <c r="PA250" s="11">
        <f t="shared" si="188"/>
        <v>20876.712328767124</v>
      </c>
      <c r="PB250" s="11">
        <f t="shared" si="188"/>
        <v>20876.712328767124</v>
      </c>
      <c r="PC250" s="11">
        <f t="shared" si="188"/>
        <v>20876.712328767124</v>
      </c>
      <c r="PD250" s="11">
        <f t="shared" si="188"/>
        <v>20876.712328767124</v>
      </c>
      <c r="PE250" s="11">
        <f t="shared" si="188"/>
        <v>20876.712328767124</v>
      </c>
      <c r="PF250" s="11">
        <f t="shared" si="188"/>
        <v>20876.712328767124</v>
      </c>
      <c r="PG250" s="11">
        <f t="shared" si="188"/>
        <v>20876.712328767124</v>
      </c>
      <c r="PH250" s="11">
        <f t="shared" si="188"/>
        <v>20876.712328767124</v>
      </c>
      <c r="PI250" s="11">
        <f t="shared" si="188"/>
        <v>20876.712328767124</v>
      </c>
      <c r="PJ250" s="11">
        <f t="shared" si="188"/>
        <v>20876.712328767124</v>
      </c>
      <c r="PK250" s="11">
        <f t="shared" si="188"/>
        <v>20876.712328767124</v>
      </c>
      <c r="PL250" s="11">
        <f t="shared" si="188"/>
        <v>20876.712328767124</v>
      </c>
      <c r="PM250" s="11">
        <f t="shared" si="188"/>
        <v>20876.712328767124</v>
      </c>
      <c r="PN250" s="11">
        <f t="shared" si="188"/>
        <v>20876.712328767124</v>
      </c>
      <c r="PO250" s="11">
        <f t="shared" si="188"/>
        <v>20876.712328767124</v>
      </c>
      <c r="PP250" s="11">
        <f t="shared" si="188"/>
        <v>20876.712328767124</v>
      </c>
      <c r="PQ250" s="11">
        <f t="shared" si="188"/>
        <v>20876.712328767124</v>
      </c>
      <c r="PR250" s="11">
        <f t="shared" si="188"/>
        <v>20876.712328767124</v>
      </c>
      <c r="PS250" s="11">
        <f t="shared" si="188"/>
        <v>20876.712328767124</v>
      </c>
      <c r="PT250" s="11">
        <f t="shared" si="188"/>
        <v>20876.712328767124</v>
      </c>
      <c r="PU250" s="11">
        <f t="shared" si="188"/>
        <v>20876.712328767124</v>
      </c>
      <c r="PV250" s="11">
        <f t="shared" si="188"/>
        <v>20876.712328767124</v>
      </c>
      <c r="PW250" s="11">
        <f t="shared" si="188"/>
        <v>20876.712328767124</v>
      </c>
      <c r="PX250" s="11">
        <f t="shared" si="188"/>
        <v>20876.712328767124</v>
      </c>
      <c r="PY250" s="11">
        <f t="shared" si="188"/>
        <v>20876.712328767124</v>
      </c>
      <c r="PZ250" s="11">
        <f t="shared" si="188"/>
        <v>20876.712328767124</v>
      </c>
      <c r="QA250" s="11">
        <f t="shared" si="188"/>
        <v>20876.712328767124</v>
      </c>
      <c r="QB250" s="11">
        <f t="shared" si="188"/>
        <v>20876.712328767124</v>
      </c>
      <c r="QC250" s="11">
        <f t="shared" si="188"/>
        <v>20876.712328767124</v>
      </c>
      <c r="QD250" s="11">
        <f t="shared" si="188"/>
        <v>20876.712328767124</v>
      </c>
      <c r="QE250" s="11">
        <f t="shared" si="188"/>
        <v>20876.712328767124</v>
      </c>
      <c r="QF250" s="11">
        <f t="shared" si="188"/>
        <v>20876.712328767124</v>
      </c>
      <c r="QG250" s="11">
        <f t="shared" si="186"/>
        <v>20876.712328767124</v>
      </c>
      <c r="QH250" s="11">
        <f t="shared" si="184"/>
        <v>20876.712328767124</v>
      </c>
      <c r="QI250" s="11">
        <f t="shared" si="184"/>
        <v>20876.712328767124</v>
      </c>
      <c r="QJ250" s="11">
        <f t="shared" si="184"/>
        <v>20876.712328767124</v>
      </c>
      <c r="QK250" s="11">
        <f t="shared" si="184"/>
        <v>20876.712328767124</v>
      </c>
      <c r="QL250" s="11">
        <f t="shared" si="184"/>
        <v>20876.712328767124</v>
      </c>
      <c r="QM250" s="11">
        <f t="shared" si="184"/>
        <v>20876.712328767124</v>
      </c>
      <c r="QN250" s="11">
        <f t="shared" si="184"/>
        <v>20876.712328767124</v>
      </c>
      <c r="QO250" s="11">
        <f t="shared" si="184"/>
        <v>20876.712328767124</v>
      </c>
      <c r="QP250" s="11">
        <f t="shared" si="184"/>
        <v>20876.712328767124</v>
      </c>
      <c r="QQ250" s="11">
        <f t="shared" si="184"/>
        <v>20876.712328767124</v>
      </c>
      <c r="QR250" s="11">
        <f t="shared" si="184"/>
        <v>20876.712328767124</v>
      </c>
      <c r="QS250" s="11">
        <f t="shared" si="184"/>
        <v>20876.712328767124</v>
      </c>
      <c r="QT250" s="11">
        <f t="shared" si="184"/>
        <v>20876.712328767124</v>
      </c>
      <c r="QU250" s="11">
        <f t="shared" si="184"/>
        <v>20876.712328767124</v>
      </c>
      <c r="QV250" s="11">
        <f t="shared" si="184"/>
        <v>20876.712328767124</v>
      </c>
      <c r="QW250" s="11">
        <f t="shared" si="184"/>
        <v>20876.712328767124</v>
      </c>
      <c r="QX250" s="11">
        <f t="shared" si="184"/>
        <v>20876.712328767124</v>
      </c>
      <c r="QY250" s="11">
        <f t="shared" si="184"/>
        <v>20876.712328767124</v>
      </c>
      <c r="QZ250" s="11">
        <f t="shared" si="184"/>
        <v>20876.712328767124</v>
      </c>
      <c r="RA250" s="11">
        <f t="shared" si="184"/>
        <v>20876.712328767124</v>
      </c>
      <c r="RB250" s="11">
        <f t="shared" si="184"/>
        <v>20876.712328767124</v>
      </c>
      <c r="RC250" s="11">
        <f t="shared" si="184"/>
        <v>20876.712328767124</v>
      </c>
      <c r="RD250" s="11">
        <f t="shared" si="184"/>
        <v>20876.712328767124</v>
      </c>
      <c r="RE250" s="11">
        <f t="shared" si="184"/>
        <v>20876.712328767124</v>
      </c>
      <c r="RF250" s="11">
        <f t="shared" si="184"/>
        <v>20876.712328767124</v>
      </c>
      <c r="RG250" s="11">
        <f t="shared" si="184"/>
        <v>20876.712328767124</v>
      </c>
      <c r="RH250" s="11">
        <f t="shared" si="184"/>
        <v>20876.712328767124</v>
      </c>
      <c r="RI250" s="11">
        <f t="shared" si="184"/>
        <v>20876.712328767124</v>
      </c>
      <c r="RJ250" s="11">
        <f t="shared" si="184"/>
        <v>20876.712328767124</v>
      </c>
      <c r="RK250" s="11">
        <f t="shared" si="184"/>
        <v>20876.712328767124</v>
      </c>
      <c r="RL250" s="11">
        <f t="shared" si="184"/>
        <v>20876.712328767124</v>
      </c>
      <c r="RM250" s="11">
        <f t="shared" si="184"/>
        <v>20876.712328767124</v>
      </c>
      <c r="RN250" s="11">
        <f t="shared" si="184"/>
        <v>20876.712328767124</v>
      </c>
      <c r="RO250" s="11">
        <f t="shared" si="184"/>
        <v>20876.712328767124</v>
      </c>
      <c r="RP250" s="11">
        <f t="shared" si="184"/>
        <v>20876.712328767124</v>
      </c>
      <c r="RQ250" s="11">
        <f t="shared" si="184"/>
        <v>20876.712328767124</v>
      </c>
      <c r="RR250" s="11">
        <f t="shared" si="184"/>
        <v>20876.712328767124</v>
      </c>
      <c r="RS250" s="11">
        <f t="shared" si="184"/>
        <v>20876.712328767124</v>
      </c>
      <c r="RT250" s="11">
        <f t="shared" si="184"/>
        <v>20876.712328767124</v>
      </c>
      <c r="RU250" s="11">
        <f t="shared" si="184"/>
        <v>20876.712328767124</v>
      </c>
      <c r="RV250" s="11">
        <f t="shared" si="184"/>
        <v>20876.712328767124</v>
      </c>
      <c r="RW250" s="11">
        <f t="shared" si="184"/>
        <v>20876.712328767124</v>
      </c>
      <c r="RX250" s="11">
        <f t="shared" si="184"/>
        <v>20876.712328767124</v>
      </c>
      <c r="RY250" s="11">
        <f t="shared" si="184"/>
        <v>20876.712328767124</v>
      </c>
      <c r="RZ250" s="11">
        <f t="shared" si="184"/>
        <v>20876.712328767124</v>
      </c>
      <c r="SA250" s="11">
        <f t="shared" si="184"/>
        <v>20876.712328767124</v>
      </c>
      <c r="SB250" s="11">
        <f t="shared" si="184"/>
        <v>20876.712328767124</v>
      </c>
      <c r="SC250" s="11">
        <f t="shared" si="184"/>
        <v>20876.712328767124</v>
      </c>
      <c r="SD250" s="11">
        <f t="shared" si="184"/>
        <v>20876.712328767124</v>
      </c>
      <c r="SE250" s="11">
        <f t="shared" si="184"/>
        <v>20876.712328767124</v>
      </c>
      <c r="SF250" s="11">
        <f t="shared" si="184"/>
        <v>20876.712328767124</v>
      </c>
      <c r="SG250" s="11">
        <f t="shared" si="184"/>
        <v>20876.712328767124</v>
      </c>
      <c r="SH250" s="11">
        <f t="shared" si="184"/>
        <v>20876.712328767124</v>
      </c>
      <c r="SI250" s="11">
        <f t="shared" si="184"/>
        <v>20876.712328767124</v>
      </c>
      <c r="SJ250" s="11">
        <f t="shared" si="184"/>
        <v>20876.712328767124</v>
      </c>
      <c r="SK250" s="11">
        <f t="shared" si="184"/>
        <v>20876.712328767124</v>
      </c>
      <c r="SL250" s="11">
        <f t="shared" si="184"/>
        <v>20876.712328767124</v>
      </c>
      <c r="SM250" s="11">
        <f t="shared" si="184"/>
        <v>20876.712328767124</v>
      </c>
      <c r="SN250" s="11">
        <f t="shared" si="184"/>
        <v>20876.712328767124</v>
      </c>
      <c r="SO250" s="11">
        <f t="shared" si="184"/>
        <v>20876.712328767124</v>
      </c>
      <c r="SP250" s="11">
        <f t="shared" si="184"/>
        <v>20876.712328767124</v>
      </c>
      <c r="SQ250" s="11">
        <f t="shared" si="184"/>
        <v>20876.712328767124</v>
      </c>
      <c r="SR250" s="11">
        <f t="shared" si="184"/>
        <v>20876.712328767124</v>
      </c>
      <c r="SS250" s="11">
        <f t="shared" si="179"/>
        <v>20876.712328767124</v>
      </c>
      <c r="ST250" s="11">
        <f t="shared" si="187"/>
        <v>20876.712328767124</v>
      </c>
      <c r="SU250" s="11">
        <f t="shared" si="187"/>
        <v>20876.712328767124</v>
      </c>
      <c r="SV250" s="11">
        <f t="shared" si="187"/>
        <v>20876.712328767124</v>
      </c>
      <c r="SW250" s="11">
        <f t="shared" si="187"/>
        <v>20876.712328767124</v>
      </c>
      <c r="SX250" s="11">
        <f t="shared" si="187"/>
        <v>20876.712328767124</v>
      </c>
      <c r="SY250" s="11">
        <f t="shared" si="187"/>
        <v>20876.712328767124</v>
      </c>
      <c r="SZ250" s="11">
        <f t="shared" si="187"/>
        <v>20876.712328767124</v>
      </c>
      <c r="TA250" s="11">
        <f t="shared" si="187"/>
        <v>20876.712328767124</v>
      </c>
      <c r="TB250" s="11">
        <f t="shared" si="187"/>
        <v>20876.712328767124</v>
      </c>
      <c r="TC250" s="11">
        <f t="shared" si="187"/>
        <v>20876.712328767124</v>
      </c>
      <c r="TD250" s="11">
        <f t="shared" si="187"/>
        <v>20876.712328767124</v>
      </c>
      <c r="TE250" s="11">
        <f t="shared" si="187"/>
        <v>20876.712328767124</v>
      </c>
      <c r="TF250" s="11">
        <f t="shared" si="187"/>
        <v>20876.712328767124</v>
      </c>
      <c r="TG250" s="11">
        <f t="shared" si="187"/>
        <v>20876.712328767124</v>
      </c>
      <c r="TH250" s="11">
        <f t="shared" si="187"/>
        <v>20876.712328767124</v>
      </c>
      <c r="TI250" s="11">
        <f t="shared" si="187"/>
        <v>20876.712328767124</v>
      </c>
      <c r="TJ250" s="11">
        <f t="shared" si="187"/>
        <v>20876.712328767124</v>
      </c>
      <c r="TK250" s="11">
        <f t="shared" si="187"/>
        <v>20876.712328767124</v>
      </c>
      <c r="TL250" s="11">
        <f t="shared" si="187"/>
        <v>20876.712328767124</v>
      </c>
      <c r="TM250" s="11">
        <f t="shared" si="187"/>
        <v>20876.712328767124</v>
      </c>
      <c r="TN250" s="11">
        <f t="shared" si="187"/>
        <v>20876.712328767124</v>
      </c>
      <c r="TO250" s="11">
        <f t="shared" si="187"/>
        <v>20876.712328767124</v>
      </c>
      <c r="TP250" s="11">
        <f t="shared" si="187"/>
        <v>20876.712328767124</v>
      </c>
      <c r="TQ250" s="11">
        <f t="shared" si="187"/>
        <v>20876.712328767124</v>
      </c>
      <c r="TR250" s="11">
        <f t="shared" si="187"/>
        <v>20876.712328767124</v>
      </c>
      <c r="TS250" s="11">
        <f t="shared" si="187"/>
        <v>20876.712328767124</v>
      </c>
      <c r="TT250" s="11">
        <f t="shared" si="187"/>
        <v>20876.712328767124</v>
      </c>
      <c r="TU250" s="11">
        <f t="shared" si="187"/>
        <v>20876.712328767124</v>
      </c>
      <c r="TV250" s="11">
        <f t="shared" si="187"/>
        <v>20876.712328767124</v>
      </c>
      <c r="TW250" s="11">
        <f t="shared" si="187"/>
        <v>20876.712328767124</v>
      </c>
      <c r="TX250" s="11">
        <f t="shared" si="187"/>
        <v>20876.712328767124</v>
      </c>
      <c r="TY250" s="11">
        <f t="shared" si="187"/>
        <v>20876.712328767124</v>
      </c>
      <c r="TZ250" s="11">
        <f t="shared" si="187"/>
        <v>20876.712328767124</v>
      </c>
      <c r="UA250" s="11">
        <f t="shared" si="187"/>
        <v>20876.712328767124</v>
      </c>
      <c r="UB250" s="11">
        <f t="shared" si="187"/>
        <v>20876.712328767124</v>
      </c>
      <c r="UC250" s="11">
        <f t="shared" si="187"/>
        <v>20876.712328767124</v>
      </c>
      <c r="UD250" s="11">
        <f t="shared" si="187"/>
        <v>20876.712328767124</v>
      </c>
      <c r="UE250" s="11">
        <f t="shared" si="187"/>
        <v>20876.712328767124</v>
      </c>
      <c r="UF250" s="11">
        <f t="shared" si="187"/>
        <v>20876.712328767124</v>
      </c>
      <c r="UG250" s="11">
        <f t="shared" si="187"/>
        <v>20876.712328767124</v>
      </c>
      <c r="UH250" s="11">
        <f t="shared" si="187"/>
        <v>20876.712328767124</v>
      </c>
      <c r="UI250" s="11">
        <f t="shared" si="187"/>
        <v>20876.712328767124</v>
      </c>
      <c r="UJ250" s="11">
        <f t="shared" si="187"/>
        <v>20876.712328767124</v>
      </c>
      <c r="UK250" s="11">
        <f t="shared" si="187"/>
        <v>20876.712328767124</v>
      </c>
      <c r="UL250" s="11">
        <f t="shared" si="187"/>
        <v>20876.712328767124</v>
      </c>
      <c r="UM250" s="11">
        <f t="shared" si="187"/>
        <v>20876.712328767124</v>
      </c>
      <c r="UN250" s="11">
        <f t="shared" si="187"/>
        <v>20876.712328767124</v>
      </c>
      <c r="UO250" s="11">
        <f t="shared" si="187"/>
        <v>20876.712328767124</v>
      </c>
      <c r="UP250" s="11">
        <f t="shared" si="187"/>
        <v>20876.712328767124</v>
      </c>
      <c r="UQ250" s="11">
        <f t="shared" si="187"/>
        <v>20876.712328767124</v>
      </c>
      <c r="UR250" s="11">
        <f t="shared" si="187"/>
        <v>20876.712328767124</v>
      </c>
      <c r="US250" s="11">
        <f t="shared" si="187"/>
        <v>20876.712328767124</v>
      </c>
      <c r="UT250" s="11">
        <f t="shared" si="187"/>
        <v>20876.712328767124</v>
      </c>
      <c r="UU250" s="11">
        <f t="shared" si="187"/>
        <v>20876.712328767124</v>
      </c>
      <c r="UV250" s="11">
        <f t="shared" si="187"/>
        <v>20876.712328767124</v>
      </c>
      <c r="UW250" s="11">
        <f t="shared" si="187"/>
        <v>20876.712328767124</v>
      </c>
      <c r="UX250" s="11">
        <f t="shared" si="187"/>
        <v>20876.712328767124</v>
      </c>
      <c r="UY250" s="11">
        <f t="shared" si="187"/>
        <v>20876.712328767124</v>
      </c>
      <c r="UZ250" s="11">
        <f t="shared" si="187"/>
        <v>20876.712328767124</v>
      </c>
      <c r="VA250" s="11">
        <f t="shared" si="187"/>
        <v>20876.712328767124</v>
      </c>
      <c r="VB250" s="11">
        <f t="shared" si="187"/>
        <v>20876.712328767124</v>
      </c>
      <c r="VC250" s="11">
        <f t="shared" si="187"/>
        <v>20876.712328767124</v>
      </c>
      <c r="VD250" s="11">
        <f t="shared" si="187"/>
        <v>20876.712328767124</v>
      </c>
      <c r="VE250" s="11">
        <f t="shared" si="187"/>
        <v>20876.712328767124</v>
      </c>
      <c r="VF250" s="11">
        <f t="shared" si="185"/>
        <v>20876.712328767124</v>
      </c>
      <c r="VG250" s="11">
        <f t="shared" si="185"/>
        <v>20876.712328767124</v>
      </c>
      <c r="VH250" s="11">
        <f t="shared" si="185"/>
        <v>20876.712328767124</v>
      </c>
      <c r="VI250" s="11">
        <f t="shared" si="185"/>
        <v>20876.712328767124</v>
      </c>
      <c r="VJ250" s="11">
        <f t="shared" si="185"/>
        <v>20876.712328767124</v>
      </c>
      <c r="VK250" s="11">
        <f t="shared" si="185"/>
        <v>20876.712328767124</v>
      </c>
      <c r="VL250" s="11">
        <f t="shared" si="185"/>
        <v>20876.712328767124</v>
      </c>
      <c r="VM250" s="11">
        <f t="shared" si="185"/>
        <v>20876.712328767124</v>
      </c>
      <c r="VN250" s="11">
        <f t="shared" si="185"/>
        <v>20876.712328767124</v>
      </c>
      <c r="VO250" s="11">
        <f t="shared" si="185"/>
        <v>20876.712328767124</v>
      </c>
      <c r="VP250" s="11">
        <f t="shared" si="185"/>
        <v>20876.712328767124</v>
      </c>
      <c r="VQ250" s="11">
        <f t="shared" si="185"/>
        <v>20876.712328767124</v>
      </c>
      <c r="VR250" s="11">
        <f t="shared" si="185"/>
        <v>20876.712328767124</v>
      </c>
      <c r="VS250" s="11">
        <f t="shared" si="185"/>
        <v>20876.712328767124</v>
      </c>
      <c r="VT250" s="11">
        <f t="shared" si="185"/>
        <v>20876.712328767124</v>
      </c>
      <c r="VU250" s="11">
        <f t="shared" si="185"/>
        <v>20876.712328767124</v>
      </c>
      <c r="VV250" s="11">
        <f t="shared" si="185"/>
        <v>20876.712328767124</v>
      </c>
      <c r="VW250" s="11">
        <f t="shared" si="185"/>
        <v>20876.712328767124</v>
      </c>
      <c r="VX250" s="11">
        <f t="shared" si="185"/>
        <v>20876.712328767124</v>
      </c>
      <c r="VY250" s="11">
        <f t="shared" si="185"/>
        <v>20876.712328767124</v>
      </c>
      <c r="VZ250" s="11">
        <f t="shared" si="185"/>
        <v>20876.712328767124</v>
      </c>
      <c r="WA250" s="11">
        <f t="shared" si="185"/>
        <v>20876.712328767124</v>
      </c>
      <c r="WB250" s="11">
        <f t="shared" si="185"/>
        <v>20876.712328767124</v>
      </c>
      <c r="WC250" s="11">
        <f t="shared" si="185"/>
        <v>20876.712328767124</v>
      </c>
      <c r="WD250" s="11">
        <f t="shared" si="185"/>
        <v>20876.712328767124</v>
      </c>
      <c r="WE250" s="11">
        <f t="shared" si="185"/>
        <v>20876.712328767124</v>
      </c>
      <c r="WF250" s="11">
        <f t="shared" si="185"/>
        <v>20876.712328767124</v>
      </c>
      <c r="WG250" s="11">
        <f t="shared" si="185"/>
        <v>20876.712328767124</v>
      </c>
      <c r="WH250" s="11">
        <f t="shared" si="185"/>
        <v>20876.712328767124</v>
      </c>
      <c r="WI250" s="11">
        <f t="shared" si="185"/>
        <v>20876.712328767124</v>
      </c>
      <c r="WJ250" s="11">
        <f t="shared" si="185"/>
        <v>20876.712328767124</v>
      </c>
      <c r="WK250" s="11">
        <f t="shared" si="185"/>
        <v>20876.712328767124</v>
      </c>
      <c r="WL250" s="11">
        <f t="shared" si="185"/>
        <v>20876.712328767124</v>
      </c>
      <c r="WM250" s="11">
        <f t="shared" si="185"/>
        <v>20876.712328767124</v>
      </c>
      <c r="WN250" s="11">
        <f t="shared" si="185"/>
        <v>20876.712328767124</v>
      </c>
      <c r="WO250" s="11">
        <f t="shared" si="185"/>
        <v>20876.712328767124</v>
      </c>
      <c r="WP250" s="11">
        <f t="shared" si="185"/>
        <v>20876.712328767124</v>
      </c>
      <c r="WQ250" s="11">
        <f t="shared" si="185"/>
        <v>20876.712328767124</v>
      </c>
      <c r="WR250" s="11">
        <f t="shared" si="185"/>
        <v>20876.712328767124</v>
      </c>
      <c r="WS250" s="11">
        <f t="shared" si="185"/>
        <v>20876.712328767124</v>
      </c>
      <c r="WT250" s="11">
        <f t="shared" si="185"/>
        <v>20876.712328767124</v>
      </c>
      <c r="WU250" s="11">
        <f t="shared" si="185"/>
        <v>20876.712328767124</v>
      </c>
      <c r="WV250" s="11">
        <f t="shared" si="185"/>
        <v>20876.712328767124</v>
      </c>
      <c r="WW250" s="11">
        <f t="shared" si="185"/>
        <v>20876.712328767124</v>
      </c>
      <c r="WX250" s="11">
        <f t="shared" si="185"/>
        <v>20876.712328767124</v>
      </c>
      <c r="WY250" s="11">
        <f t="shared" si="185"/>
        <v>20876.712328767124</v>
      </c>
      <c r="WZ250" s="11">
        <f t="shared" si="185"/>
        <v>20876.712328767124</v>
      </c>
      <c r="XA250" s="11">
        <f t="shared" si="185"/>
        <v>20876.712328767124</v>
      </c>
      <c r="XB250" s="11">
        <f t="shared" si="185"/>
        <v>20876.712328767124</v>
      </c>
      <c r="XC250" s="11">
        <f t="shared" si="185"/>
        <v>20876.712328767124</v>
      </c>
      <c r="XD250" s="11">
        <f t="shared" si="185"/>
        <v>20876.712328767124</v>
      </c>
      <c r="XE250" s="11">
        <f t="shared" si="185"/>
        <v>20876.712328767124</v>
      </c>
      <c r="XF250" s="11">
        <f t="shared" si="185"/>
        <v>20876.712328767124</v>
      </c>
      <c r="XG250" s="11">
        <f t="shared" si="185"/>
        <v>20876.712328767124</v>
      </c>
      <c r="XH250" s="11">
        <f t="shared" si="185"/>
        <v>20876.712328767124</v>
      </c>
      <c r="XI250" s="11">
        <f t="shared" si="185"/>
        <v>20876.712328767124</v>
      </c>
      <c r="XJ250" s="11">
        <f t="shared" si="185"/>
        <v>20876.712328767124</v>
      </c>
      <c r="XK250" s="11">
        <f t="shared" si="185"/>
        <v>20876.712328767124</v>
      </c>
      <c r="XL250" s="11">
        <f t="shared" si="185"/>
        <v>20876.712328767124</v>
      </c>
      <c r="XM250" s="11">
        <f t="shared" si="185"/>
        <v>20876.712328767124</v>
      </c>
      <c r="XN250" s="11">
        <f t="shared" si="185"/>
        <v>20876.712328767124</v>
      </c>
      <c r="XO250" s="11">
        <f t="shared" si="185"/>
        <v>20876.712328767124</v>
      </c>
      <c r="XP250" s="11">
        <f t="shared" si="185"/>
        <v>20876.712328767124</v>
      </c>
      <c r="XQ250" s="11">
        <f t="shared" si="181"/>
        <v>20876.712328767124</v>
      </c>
      <c r="XR250" s="11">
        <f t="shared" si="182"/>
        <v>20876.712328767124</v>
      </c>
      <c r="XS250" s="11">
        <f t="shared" si="182"/>
        <v>20876.712328767124</v>
      </c>
      <c r="XT250" s="11">
        <f t="shared" si="182"/>
        <v>20876.712328767124</v>
      </c>
      <c r="XU250" s="11">
        <f t="shared" si="182"/>
        <v>20876.712328767124</v>
      </c>
      <c r="XV250" s="11">
        <f t="shared" si="182"/>
        <v>20876.712328767124</v>
      </c>
      <c r="XW250" s="11">
        <f t="shared" si="182"/>
        <v>20876.712328767124</v>
      </c>
      <c r="XX250" s="11">
        <f t="shared" si="182"/>
        <v>20876.712328767124</v>
      </c>
      <c r="XY250" s="11">
        <f t="shared" si="182"/>
        <v>20876.712328767124</v>
      </c>
      <c r="XZ250" s="11">
        <f t="shared" si="182"/>
        <v>20876.712328767124</v>
      </c>
      <c r="YA250" s="11">
        <f t="shared" si="182"/>
        <v>20876.712328767124</v>
      </c>
      <c r="YB250" s="11">
        <f t="shared" si="182"/>
        <v>20876.712328767124</v>
      </c>
      <c r="YC250" s="11">
        <f t="shared" si="182"/>
        <v>20876.712328767124</v>
      </c>
      <c r="YD250" s="11">
        <f t="shared" si="182"/>
        <v>20876.712328767124</v>
      </c>
      <c r="YE250" s="11">
        <f t="shared" si="182"/>
        <v>20876.712328767124</v>
      </c>
      <c r="YF250" s="11">
        <f t="shared" si="182"/>
        <v>20876.712328767124</v>
      </c>
      <c r="YG250" s="11">
        <f t="shared" si="182"/>
        <v>20876.712328767124</v>
      </c>
      <c r="YH250" s="11">
        <f t="shared" si="182"/>
        <v>20876.712328767124</v>
      </c>
      <c r="YI250" s="11">
        <f t="shared" si="182"/>
        <v>20876.712328767124</v>
      </c>
      <c r="YJ250" s="11">
        <f t="shared" si="182"/>
        <v>20876.712328767124</v>
      </c>
      <c r="YK250" s="11">
        <f t="shared" si="182"/>
        <v>20876.712328767124</v>
      </c>
      <c r="YL250" s="11">
        <f t="shared" si="182"/>
        <v>20876.712328767124</v>
      </c>
      <c r="YM250" s="11">
        <f t="shared" si="182"/>
        <v>20876.712328767124</v>
      </c>
      <c r="YN250" s="11">
        <f t="shared" si="182"/>
        <v>20876.712328767124</v>
      </c>
      <c r="YO250" s="11">
        <f t="shared" si="182"/>
        <v>20876.712328767124</v>
      </c>
      <c r="YP250" s="11">
        <f t="shared" si="182"/>
        <v>20876.712328767124</v>
      </c>
      <c r="YQ250" s="11">
        <f t="shared" si="182"/>
        <v>20876.712328767124</v>
      </c>
      <c r="YR250" s="11">
        <f t="shared" si="182"/>
        <v>20876.712328767124</v>
      </c>
      <c r="YS250" s="11">
        <f t="shared" si="182"/>
        <v>20876.712328767124</v>
      </c>
      <c r="YT250" s="11">
        <f t="shared" si="182"/>
        <v>20876.712328767124</v>
      </c>
      <c r="YU250" s="11">
        <f t="shared" si="182"/>
        <v>20876.712328767124</v>
      </c>
      <c r="YV250" s="11">
        <f t="shared" ref="YV250:ZJ250" si="189">+$H250/$L250</f>
        <v>20876.712328767124</v>
      </c>
      <c r="YW250" s="11">
        <f t="shared" si="189"/>
        <v>20876.712328767124</v>
      </c>
      <c r="YX250" s="11">
        <f t="shared" si="189"/>
        <v>20876.712328767124</v>
      </c>
      <c r="YY250" s="11">
        <f t="shared" si="189"/>
        <v>20876.712328767124</v>
      </c>
      <c r="YZ250" s="11">
        <f t="shared" si="189"/>
        <v>20876.712328767124</v>
      </c>
      <c r="ZA250" s="11">
        <f t="shared" si="189"/>
        <v>20876.712328767124</v>
      </c>
      <c r="ZB250" s="11">
        <f t="shared" si="189"/>
        <v>20876.712328767124</v>
      </c>
      <c r="ZC250" s="11">
        <f t="shared" si="189"/>
        <v>20876.712328767124</v>
      </c>
      <c r="ZD250" s="11">
        <f t="shared" si="189"/>
        <v>20876.712328767124</v>
      </c>
      <c r="ZE250" s="11">
        <f t="shared" si="189"/>
        <v>20876.712328767124</v>
      </c>
      <c r="ZF250" s="11">
        <f t="shared" si="189"/>
        <v>20876.712328767124</v>
      </c>
      <c r="ZG250" s="11">
        <f t="shared" si="189"/>
        <v>20876.712328767124</v>
      </c>
      <c r="ZH250" s="11">
        <f t="shared" si="189"/>
        <v>20876.712328767124</v>
      </c>
      <c r="ZI250" s="11">
        <f t="shared" si="189"/>
        <v>20876.712328767124</v>
      </c>
      <c r="ZJ250" s="11">
        <f t="shared" si="189"/>
        <v>20876.712328767124</v>
      </c>
    </row>
    <row r="251" spans="2:686">
      <c r="B251" s="17"/>
      <c r="C251" s="29"/>
      <c r="D251" s="30" t="s">
        <v>535</v>
      </c>
      <c r="E251" s="43" t="s">
        <v>529</v>
      </c>
      <c r="F251" s="29">
        <v>12</v>
      </c>
      <c r="G251" s="36">
        <v>2000000</v>
      </c>
      <c r="H251" s="37">
        <f t="shared" si="171"/>
        <v>24000000</v>
      </c>
      <c r="I251" s="37"/>
      <c r="J251" s="17"/>
      <c r="K251" s="17"/>
      <c r="L251" s="23">
        <v>365</v>
      </c>
      <c r="M251" s="5"/>
      <c r="AH251" s="24"/>
      <c r="DM251" s="67"/>
      <c r="LJ251" s="11">
        <f t="shared" ref="LJ251:NU253" si="190">+$H251/$L251</f>
        <v>65753.42465753424</v>
      </c>
      <c r="LK251" s="11">
        <f t="shared" si="190"/>
        <v>65753.42465753424</v>
      </c>
      <c r="LL251" s="11">
        <f t="shared" si="190"/>
        <v>65753.42465753424</v>
      </c>
      <c r="LM251" s="11">
        <f t="shared" si="190"/>
        <v>65753.42465753424</v>
      </c>
      <c r="LN251" s="11">
        <f t="shared" si="190"/>
        <v>65753.42465753424</v>
      </c>
      <c r="LO251" s="11">
        <f t="shared" si="190"/>
        <v>65753.42465753424</v>
      </c>
      <c r="LP251" s="11">
        <f t="shared" si="190"/>
        <v>65753.42465753424</v>
      </c>
      <c r="LQ251" s="11">
        <f t="shared" si="190"/>
        <v>65753.42465753424</v>
      </c>
      <c r="LR251" s="11">
        <f t="shared" si="190"/>
        <v>65753.42465753424</v>
      </c>
      <c r="LS251" s="11">
        <f t="shared" si="190"/>
        <v>65753.42465753424</v>
      </c>
      <c r="LT251" s="11">
        <f t="shared" si="190"/>
        <v>65753.42465753424</v>
      </c>
      <c r="LU251" s="11">
        <f t="shared" si="190"/>
        <v>65753.42465753424</v>
      </c>
      <c r="LV251" s="11">
        <f t="shared" si="190"/>
        <v>65753.42465753424</v>
      </c>
      <c r="LW251" s="11">
        <f t="shared" si="190"/>
        <v>65753.42465753424</v>
      </c>
      <c r="LX251" s="11">
        <f t="shared" si="190"/>
        <v>65753.42465753424</v>
      </c>
      <c r="LY251" s="11">
        <f t="shared" si="190"/>
        <v>65753.42465753424</v>
      </c>
      <c r="LZ251" s="11">
        <f t="shared" si="190"/>
        <v>65753.42465753424</v>
      </c>
      <c r="MA251" s="11">
        <f t="shared" si="190"/>
        <v>65753.42465753424</v>
      </c>
      <c r="MB251" s="11">
        <f t="shared" si="190"/>
        <v>65753.42465753424</v>
      </c>
      <c r="MC251" s="11">
        <f t="shared" si="190"/>
        <v>65753.42465753424</v>
      </c>
      <c r="MD251" s="11">
        <f t="shared" si="190"/>
        <v>65753.42465753424</v>
      </c>
      <c r="ME251" s="11">
        <f t="shared" si="190"/>
        <v>65753.42465753424</v>
      </c>
      <c r="MF251" s="11">
        <f t="shared" si="190"/>
        <v>65753.42465753424</v>
      </c>
      <c r="MG251" s="11">
        <f t="shared" si="190"/>
        <v>65753.42465753424</v>
      </c>
      <c r="MH251" s="11">
        <f t="shared" si="190"/>
        <v>65753.42465753424</v>
      </c>
      <c r="MI251" s="11">
        <f t="shared" si="190"/>
        <v>65753.42465753424</v>
      </c>
      <c r="MJ251" s="11">
        <f t="shared" si="190"/>
        <v>65753.42465753424</v>
      </c>
      <c r="MK251" s="11">
        <f t="shared" si="190"/>
        <v>65753.42465753424</v>
      </c>
      <c r="ML251" s="11">
        <f t="shared" si="190"/>
        <v>65753.42465753424</v>
      </c>
      <c r="MM251" s="11">
        <f t="shared" si="190"/>
        <v>65753.42465753424</v>
      </c>
      <c r="MN251" s="11">
        <f t="shared" si="190"/>
        <v>65753.42465753424</v>
      </c>
      <c r="MO251" s="11">
        <f t="shared" si="190"/>
        <v>65753.42465753424</v>
      </c>
      <c r="MP251" s="11">
        <f t="shared" si="190"/>
        <v>65753.42465753424</v>
      </c>
      <c r="MQ251" s="11">
        <f t="shared" si="190"/>
        <v>65753.42465753424</v>
      </c>
      <c r="MR251" s="11">
        <f t="shared" si="190"/>
        <v>65753.42465753424</v>
      </c>
      <c r="MS251" s="11">
        <f t="shared" si="190"/>
        <v>65753.42465753424</v>
      </c>
      <c r="MT251" s="11">
        <f t="shared" si="190"/>
        <v>65753.42465753424</v>
      </c>
      <c r="MU251" s="11">
        <f t="shared" si="190"/>
        <v>65753.42465753424</v>
      </c>
      <c r="MV251" s="11">
        <f t="shared" si="190"/>
        <v>65753.42465753424</v>
      </c>
      <c r="MW251" s="11">
        <f t="shared" si="190"/>
        <v>65753.42465753424</v>
      </c>
      <c r="MX251" s="11">
        <f t="shared" si="190"/>
        <v>65753.42465753424</v>
      </c>
      <c r="MY251" s="11">
        <f t="shared" si="190"/>
        <v>65753.42465753424</v>
      </c>
      <c r="MZ251" s="11">
        <f t="shared" si="190"/>
        <v>65753.42465753424</v>
      </c>
      <c r="NA251" s="11">
        <f t="shared" si="190"/>
        <v>65753.42465753424</v>
      </c>
      <c r="NB251" s="11">
        <f t="shared" si="190"/>
        <v>65753.42465753424</v>
      </c>
      <c r="NC251" s="11">
        <f t="shared" si="190"/>
        <v>65753.42465753424</v>
      </c>
      <c r="ND251" s="11">
        <f t="shared" si="190"/>
        <v>65753.42465753424</v>
      </c>
      <c r="NE251" s="11">
        <f t="shared" si="190"/>
        <v>65753.42465753424</v>
      </c>
      <c r="NF251" s="11">
        <f t="shared" si="190"/>
        <v>65753.42465753424</v>
      </c>
      <c r="NG251" s="11">
        <f t="shared" si="190"/>
        <v>65753.42465753424</v>
      </c>
      <c r="NH251" s="11">
        <f t="shared" si="190"/>
        <v>65753.42465753424</v>
      </c>
      <c r="NI251" s="11">
        <f t="shared" si="190"/>
        <v>65753.42465753424</v>
      </c>
      <c r="NJ251" s="11">
        <f t="shared" si="190"/>
        <v>65753.42465753424</v>
      </c>
      <c r="NK251" s="11">
        <f t="shared" si="190"/>
        <v>65753.42465753424</v>
      </c>
      <c r="NL251" s="11">
        <f t="shared" si="190"/>
        <v>65753.42465753424</v>
      </c>
      <c r="NM251" s="11">
        <f t="shared" si="190"/>
        <v>65753.42465753424</v>
      </c>
      <c r="NN251" s="11">
        <f t="shared" si="190"/>
        <v>65753.42465753424</v>
      </c>
      <c r="NO251" s="11">
        <f t="shared" si="190"/>
        <v>65753.42465753424</v>
      </c>
      <c r="NP251" s="11">
        <f t="shared" si="190"/>
        <v>65753.42465753424</v>
      </c>
      <c r="NQ251" s="11">
        <f t="shared" si="190"/>
        <v>65753.42465753424</v>
      </c>
      <c r="NR251" s="11">
        <f t="shared" si="190"/>
        <v>65753.42465753424</v>
      </c>
      <c r="NS251" s="11">
        <f t="shared" si="190"/>
        <v>65753.42465753424</v>
      </c>
      <c r="NT251" s="11">
        <f t="shared" si="190"/>
        <v>65753.42465753424</v>
      </c>
      <c r="NU251" s="11">
        <f t="shared" si="190"/>
        <v>65753.42465753424</v>
      </c>
      <c r="NV251" s="11">
        <f t="shared" si="188"/>
        <v>65753.42465753424</v>
      </c>
      <c r="NW251" s="11">
        <f t="shared" si="188"/>
        <v>65753.42465753424</v>
      </c>
      <c r="NX251" s="11">
        <f t="shared" si="188"/>
        <v>65753.42465753424</v>
      </c>
      <c r="NY251" s="11">
        <f t="shared" si="188"/>
        <v>65753.42465753424</v>
      </c>
      <c r="NZ251" s="11">
        <f t="shared" si="188"/>
        <v>65753.42465753424</v>
      </c>
      <c r="OA251" s="11">
        <f t="shared" si="188"/>
        <v>65753.42465753424</v>
      </c>
      <c r="OB251" s="11">
        <f t="shared" si="188"/>
        <v>65753.42465753424</v>
      </c>
      <c r="OC251" s="11">
        <f t="shared" si="188"/>
        <v>65753.42465753424</v>
      </c>
      <c r="OD251" s="11">
        <f t="shared" si="188"/>
        <v>65753.42465753424</v>
      </c>
      <c r="OE251" s="11">
        <f t="shared" si="188"/>
        <v>65753.42465753424</v>
      </c>
      <c r="OF251" s="11">
        <f t="shared" si="188"/>
        <v>65753.42465753424</v>
      </c>
      <c r="OG251" s="11">
        <f t="shared" si="188"/>
        <v>65753.42465753424</v>
      </c>
      <c r="OH251" s="11">
        <f t="shared" si="188"/>
        <v>65753.42465753424</v>
      </c>
      <c r="OI251" s="11">
        <f t="shared" si="188"/>
        <v>65753.42465753424</v>
      </c>
      <c r="OJ251" s="11">
        <f t="shared" si="188"/>
        <v>65753.42465753424</v>
      </c>
      <c r="OK251" s="11">
        <f t="shared" si="188"/>
        <v>65753.42465753424</v>
      </c>
      <c r="OL251" s="11">
        <f t="shared" si="188"/>
        <v>65753.42465753424</v>
      </c>
      <c r="OM251" s="11">
        <f t="shared" si="188"/>
        <v>65753.42465753424</v>
      </c>
      <c r="ON251" s="11">
        <f t="shared" si="188"/>
        <v>65753.42465753424</v>
      </c>
      <c r="OO251" s="11">
        <f t="shared" si="188"/>
        <v>65753.42465753424</v>
      </c>
      <c r="OP251" s="11">
        <f t="shared" si="188"/>
        <v>65753.42465753424</v>
      </c>
      <c r="OQ251" s="11">
        <f t="shared" si="188"/>
        <v>65753.42465753424</v>
      </c>
      <c r="OR251" s="11">
        <f t="shared" si="188"/>
        <v>65753.42465753424</v>
      </c>
      <c r="OS251" s="11">
        <f t="shared" si="188"/>
        <v>65753.42465753424</v>
      </c>
      <c r="OT251" s="11">
        <f t="shared" si="188"/>
        <v>65753.42465753424</v>
      </c>
      <c r="OU251" s="11">
        <f t="shared" si="188"/>
        <v>65753.42465753424</v>
      </c>
      <c r="OV251" s="11">
        <f t="shared" si="188"/>
        <v>65753.42465753424</v>
      </c>
      <c r="OW251" s="11">
        <f t="shared" si="188"/>
        <v>65753.42465753424</v>
      </c>
      <c r="OX251" s="11">
        <f t="shared" si="188"/>
        <v>65753.42465753424</v>
      </c>
      <c r="OY251" s="11">
        <f t="shared" si="188"/>
        <v>65753.42465753424</v>
      </c>
      <c r="OZ251" s="11">
        <f t="shared" si="188"/>
        <v>65753.42465753424</v>
      </c>
      <c r="PA251" s="11">
        <f t="shared" si="188"/>
        <v>65753.42465753424</v>
      </c>
      <c r="PB251" s="11">
        <f t="shared" si="188"/>
        <v>65753.42465753424</v>
      </c>
      <c r="PC251" s="11">
        <f t="shared" si="188"/>
        <v>65753.42465753424</v>
      </c>
      <c r="PD251" s="11">
        <f t="shared" si="188"/>
        <v>65753.42465753424</v>
      </c>
      <c r="PE251" s="11">
        <f t="shared" si="188"/>
        <v>65753.42465753424</v>
      </c>
      <c r="PF251" s="11">
        <f t="shared" si="188"/>
        <v>65753.42465753424</v>
      </c>
      <c r="PG251" s="11">
        <f t="shared" si="188"/>
        <v>65753.42465753424</v>
      </c>
      <c r="PH251" s="11">
        <f t="shared" si="188"/>
        <v>65753.42465753424</v>
      </c>
      <c r="PI251" s="11">
        <f t="shared" si="188"/>
        <v>65753.42465753424</v>
      </c>
      <c r="PJ251" s="11">
        <f t="shared" si="188"/>
        <v>65753.42465753424</v>
      </c>
      <c r="PK251" s="11">
        <f t="shared" si="188"/>
        <v>65753.42465753424</v>
      </c>
      <c r="PL251" s="11">
        <f t="shared" si="188"/>
        <v>65753.42465753424</v>
      </c>
      <c r="PM251" s="11">
        <f t="shared" si="188"/>
        <v>65753.42465753424</v>
      </c>
      <c r="PN251" s="11">
        <f t="shared" si="188"/>
        <v>65753.42465753424</v>
      </c>
      <c r="PO251" s="11">
        <f t="shared" si="188"/>
        <v>65753.42465753424</v>
      </c>
      <c r="PP251" s="11">
        <f t="shared" si="188"/>
        <v>65753.42465753424</v>
      </c>
      <c r="PQ251" s="11">
        <f t="shared" si="188"/>
        <v>65753.42465753424</v>
      </c>
      <c r="PR251" s="11">
        <f t="shared" si="188"/>
        <v>65753.42465753424</v>
      </c>
      <c r="PS251" s="11">
        <f t="shared" si="188"/>
        <v>65753.42465753424</v>
      </c>
      <c r="PT251" s="11">
        <f t="shared" si="188"/>
        <v>65753.42465753424</v>
      </c>
      <c r="PU251" s="11">
        <f t="shared" si="188"/>
        <v>65753.42465753424</v>
      </c>
      <c r="PV251" s="11">
        <f t="shared" si="188"/>
        <v>65753.42465753424</v>
      </c>
      <c r="PW251" s="11">
        <f t="shared" si="188"/>
        <v>65753.42465753424</v>
      </c>
      <c r="PX251" s="11">
        <f t="shared" si="188"/>
        <v>65753.42465753424</v>
      </c>
      <c r="PY251" s="11">
        <f t="shared" si="188"/>
        <v>65753.42465753424</v>
      </c>
      <c r="PZ251" s="11">
        <f t="shared" si="188"/>
        <v>65753.42465753424</v>
      </c>
      <c r="QA251" s="11">
        <f t="shared" si="188"/>
        <v>65753.42465753424</v>
      </c>
      <c r="QB251" s="11">
        <f t="shared" si="188"/>
        <v>65753.42465753424</v>
      </c>
      <c r="QC251" s="11">
        <f t="shared" si="188"/>
        <v>65753.42465753424</v>
      </c>
      <c r="QD251" s="11">
        <f t="shared" si="188"/>
        <v>65753.42465753424</v>
      </c>
      <c r="QE251" s="11">
        <f t="shared" si="188"/>
        <v>65753.42465753424</v>
      </c>
      <c r="QF251" s="11">
        <f t="shared" si="188"/>
        <v>65753.42465753424</v>
      </c>
      <c r="QG251" s="11">
        <f t="shared" si="186"/>
        <v>65753.42465753424</v>
      </c>
      <c r="QH251" s="11">
        <f t="shared" si="184"/>
        <v>65753.42465753424</v>
      </c>
      <c r="QI251" s="11">
        <f t="shared" si="184"/>
        <v>65753.42465753424</v>
      </c>
      <c r="QJ251" s="11">
        <f t="shared" si="184"/>
        <v>65753.42465753424</v>
      </c>
      <c r="QK251" s="11">
        <f t="shared" si="184"/>
        <v>65753.42465753424</v>
      </c>
      <c r="QL251" s="11">
        <f t="shared" si="184"/>
        <v>65753.42465753424</v>
      </c>
      <c r="QM251" s="11">
        <f t="shared" si="184"/>
        <v>65753.42465753424</v>
      </c>
      <c r="QN251" s="11">
        <f t="shared" si="184"/>
        <v>65753.42465753424</v>
      </c>
      <c r="QO251" s="11">
        <f t="shared" si="184"/>
        <v>65753.42465753424</v>
      </c>
      <c r="QP251" s="11">
        <f t="shared" si="184"/>
        <v>65753.42465753424</v>
      </c>
      <c r="QQ251" s="11">
        <f t="shared" si="184"/>
        <v>65753.42465753424</v>
      </c>
      <c r="QR251" s="11">
        <f t="shared" si="184"/>
        <v>65753.42465753424</v>
      </c>
      <c r="QS251" s="11">
        <f t="shared" si="184"/>
        <v>65753.42465753424</v>
      </c>
      <c r="QT251" s="11">
        <f t="shared" si="184"/>
        <v>65753.42465753424</v>
      </c>
      <c r="QU251" s="11">
        <f t="shared" si="184"/>
        <v>65753.42465753424</v>
      </c>
      <c r="QV251" s="11">
        <f t="shared" si="184"/>
        <v>65753.42465753424</v>
      </c>
      <c r="QW251" s="11">
        <f t="shared" si="184"/>
        <v>65753.42465753424</v>
      </c>
      <c r="QX251" s="11">
        <f t="shared" si="184"/>
        <v>65753.42465753424</v>
      </c>
      <c r="QY251" s="11">
        <f t="shared" si="184"/>
        <v>65753.42465753424</v>
      </c>
      <c r="QZ251" s="11">
        <f t="shared" si="184"/>
        <v>65753.42465753424</v>
      </c>
      <c r="RA251" s="11">
        <f t="shared" si="184"/>
        <v>65753.42465753424</v>
      </c>
      <c r="RB251" s="11">
        <f t="shared" si="184"/>
        <v>65753.42465753424</v>
      </c>
      <c r="RC251" s="11">
        <f t="shared" si="184"/>
        <v>65753.42465753424</v>
      </c>
      <c r="RD251" s="11">
        <f t="shared" si="184"/>
        <v>65753.42465753424</v>
      </c>
      <c r="RE251" s="11">
        <f t="shared" si="184"/>
        <v>65753.42465753424</v>
      </c>
      <c r="RF251" s="11">
        <f t="shared" si="184"/>
        <v>65753.42465753424</v>
      </c>
      <c r="RG251" s="11">
        <f t="shared" si="184"/>
        <v>65753.42465753424</v>
      </c>
      <c r="RH251" s="11">
        <f t="shared" si="184"/>
        <v>65753.42465753424</v>
      </c>
      <c r="RI251" s="11">
        <f t="shared" si="184"/>
        <v>65753.42465753424</v>
      </c>
      <c r="RJ251" s="11">
        <f t="shared" si="184"/>
        <v>65753.42465753424</v>
      </c>
      <c r="RK251" s="11">
        <f t="shared" si="184"/>
        <v>65753.42465753424</v>
      </c>
      <c r="RL251" s="11">
        <f t="shared" si="184"/>
        <v>65753.42465753424</v>
      </c>
      <c r="RM251" s="11">
        <f t="shared" si="184"/>
        <v>65753.42465753424</v>
      </c>
      <c r="RN251" s="11">
        <f t="shared" si="184"/>
        <v>65753.42465753424</v>
      </c>
      <c r="RO251" s="11">
        <f t="shared" si="184"/>
        <v>65753.42465753424</v>
      </c>
      <c r="RP251" s="11">
        <f t="shared" si="184"/>
        <v>65753.42465753424</v>
      </c>
      <c r="RQ251" s="11">
        <f t="shared" si="184"/>
        <v>65753.42465753424</v>
      </c>
      <c r="RR251" s="11">
        <f t="shared" si="184"/>
        <v>65753.42465753424</v>
      </c>
      <c r="RS251" s="11">
        <f t="shared" si="184"/>
        <v>65753.42465753424</v>
      </c>
      <c r="RT251" s="11">
        <f t="shared" si="184"/>
        <v>65753.42465753424</v>
      </c>
      <c r="RU251" s="11">
        <f t="shared" si="184"/>
        <v>65753.42465753424</v>
      </c>
      <c r="RV251" s="11">
        <f t="shared" si="184"/>
        <v>65753.42465753424</v>
      </c>
      <c r="RW251" s="11">
        <f t="shared" si="184"/>
        <v>65753.42465753424</v>
      </c>
      <c r="RX251" s="11">
        <f t="shared" si="184"/>
        <v>65753.42465753424</v>
      </c>
      <c r="RY251" s="11">
        <f t="shared" si="184"/>
        <v>65753.42465753424</v>
      </c>
      <c r="RZ251" s="11">
        <f t="shared" si="184"/>
        <v>65753.42465753424</v>
      </c>
      <c r="SA251" s="11">
        <f t="shared" si="184"/>
        <v>65753.42465753424</v>
      </c>
      <c r="SB251" s="11">
        <f t="shared" si="184"/>
        <v>65753.42465753424</v>
      </c>
      <c r="SC251" s="11">
        <f t="shared" si="184"/>
        <v>65753.42465753424</v>
      </c>
      <c r="SD251" s="11">
        <f t="shared" si="184"/>
        <v>65753.42465753424</v>
      </c>
      <c r="SE251" s="11">
        <f t="shared" si="184"/>
        <v>65753.42465753424</v>
      </c>
      <c r="SF251" s="11">
        <f t="shared" si="184"/>
        <v>65753.42465753424</v>
      </c>
      <c r="SG251" s="11">
        <f t="shared" si="184"/>
        <v>65753.42465753424</v>
      </c>
      <c r="SH251" s="11">
        <f t="shared" si="184"/>
        <v>65753.42465753424</v>
      </c>
      <c r="SI251" s="11">
        <f t="shared" si="184"/>
        <v>65753.42465753424</v>
      </c>
      <c r="SJ251" s="11">
        <f t="shared" si="184"/>
        <v>65753.42465753424</v>
      </c>
      <c r="SK251" s="11">
        <f t="shared" si="184"/>
        <v>65753.42465753424</v>
      </c>
      <c r="SL251" s="11">
        <f t="shared" si="184"/>
        <v>65753.42465753424</v>
      </c>
      <c r="SM251" s="11">
        <f t="shared" si="184"/>
        <v>65753.42465753424</v>
      </c>
      <c r="SN251" s="11">
        <f t="shared" si="184"/>
        <v>65753.42465753424</v>
      </c>
      <c r="SO251" s="11">
        <f t="shared" si="184"/>
        <v>65753.42465753424</v>
      </c>
      <c r="SP251" s="11">
        <f t="shared" si="184"/>
        <v>65753.42465753424</v>
      </c>
      <c r="SQ251" s="11">
        <f t="shared" si="184"/>
        <v>65753.42465753424</v>
      </c>
      <c r="SR251" s="11">
        <f t="shared" si="184"/>
        <v>65753.42465753424</v>
      </c>
      <c r="SS251" s="11">
        <f t="shared" si="179"/>
        <v>65753.42465753424</v>
      </c>
      <c r="ST251" s="11">
        <f t="shared" si="187"/>
        <v>65753.42465753424</v>
      </c>
      <c r="SU251" s="11">
        <f t="shared" si="187"/>
        <v>65753.42465753424</v>
      </c>
      <c r="SV251" s="11">
        <f t="shared" si="187"/>
        <v>65753.42465753424</v>
      </c>
      <c r="SW251" s="11">
        <f t="shared" si="187"/>
        <v>65753.42465753424</v>
      </c>
      <c r="SX251" s="11">
        <f t="shared" si="187"/>
        <v>65753.42465753424</v>
      </c>
      <c r="SY251" s="11">
        <f t="shared" si="187"/>
        <v>65753.42465753424</v>
      </c>
      <c r="SZ251" s="11">
        <f t="shared" si="187"/>
        <v>65753.42465753424</v>
      </c>
      <c r="TA251" s="11">
        <f t="shared" si="187"/>
        <v>65753.42465753424</v>
      </c>
      <c r="TB251" s="11">
        <f t="shared" si="187"/>
        <v>65753.42465753424</v>
      </c>
      <c r="TC251" s="11">
        <f t="shared" si="187"/>
        <v>65753.42465753424</v>
      </c>
      <c r="TD251" s="11">
        <f t="shared" si="187"/>
        <v>65753.42465753424</v>
      </c>
      <c r="TE251" s="11">
        <f t="shared" si="187"/>
        <v>65753.42465753424</v>
      </c>
      <c r="TF251" s="11">
        <f t="shared" si="187"/>
        <v>65753.42465753424</v>
      </c>
      <c r="TG251" s="11">
        <f t="shared" si="187"/>
        <v>65753.42465753424</v>
      </c>
      <c r="TH251" s="11">
        <f t="shared" si="187"/>
        <v>65753.42465753424</v>
      </c>
      <c r="TI251" s="11">
        <f t="shared" si="187"/>
        <v>65753.42465753424</v>
      </c>
      <c r="TJ251" s="11">
        <f t="shared" si="187"/>
        <v>65753.42465753424</v>
      </c>
      <c r="TK251" s="11">
        <f t="shared" si="187"/>
        <v>65753.42465753424</v>
      </c>
      <c r="TL251" s="11">
        <f t="shared" si="187"/>
        <v>65753.42465753424</v>
      </c>
      <c r="TM251" s="11">
        <f t="shared" si="187"/>
        <v>65753.42465753424</v>
      </c>
      <c r="TN251" s="11">
        <f t="shared" si="187"/>
        <v>65753.42465753424</v>
      </c>
      <c r="TO251" s="11">
        <f t="shared" si="187"/>
        <v>65753.42465753424</v>
      </c>
      <c r="TP251" s="11">
        <f t="shared" si="187"/>
        <v>65753.42465753424</v>
      </c>
      <c r="TQ251" s="11">
        <f t="shared" si="187"/>
        <v>65753.42465753424</v>
      </c>
      <c r="TR251" s="11">
        <f t="shared" si="187"/>
        <v>65753.42465753424</v>
      </c>
      <c r="TS251" s="11">
        <f t="shared" si="187"/>
        <v>65753.42465753424</v>
      </c>
      <c r="TT251" s="11">
        <f t="shared" si="187"/>
        <v>65753.42465753424</v>
      </c>
      <c r="TU251" s="11">
        <f t="shared" si="187"/>
        <v>65753.42465753424</v>
      </c>
      <c r="TV251" s="11">
        <f t="shared" si="187"/>
        <v>65753.42465753424</v>
      </c>
      <c r="TW251" s="11">
        <f t="shared" si="187"/>
        <v>65753.42465753424</v>
      </c>
      <c r="TX251" s="11">
        <f t="shared" si="187"/>
        <v>65753.42465753424</v>
      </c>
      <c r="TY251" s="11">
        <f t="shared" si="187"/>
        <v>65753.42465753424</v>
      </c>
      <c r="TZ251" s="11">
        <f t="shared" si="187"/>
        <v>65753.42465753424</v>
      </c>
      <c r="UA251" s="11">
        <f t="shared" si="187"/>
        <v>65753.42465753424</v>
      </c>
      <c r="UB251" s="11">
        <f t="shared" si="187"/>
        <v>65753.42465753424</v>
      </c>
      <c r="UC251" s="11">
        <f t="shared" si="187"/>
        <v>65753.42465753424</v>
      </c>
      <c r="UD251" s="11">
        <f t="shared" si="187"/>
        <v>65753.42465753424</v>
      </c>
      <c r="UE251" s="11">
        <f t="shared" si="187"/>
        <v>65753.42465753424</v>
      </c>
      <c r="UF251" s="11">
        <f t="shared" si="187"/>
        <v>65753.42465753424</v>
      </c>
      <c r="UG251" s="11">
        <f t="shared" si="187"/>
        <v>65753.42465753424</v>
      </c>
      <c r="UH251" s="11">
        <f t="shared" si="187"/>
        <v>65753.42465753424</v>
      </c>
      <c r="UI251" s="11">
        <f t="shared" si="187"/>
        <v>65753.42465753424</v>
      </c>
      <c r="UJ251" s="11">
        <f t="shared" si="187"/>
        <v>65753.42465753424</v>
      </c>
      <c r="UK251" s="11">
        <f t="shared" si="187"/>
        <v>65753.42465753424</v>
      </c>
      <c r="UL251" s="11">
        <f t="shared" si="187"/>
        <v>65753.42465753424</v>
      </c>
      <c r="UM251" s="11">
        <f t="shared" si="187"/>
        <v>65753.42465753424</v>
      </c>
      <c r="UN251" s="11">
        <f t="shared" si="187"/>
        <v>65753.42465753424</v>
      </c>
      <c r="UO251" s="11">
        <f t="shared" si="187"/>
        <v>65753.42465753424</v>
      </c>
      <c r="UP251" s="11">
        <f t="shared" si="187"/>
        <v>65753.42465753424</v>
      </c>
      <c r="UQ251" s="11">
        <f t="shared" si="187"/>
        <v>65753.42465753424</v>
      </c>
      <c r="UR251" s="11">
        <f t="shared" si="187"/>
        <v>65753.42465753424</v>
      </c>
      <c r="US251" s="11">
        <f t="shared" si="187"/>
        <v>65753.42465753424</v>
      </c>
      <c r="UT251" s="11">
        <f t="shared" si="187"/>
        <v>65753.42465753424</v>
      </c>
      <c r="UU251" s="11">
        <f t="shared" si="187"/>
        <v>65753.42465753424</v>
      </c>
      <c r="UV251" s="11">
        <f t="shared" si="187"/>
        <v>65753.42465753424</v>
      </c>
      <c r="UW251" s="11">
        <f t="shared" si="187"/>
        <v>65753.42465753424</v>
      </c>
      <c r="UX251" s="11">
        <f t="shared" si="187"/>
        <v>65753.42465753424</v>
      </c>
      <c r="UY251" s="11">
        <f t="shared" si="187"/>
        <v>65753.42465753424</v>
      </c>
      <c r="UZ251" s="11">
        <f t="shared" si="187"/>
        <v>65753.42465753424</v>
      </c>
      <c r="VA251" s="11">
        <f t="shared" si="187"/>
        <v>65753.42465753424</v>
      </c>
      <c r="VB251" s="11">
        <f t="shared" si="187"/>
        <v>65753.42465753424</v>
      </c>
      <c r="VC251" s="11">
        <f t="shared" si="187"/>
        <v>65753.42465753424</v>
      </c>
      <c r="VD251" s="11">
        <f t="shared" si="187"/>
        <v>65753.42465753424</v>
      </c>
      <c r="VE251" s="11">
        <f t="shared" si="187"/>
        <v>65753.42465753424</v>
      </c>
      <c r="VF251" s="11">
        <f t="shared" si="185"/>
        <v>65753.42465753424</v>
      </c>
      <c r="VG251" s="11">
        <f t="shared" si="185"/>
        <v>65753.42465753424</v>
      </c>
      <c r="VH251" s="11">
        <f t="shared" si="185"/>
        <v>65753.42465753424</v>
      </c>
      <c r="VI251" s="11">
        <f t="shared" si="185"/>
        <v>65753.42465753424</v>
      </c>
      <c r="VJ251" s="11">
        <f t="shared" si="185"/>
        <v>65753.42465753424</v>
      </c>
      <c r="VK251" s="11">
        <f t="shared" si="185"/>
        <v>65753.42465753424</v>
      </c>
      <c r="VL251" s="11">
        <f t="shared" si="185"/>
        <v>65753.42465753424</v>
      </c>
      <c r="VM251" s="11">
        <f t="shared" si="185"/>
        <v>65753.42465753424</v>
      </c>
      <c r="VN251" s="11">
        <f t="shared" si="185"/>
        <v>65753.42465753424</v>
      </c>
      <c r="VO251" s="11">
        <f t="shared" si="185"/>
        <v>65753.42465753424</v>
      </c>
      <c r="VP251" s="11">
        <f t="shared" si="185"/>
        <v>65753.42465753424</v>
      </c>
      <c r="VQ251" s="11">
        <f t="shared" si="185"/>
        <v>65753.42465753424</v>
      </c>
      <c r="VR251" s="11">
        <f t="shared" si="185"/>
        <v>65753.42465753424</v>
      </c>
      <c r="VS251" s="11">
        <f t="shared" si="185"/>
        <v>65753.42465753424</v>
      </c>
      <c r="VT251" s="11">
        <f t="shared" si="185"/>
        <v>65753.42465753424</v>
      </c>
      <c r="VU251" s="11">
        <f t="shared" si="185"/>
        <v>65753.42465753424</v>
      </c>
      <c r="VV251" s="11">
        <f t="shared" si="185"/>
        <v>65753.42465753424</v>
      </c>
      <c r="VW251" s="11">
        <f t="shared" si="185"/>
        <v>65753.42465753424</v>
      </c>
      <c r="VX251" s="11">
        <f t="shared" si="185"/>
        <v>65753.42465753424</v>
      </c>
      <c r="VY251" s="11">
        <f t="shared" si="185"/>
        <v>65753.42465753424</v>
      </c>
      <c r="VZ251" s="11">
        <f t="shared" si="185"/>
        <v>65753.42465753424</v>
      </c>
      <c r="WA251" s="11">
        <f t="shared" si="185"/>
        <v>65753.42465753424</v>
      </c>
      <c r="WB251" s="11">
        <f t="shared" si="185"/>
        <v>65753.42465753424</v>
      </c>
      <c r="WC251" s="11">
        <f t="shared" si="185"/>
        <v>65753.42465753424</v>
      </c>
      <c r="WD251" s="11">
        <f t="shared" si="185"/>
        <v>65753.42465753424</v>
      </c>
      <c r="WE251" s="11">
        <f t="shared" si="185"/>
        <v>65753.42465753424</v>
      </c>
      <c r="WF251" s="11">
        <f t="shared" si="185"/>
        <v>65753.42465753424</v>
      </c>
      <c r="WG251" s="11">
        <f t="shared" si="185"/>
        <v>65753.42465753424</v>
      </c>
      <c r="WH251" s="11">
        <f t="shared" si="185"/>
        <v>65753.42465753424</v>
      </c>
      <c r="WI251" s="11">
        <f t="shared" si="185"/>
        <v>65753.42465753424</v>
      </c>
      <c r="WJ251" s="11">
        <f t="shared" si="185"/>
        <v>65753.42465753424</v>
      </c>
      <c r="WK251" s="11">
        <f t="shared" si="185"/>
        <v>65753.42465753424</v>
      </c>
      <c r="WL251" s="11">
        <f t="shared" si="185"/>
        <v>65753.42465753424</v>
      </c>
      <c r="WM251" s="11">
        <f t="shared" si="185"/>
        <v>65753.42465753424</v>
      </c>
      <c r="WN251" s="11">
        <f t="shared" si="185"/>
        <v>65753.42465753424</v>
      </c>
      <c r="WO251" s="11">
        <f t="shared" si="185"/>
        <v>65753.42465753424</v>
      </c>
      <c r="WP251" s="11">
        <f t="shared" si="185"/>
        <v>65753.42465753424</v>
      </c>
      <c r="WQ251" s="11">
        <f t="shared" si="185"/>
        <v>65753.42465753424</v>
      </c>
      <c r="WR251" s="11">
        <f t="shared" si="185"/>
        <v>65753.42465753424</v>
      </c>
      <c r="WS251" s="11">
        <f t="shared" si="185"/>
        <v>65753.42465753424</v>
      </c>
      <c r="WT251" s="11">
        <f t="shared" si="185"/>
        <v>65753.42465753424</v>
      </c>
      <c r="WU251" s="11">
        <f t="shared" si="185"/>
        <v>65753.42465753424</v>
      </c>
      <c r="WV251" s="11">
        <f t="shared" si="185"/>
        <v>65753.42465753424</v>
      </c>
      <c r="WW251" s="11">
        <f t="shared" si="185"/>
        <v>65753.42465753424</v>
      </c>
      <c r="WX251" s="11">
        <f t="shared" si="185"/>
        <v>65753.42465753424</v>
      </c>
      <c r="WY251" s="11">
        <f t="shared" si="185"/>
        <v>65753.42465753424</v>
      </c>
      <c r="WZ251" s="11">
        <f t="shared" si="185"/>
        <v>65753.42465753424</v>
      </c>
      <c r="XA251" s="11">
        <f t="shared" si="185"/>
        <v>65753.42465753424</v>
      </c>
      <c r="XB251" s="11">
        <f t="shared" si="185"/>
        <v>65753.42465753424</v>
      </c>
      <c r="XC251" s="11">
        <f t="shared" si="185"/>
        <v>65753.42465753424</v>
      </c>
      <c r="XD251" s="11">
        <f t="shared" si="185"/>
        <v>65753.42465753424</v>
      </c>
      <c r="XE251" s="11">
        <f t="shared" si="185"/>
        <v>65753.42465753424</v>
      </c>
      <c r="XF251" s="11">
        <f t="shared" si="185"/>
        <v>65753.42465753424</v>
      </c>
      <c r="XG251" s="11">
        <f t="shared" si="185"/>
        <v>65753.42465753424</v>
      </c>
      <c r="XH251" s="11">
        <f t="shared" si="185"/>
        <v>65753.42465753424</v>
      </c>
      <c r="XI251" s="11">
        <f t="shared" si="185"/>
        <v>65753.42465753424</v>
      </c>
      <c r="XJ251" s="11">
        <f t="shared" si="185"/>
        <v>65753.42465753424</v>
      </c>
      <c r="XK251" s="11">
        <f t="shared" si="185"/>
        <v>65753.42465753424</v>
      </c>
      <c r="XL251" s="11">
        <f t="shared" si="185"/>
        <v>65753.42465753424</v>
      </c>
      <c r="XM251" s="11">
        <f t="shared" si="185"/>
        <v>65753.42465753424</v>
      </c>
      <c r="XN251" s="11">
        <f t="shared" si="185"/>
        <v>65753.42465753424</v>
      </c>
      <c r="XO251" s="11">
        <f t="shared" si="185"/>
        <v>65753.42465753424</v>
      </c>
      <c r="XP251" s="11">
        <f t="shared" si="185"/>
        <v>65753.42465753424</v>
      </c>
      <c r="XQ251" s="11">
        <f t="shared" si="181"/>
        <v>65753.42465753424</v>
      </c>
      <c r="XR251" s="11">
        <f t="shared" ref="XR251:ZJ252" si="191">+$H251/$L251</f>
        <v>65753.42465753424</v>
      </c>
      <c r="XS251" s="11">
        <f t="shared" si="191"/>
        <v>65753.42465753424</v>
      </c>
      <c r="XT251" s="11">
        <f t="shared" si="191"/>
        <v>65753.42465753424</v>
      </c>
      <c r="XU251" s="11">
        <f t="shared" si="191"/>
        <v>65753.42465753424</v>
      </c>
      <c r="XV251" s="11">
        <f t="shared" si="191"/>
        <v>65753.42465753424</v>
      </c>
      <c r="XW251" s="11">
        <f t="shared" si="191"/>
        <v>65753.42465753424</v>
      </c>
      <c r="XX251" s="11">
        <f t="shared" si="191"/>
        <v>65753.42465753424</v>
      </c>
      <c r="XY251" s="11">
        <f t="shared" si="191"/>
        <v>65753.42465753424</v>
      </c>
      <c r="XZ251" s="11">
        <f t="shared" si="191"/>
        <v>65753.42465753424</v>
      </c>
      <c r="YA251" s="11">
        <f t="shared" si="191"/>
        <v>65753.42465753424</v>
      </c>
      <c r="YB251" s="11">
        <f t="shared" si="191"/>
        <v>65753.42465753424</v>
      </c>
      <c r="YC251" s="11">
        <f t="shared" si="191"/>
        <v>65753.42465753424</v>
      </c>
      <c r="YD251" s="11">
        <f t="shared" si="191"/>
        <v>65753.42465753424</v>
      </c>
      <c r="YE251" s="11">
        <f t="shared" si="191"/>
        <v>65753.42465753424</v>
      </c>
      <c r="YF251" s="11">
        <f t="shared" si="191"/>
        <v>65753.42465753424</v>
      </c>
      <c r="YG251" s="11">
        <f t="shared" si="191"/>
        <v>65753.42465753424</v>
      </c>
      <c r="YH251" s="11">
        <f t="shared" si="191"/>
        <v>65753.42465753424</v>
      </c>
      <c r="YI251" s="11">
        <f t="shared" si="191"/>
        <v>65753.42465753424</v>
      </c>
      <c r="YJ251" s="11">
        <f t="shared" si="191"/>
        <v>65753.42465753424</v>
      </c>
      <c r="YK251" s="11">
        <f t="shared" si="191"/>
        <v>65753.42465753424</v>
      </c>
      <c r="YL251" s="11">
        <f t="shared" si="191"/>
        <v>65753.42465753424</v>
      </c>
      <c r="YM251" s="11">
        <f t="shared" si="191"/>
        <v>65753.42465753424</v>
      </c>
      <c r="YN251" s="11">
        <f t="shared" si="191"/>
        <v>65753.42465753424</v>
      </c>
      <c r="YO251" s="11">
        <f t="shared" si="191"/>
        <v>65753.42465753424</v>
      </c>
      <c r="YP251" s="11">
        <f t="shared" si="191"/>
        <v>65753.42465753424</v>
      </c>
      <c r="YQ251" s="11">
        <f t="shared" si="191"/>
        <v>65753.42465753424</v>
      </c>
      <c r="YR251" s="11">
        <f t="shared" si="191"/>
        <v>65753.42465753424</v>
      </c>
      <c r="YS251" s="11">
        <f t="shared" si="191"/>
        <v>65753.42465753424</v>
      </c>
      <c r="YT251" s="11">
        <f t="shared" si="191"/>
        <v>65753.42465753424</v>
      </c>
      <c r="YU251" s="11">
        <f t="shared" si="191"/>
        <v>65753.42465753424</v>
      </c>
      <c r="YV251" s="11">
        <f t="shared" si="191"/>
        <v>65753.42465753424</v>
      </c>
      <c r="YW251" s="11">
        <f t="shared" si="191"/>
        <v>65753.42465753424</v>
      </c>
      <c r="YX251" s="11">
        <f t="shared" si="191"/>
        <v>65753.42465753424</v>
      </c>
      <c r="YY251" s="11">
        <f t="shared" si="191"/>
        <v>65753.42465753424</v>
      </c>
      <c r="YZ251" s="11">
        <f t="shared" si="191"/>
        <v>65753.42465753424</v>
      </c>
      <c r="ZA251" s="11">
        <f t="shared" si="191"/>
        <v>65753.42465753424</v>
      </c>
      <c r="ZB251" s="11">
        <f t="shared" si="191"/>
        <v>65753.42465753424</v>
      </c>
      <c r="ZC251" s="11">
        <f t="shared" si="191"/>
        <v>65753.42465753424</v>
      </c>
      <c r="ZD251" s="11">
        <f t="shared" si="191"/>
        <v>65753.42465753424</v>
      </c>
      <c r="ZE251" s="11">
        <f t="shared" si="191"/>
        <v>65753.42465753424</v>
      </c>
      <c r="ZF251" s="11">
        <f t="shared" si="191"/>
        <v>65753.42465753424</v>
      </c>
      <c r="ZG251" s="11">
        <f t="shared" si="191"/>
        <v>65753.42465753424</v>
      </c>
      <c r="ZH251" s="11">
        <f t="shared" si="191"/>
        <v>65753.42465753424</v>
      </c>
      <c r="ZI251" s="11">
        <f t="shared" si="191"/>
        <v>65753.42465753424</v>
      </c>
      <c r="ZJ251" s="11">
        <f t="shared" si="191"/>
        <v>65753.42465753424</v>
      </c>
    </row>
    <row r="252" spans="2:686">
      <c r="B252" s="17"/>
      <c r="C252" s="29"/>
      <c r="D252" s="30" t="s">
        <v>536</v>
      </c>
      <c r="E252" s="43" t="s">
        <v>529</v>
      </c>
      <c r="F252" s="29">
        <v>12</v>
      </c>
      <c r="G252" s="36">
        <v>22327180</v>
      </c>
      <c r="H252" s="37">
        <f t="shared" si="171"/>
        <v>267926160</v>
      </c>
      <c r="I252" s="37"/>
      <c r="J252" s="17"/>
      <c r="K252" s="17"/>
      <c r="L252" s="23">
        <v>365</v>
      </c>
      <c r="M252" s="5"/>
      <c r="AH252" s="24"/>
      <c r="DM252" s="67"/>
      <c r="LJ252" s="11">
        <f t="shared" si="190"/>
        <v>734044.27397260279</v>
      </c>
      <c r="LK252" s="11">
        <f t="shared" si="190"/>
        <v>734044.27397260279</v>
      </c>
      <c r="LL252" s="11">
        <f t="shared" si="190"/>
        <v>734044.27397260279</v>
      </c>
      <c r="LM252" s="11">
        <f t="shared" si="190"/>
        <v>734044.27397260279</v>
      </c>
      <c r="LN252" s="11">
        <f t="shared" si="190"/>
        <v>734044.27397260279</v>
      </c>
      <c r="LO252" s="11">
        <f t="shared" si="190"/>
        <v>734044.27397260279</v>
      </c>
      <c r="LP252" s="11">
        <f t="shared" si="190"/>
        <v>734044.27397260279</v>
      </c>
      <c r="LQ252" s="11">
        <f t="shared" si="190"/>
        <v>734044.27397260279</v>
      </c>
      <c r="LR252" s="11">
        <f t="shared" si="190"/>
        <v>734044.27397260279</v>
      </c>
      <c r="LS252" s="11">
        <f t="shared" si="190"/>
        <v>734044.27397260279</v>
      </c>
      <c r="LT252" s="11">
        <f t="shared" si="190"/>
        <v>734044.27397260279</v>
      </c>
      <c r="LU252" s="11">
        <f t="shared" si="190"/>
        <v>734044.27397260279</v>
      </c>
      <c r="LV252" s="11">
        <f t="shared" si="190"/>
        <v>734044.27397260279</v>
      </c>
      <c r="LW252" s="11">
        <f t="shared" si="190"/>
        <v>734044.27397260279</v>
      </c>
      <c r="LX252" s="11">
        <f t="shared" si="190"/>
        <v>734044.27397260279</v>
      </c>
      <c r="LY252" s="11">
        <f t="shared" si="190"/>
        <v>734044.27397260279</v>
      </c>
      <c r="LZ252" s="11">
        <f t="shared" si="190"/>
        <v>734044.27397260279</v>
      </c>
      <c r="MA252" s="11">
        <f t="shared" si="190"/>
        <v>734044.27397260279</v>
      </c>
      <c r="MB252" s="11">
        <f t="shared" si="190"/>
        <v>734044.27397260279</v>
      </c>
      <c r="MC252" s="11">
        <f t="shared" si="190"/>
        <v>734044.27397260279</v>
      </c>
      <c r="MD252" s="11">
        <f t="shared" si="190"/>
        <v>734044.27397260279</v>
      </c>
      <c r="ME252" s="11">
        <f t="shared" si="190"/>
        <v>734044.27397260279</v>
      </c>
      <c r="MF252" s="11">
        <f t="shared" si="190"/>
        <v>734044.27397260279</v>
      </c>
      <c r="MG252" s="11">
        <f t="shared" si="190"/>
        <v>734044.27397260279</v>
      </c>
      <c r="MH252" s="11">
        <f t="shared" si="190"/>
        <v>734044.27397260279</v>
      </c>
      <c r="MI252" s="11">
        <f t="shared" si="190"/>
        <v>734044.27397260279</v>
      </c>
      <c r="MJ252" s="11">
        <f t="shared" si="190"/>
        <v>734044.27397260279</v>
      </c>
      <c r="MK252" s="11">
        <f t="shared" si="190"/>
        <v>734044.27397260279</v>
      </c>
      <c r="ML252" s="11">
        <f t="shared" si="190"/>
        <v>734044.27397260279</v>
      </c>
      <c r="MM252" s="11">
        <f t="shared" si="190"/>
        <v>734044.27397260279</v>
      </c>
      <c r="MN252" s="11">
        <f t="shared" si="190"/>
        <v>734044.27397260279</v>
      </c>
      <c r="MO252" s="11">
        <f t="shared" si="190"/>
        <v>734044.27397260279</v>
      </c>
      <c r="MP252" s="11">
        <f t="shared" si="190"/>
        <v>734044.27397260279</v>
      </c>
      <c r="MQ252" s="11">
        <f t="shared" si="190"/>
        <v>734044.27397260279</v>
      </c>
      <c r="MR252" s="11">
        <f t="shared" si="190"/>
        <v>734044.27397260279</v>
      </c>
      <c r="MS252" s="11">
        <f t="shared" si="190"/>
        <v>734044.27397260279</v>
      </c>
      <c r="MT252" s="11">
        <f t="shared" si="190"/>
        <v>734044.27397260279</v>
      </c>
      <c r="MU252" s="11">
        <f t="shared" si="190"/>
        <v>734044.27397260279</v>
      </c>
      <c r="MV252" s="11">
        <f t="shared" si="190"/>
        <v>734044.27397260279</v>
      </c>
      <c r="MW252" s="11">
        <f t="shared" si="190"/>
        <v>734044.27397260279</v>
      </c>
      <c r="MX252" s="11">
        <f t="shared" si="190"/>
        <v>734044.27397260279</v>
      </c>
      <c r="MY252" s="11">
        <f t="shared" si="190"/>
        <v>734044.27397260279</v>
      </c>
      <c r="MZ252" s="11">
        <f t="shared" si="190"/>
        <v>734044.27397260279</v>
      </c>
      <c r="NA252" s="11">
        <f t="shared" si="190"/>
        <v>734044.27397260279</v>
      </c>
      <c r="NB252" s="11">
        <f t="shared" si="190"/>
        <v>734044.27397260279</v>
      </c>
      <c r="NC252" s="11">
        <f t="shared" si="190"/>
        <v>734044.27397260279</v>
      </c>
      <c r="ND252" s="11">
        <f t="shared" si="190"/>
        <v>734044.27397260279</v>
      </c>
      <c r="NE252" s="11">
        <f t="shared" si="190"/>
        <v>734044.27397260279</v>
      </c>
      <c r="NF252" s="11">
        <f t="shared" si="190"/>
        <v>734044.27397260279</v>
      </c>
      <c r="NG252" s="11">
        <f t="shared" si="190"/>
        <v>734044.27397260279</v>
      </c>
      <c r="NH252" s="11">
        <f t="shared" si="190"/>
        <v>734044.27397260279</v>
      </c>
      <c r="NI252" s="11">
        <f t="shared" si="190"/>
        <v>734044.27397260279</v>
      </c>
      <c r="NJ252" s="11">
        <f t="shared" si="190"/>
        <v>734044.27397260279</v>
      </c>
      <c r="NK252" s="11">
        <f t="shared" si="190"/>
        <v>734044.27397260279</v>
      </c>
      <c r="NL252" s="11">
        <f t="shared" si="190"/>
        <v>734044.27397260279</v>
      </c>
      <c r="NM252" s="11">
        <f t="shared" si="190"/>
        <v>734044.27397260279</v>
      </c>
      <c r="NN252" s="11">
        <f t="shared" si="190"/>
        <v>734044.27397260279</v>
      </c>
      <c r="NO252" s="11">
        <f t="shared" si="190"/>
        <v>734044.27397260279</v>
      </c>
      <c r="NP252" s="11">
        <f t="shared" si="190"/>
        <v>734044.27397260279</v>
      </c>
      <c r="NQ252" s="11">
        <f t="shared" si="190"/>
        <v>734044.27397260279</v>
      </c>
      <c r="NR252" s="11">
        <f t="shared" si="190"/>
        <v>734044.27397260279</v>
      </c>
      <c r="NS252" s="11">
        <f t="shared" si="190"/>
        <v>734044.27397260279</v>
      </c>
      <c r="NT252" s="11">
        <f t="shared" si="190"/>
        <v>734044.27397260279</v>
      </c>
      <c r="NU252" s="11">
        <f t="shared" si="190"/>
        <v>734044.27397260279</v>
      </c>
      <c r="NV252" s="11">
        <f t="shared" si="188"/>
        <v>734044.27397260279</v>
      </c>
      <c r="NW252" s="11">
        <f t="shared" si="188"/>
        <v>734044.27397260279</v>
      </c>
      <c r="NX252" s="11">
        <f t="shared" si="188"/>
        <v>734044.27397260279</v>
      </c>
      <c r="NY252" s="11">
        <f t="shared" si="188"/>
        <v>734044.27397260279</v>
      </c>
      <c r="NZ252" s="11">
        <f t="shared" si="188"/>
        <v>734044.27397260279</v>
      </c>
      <c r="OA252" s="11">
        <f t="shared" si="188"/>
        <v>734044.27397260279</v>
      </c>
      <c r="OB252" s="11">
        <f t="shared" si="188"/>
        <v>734044.27397260279</v>
      </c>
      <c r="OC252" s="11">
        <f t="shared" si="188"/>
        <v>734044.27397260279</v>
      </c>
      <c r="OD252" s="11">
        <f t="shared" si="188"/>
        <v>734044.27397260279</v>
      </c>
      <c r="OE252" s="11">
        <f t="shared" si="188"/>
        <v>734044.27397260279</v>
      </c>
      <c r="OF252" s="11">
        <f t="shared" si="188"/>
        <v>734044.27397260279</v>
      </c>
      <c r="OG252" s="11">
        <f t="shared" si="188"/>
        <v>734044.27397260279</v>
      </c>
      <c r="OH252" s="11">
        <f t="shared" si="188"/>
        <v>734044.27397260279</v>
      </c>
      <c r="OI252" s="11">
        <f t="shared" si="188"/>
        <v>734044.27397260279</v>
      </c>
      <c r="OJ252" s="11">
        <f t="shared" si="188"/>
        <v>734044.27397260279</v>
      </c>
      <c r="OK252" s="11">
        <f t="shared" si="188"/>
        <v>734044.27397260279</v>
      </c>
      <c r="OL252" s="11">
        <f t="shared" si="188"/>
        <v>734044.27397260279</v>
      </c>
      <c r="OM252" s="11">
        <f t="shared" si="188"/>
        <v>734044.27397260279</v>
      </c>
      <c r="ON252" s="11">
        <f t="shared" si="188"/>
        <v>734044.27397260279</v>
      </c>
      <c r="OO252" s="11">
        <f t="shared" si="188"/>
        <v>734044.27397260279</v>
      </c>
      <c r="OP252" s="11">
        <f t="shared" si="188"/>
        <v>734044.27397260279</v>
      </c>
      <c r="OQ252" s="11">
        <f t="shared" si="188"/>
        <v>734044.27397260279</v>
      </c>
      <c r="OR252" s="11">
        <f t="shared" si="188"/>
        <v>734044.27397260279</v>
      </c>
      <c r="OS252" s="11">
        <f t="shared" si="188"/>
        <v>734044.27397260279</v>
      </c>
      <c r="OT252" s="11">
        <f t="shared" si="188"/>
        <v>734044.27397260279</v>
      </c>
      <c r="OU252" s="11">
        <f t="shared" si="188"/>
        <v>734044.27397260279</v>
      </c>
      <c r="OV252" s="11">
        <f t="shared" si="188"/>
        <v>734044.27397260279</v>
      </c>
      <c r="OW252" s="11">
        <f t="shared" si="188"/>
        <v>734044.27397260279</v>
      </c>
      <c r="OX252" s="11">
        <f t="shared" si="188"/>
        <v>734044.27397260279</v>
      </c>
      <c r="OY252" s="11">
        <f t="shared" si="188"/>
        <v>734044.27397260279</v>
      </c>
      <c r="OZ252" s="11">
        <f t="shared" si="188"/>
        <v>734044.27397260279</v>
      </c>
      <c r="PA252" s="11">
        <f t="shared" si="188"/>
        <v>734044.27397260279</v>
      </c>
      <c r="PB252" s="11">
        <f t="shared" si="188"/>
        <v>734044.27397260279</v>
      </c>
      <c r="PC252" s="11">
        <f t="shared" si="188"/>
        <v>734044.27397260279</v>
      </c>
      <c r="PD252" s="11">
        <f t="shared" si="188"/>
        <v>734044.27397260279</v>
      </c>
      <c r="PE252" s="11">
        <f t="shared" si="188"/>
        <v>734044.27397260279</v>
      </c>
      <c r="PF252" s="11">
        <f t="shared" si="188"/>
        <v>734044.27397260279</v>
      </c>
      <c r="PG252" s="11">
        <f t="shared" si="188"/>
        <v>734044.27397260279</v>
      </c>
      <c r="PH252" s="11">
        <f t="shared" si="188"/>
        <v>734044.27397260279</v>
      </c>
      <c r="PI252" s="11">
        <f t="shared" si="188"/>
        <v>734044.27397260279</v>
      </c>
      <c r="PJ252" s="11">
        <f t="shared" si="188"/>
        <v>734044.27397260279</v>
      </c>
      <c r="PK252" s="11">
        <f t="shared" si="188"/>
        <v>734044.27397260279</v>
      </c>
      <c r="PL252" s="11">
        <f t="shared" si="188"/>
        <v>734044.27397260279</v>
      </c>
      <c r="PM252" s="11">
        <f t="shared" si="188"/>
        <v>734044.27397260279</v>
      </c>
      <c r="PN252" s="11">
        <f t="shared" si="188"/>
        <v>734044.27397260279</v>
      </c>
      <c r="PO252" s="11">
        <f t="shared" si="188"/>
        <v>734044.27397260279</v>
      </c>
      <c r="PP252" s="11">
        <f t="shared" si="188"/>
        <v>734044.27397260279</v>
      </c>
      <c r="PQ252" s="11">
        <f t="shared" si="188"/>
        <v>734044.27397260279</v>
      </c>
      <c r="PR252" s="11">
        <f t="shared" si="188"/>
        <v>734044.27397260279</v>
      </c>
      <c r="PS252" s="11">
        <f t="shared" si="188"/>
        <v>734044.27397260279</v>
      </c>
      <c r="PT252" s="11">
        <f t="shared" si="188"/>
        <v>734044.27397260279</v>
      </c>
      <c r="PU252" s="11">
        <f t="shared" si="188"/>
        <v>734044.27397260279</v>
      </c>
      <c r="PV252" s="11">
        <f t="shared" si="188"/>
        <v>734044.27397260279</v>
      </c>
      <c r="PW252" s="11">
        <f t="shared" si="188"/>
        <v>734044.27397260279</v>
      </c>
      <c r="PX252" s="11">
        <f t="shared" si="188"/>
        <v>734044.27397260279</v>
      </c>
      <c r="PY252" s="11">
        <f t="shared" si="188"/>
        <v>734044.27397260279</v>
      </c>
      <c r="PZ252" s="11">
        <f t="shared" si="188"/>
        <v>734044.27397260279</v>
      </c>
      <c r="QA252" s="11">
        <f t="shared" si="188"/>
        <v>734044.27397260279</v>
      </c>
      <c r="QB252" s="11">
        <f t="shared" si="188"/>
        <v>734044.27397260279</v>
      </c>
      <c r="QC252" s="11">
        <f t="shared" si="188"/>
        <v>734044.27397260279</v>
      </c>
      <c r="QD252" s="11">
        <f t="shared" si="188"/>
        <v>734044.27397260279</v>
      </c>
      <c r="QE252" s="11">
        <f t="shared" si="188"/>
        <v>734044.27397260279</v>
      </c>
      <c r="QF252" s="11">
        <f t="shared" si="188"/>
        <v>734044.27397260279</v>
      </c>
      <c r="QG252" s="11">
        <f t="shared" si="186"/>
        <v>734044.27397260279</v>
      </c>
      <c r="QH252" s="11">
        <f t="shared" si="184"/>
        <v>734044.27397260279</v>
      </c>
      <c r="QI252" s="11">
        <f t="shared" si="184"/>
        <v>734044.27397260279</v>
      </c>
      <c r="QJ252" s="11">
        <f t="shared" ref="QJ252:SU254" si="192">+$H252/$L252</f>
        <v>734044.27397260279</v>
      </c>
      <c r="QK252" s="11">
        <f t="shared" si="192"/>
        <v>734044.27397260279</v>
      </c>
      <c r="QL252" s="11">
        <f t="shared" si="192"/>
        <v>734044.27397260279</v>
      </c>
      <c r="QM252" s="11">
        <f t="shared" si="192"/>
        <v>734044.27397260279</v>
      </c>
      <c r="QN252" s="11">
        <f t="shared" si="192"/>
        <v>734044.27397260279</v>
      </c>
      <c r="QO252" s="11">
        <f t="shared" si="192"/>
        <v>734044.27397260279</v>
      </c>
      <c r="QP252" s="11">
        <f t="shared" si="192"/>
        <v>734044.27397260279</v>
      </c>
      <c r="QQ252" s="11">
        <f t="shared" si="192"/>
        <v>734044.27397260279</v>
      </c>
      <c r="QR252" s="11">
        <f t="shared" si="192"/>
        <v>734044.27397260279</v>
      </c>
      <c r="QS252" s="11">
        <f t="shared" si="192"/>
        <v>734044.27397260279</v>
      </c>
      <c r="QT252" s="11">
        <f t="shared" si="192"/>
        <v>734044.27397260279</v>
      </c>
      <c r="QU252" s="11">
        <f t="shared" si="192"/>
        <v>734044.27397260279</v>
      </c>
      <c r="QV252" s="11">
        <f t="shared" si="192"/>
        <v>734044.27397260279</v>
      </c>
      <c r="QW252" s="11">
        <f t="shared" si="192"/>
        <v>734044.27397260279</v>
      </c>
      <c r="QX252" s="11">
        <f t="shared" si="192"/>
        <v>734044.27397260279</v>
      </c>
      <c r="QY252" s="11">
        <f t="shared" si="192"/>
        <v>734044.27397260279</v>
      </c>
      <c r="QZ252" s="11">
        <f t="shared" si="192"/>
        <v>734044.27397260279</v>
      </c>
      <c r="RA252" s="11">
        <f t="shared" si="192"/>
        <v>734044.27397260279</v>
      </c>
      <c r="RB252" s="11">
        <f t="shared" si="192"/>
        <v>734044.27397260279</v>
      </c>
      <c r="RC252" s="11">
        <f t="shared" si="192"/>
        <v>734044.27397260279</v>
      </c>
      <c r="RD252" s="11">
        <f t="shared" si="192"/>
        <v>734044.27397260279</v>
      </c>
      <c r="RE252" s="11">
        <f t="shared" si="192"/>
        <v>734044.27397260279</v>
      </c>
      <c r="RF252" s="11">
        <f t="shared" si="192"/>
        <v>734044.27397260279</v>
      </c>
      <c r="RG252" s="11">
        <f t="shared" si="192"/>
        <v>734044.27397260279</v>
      </c>
      <c r="RH252" s="11">
        <f t="shared" si="192"/>
        <v>734044.27397260279</v>
      </c>
      <c r="RI252" s="11">
        <f t="shared" si="192"/>
        <v>734044.27397260279</v>
      </c>
      <c r="RJ252" s="11">
        <f t="shared" si="192"/>
        <v>734044.27397260279</v>
      </c>
      <c r="RK252" s="11">
        <f t="shared" si="192"/>
        <v>734044.27397260279</v>
      </c>
      <c r="RL252" s="11">
        <f t="shared" si="192"/>
        <v>734044.27397260279</v>
      </c>
      <c r="RM252" s="11">
        <f t="shared" si="192"/>
        <v>734044.27397260279</v>
      </c>
      <c r="RN252" s="11">
        <f t="shared" si="192"/>
        <v>734044.27397260279</v>
      </c>
      <c r="RO252" s="11">
        <f t="shared" si="192"/>
        <v>734044.27397260279</v>
      </c>
      <c r="RP252" s="11">
        <f t="shared" si="192"/>
        <v>734044.27397260279</v>
      </c>
      <c r="RQ252" s="11">
        <f t="shared" si="192"/>
        <v>734044.27397260279</v>
      </c>
      <c r="RR252" s="11">
        <f t="shared" si="192"/>
        <v>734044.27397260279</v>
      </c>
      <c r="RS252" s="11">
        <f t="shared" si="192"/>
        <v>734044.27397260279</v>
      </c>
      <c r="RT252" s="11">
        <f t="shared" si="192"/>
        <v>734044.27397260279</v>
      </c>
      <c r="RU252" s="11">
        <f t="shared" si="192"/>
        <v>734044.27397260279</v>
      </c>
      <c r="RV252" s="11">
        <f t="shared" si="192"/>
        <v>734044.27397260279</v>
      </c>
      <c r="RW252" s="11">
        <f t="shared" si="192"/>
        <v>734044.27397260279</v>
      </c>
      <c r="RX252" s="11">
        <f t="shared" si="192"/>
        <v>734044.27397260279</v>
      </c>
      <c r="RY252" s="11">
        <f t="shared" si="192"/>
        <v>734044.27397260279</v>
      </c>
      <c r="RZ252" s="11">
        <f t="shared" si="192"/>
        <v>734044.27397260279</v>
      </c>
      <c r="SA252" s="11">
        <f t="shared" si="192"/>
        <v>734044.27397260279</v>
      </c>
      <c r="SB252" s="11">
        <f t="shared" si="192"/>
        <v>734044.27397260279</v>
      </c>
      <c r="SC252" s="11">
        <f t="shared" si="192"/>
        <v>734044.27397260279</v>
      </c>
      <c r="SD252" s="11">
        <f t="shared" si="192"/>
        <v>734044.27397260279</v>
      </c>
      <c r="SE252" s="11">
        <f t="shared" si="192"/>
        <v>734044.27397260279</v>
      </c>
      <c r="SF252" s="11">
        <f t="shared" si="192"/>
        <v>734044.27397260279</v>
      </c>
      <c r="SG252" s="11">
        <f t="shared" si="192"/>
        <v>734044.27397260279</v>
      </c>
      <c r="SH252" s="11">
        <f t="shared" si="192"/>
        <v>734044.27397260279</v>
      </c>
      <c r="SI252" s="11">
        <f t="shared" si="192"/>
        <v>734044.27397260279</v>
      </c>
      <c r="SJ252" s="11">
        <f t="shared" si="192"/>
        <v>734044.27397260279</v>
      </c>
      <c r="SK252" s="11">
        <f t="shared" si="192"/>
        <v>734044.27397260279</v>
      </c>
      <c r="SL252" s="11">
        <f t="shared" si="192"/>
        <v>734044.27397260279</v>
      </c>
      <c r="SM252" s="11">
        <f t="shared" si="192"/>
        <v>734044.27397260279</v>
      </c>
      <c r="SN252" s="11">
        <f t="shared" si="192"/>
        <v>734044.27397260279</v>
      </c>
      <c r="SO252" s="11">
        <f t="shared" si="192"/>
        <v>734044.27397260279</v>
      </c>
      <c r="SP252" s="11">
        <f t="shared" si="192"/>
        <v>734044.27397260279</v>
      </c>
      <c r="SQ252" s="11">
        <f t="shared" si="192"/>
        <v>734044.27397260279</v>
      </c>
      <c r="SR252" s="11">
        <f t="shared" si="192"/>
        <v>734044.27397260279</v>
      </c>
      <c r="SS252" s="11">
        <f t="shared" si="192"/>
        <v>734044.27397260279</v>
      </c>
      <c r="ST252" s="11">
        <f t="shared" si="192"/>
        <v>734044.27397260279</v>
      </c>
      <c r="SU252" s="11">
        <f t="shared" si="192"/>
        <v>734044.27397260279</v>
      </c>
      <c r="SV252" s="11">
        <f t="shared" si="187"/>
        <v>734044.27397260279</v>
      </c>
      <c r="SW252" s="11">
        <f t="shared" si="187"/>
        <v>734044.27397260279</v>
      </c>
      <c r="SX252" s="11">
        <f t="shared" si="187"/>
        <v>734044.27397260279</v>
      </c>
      <c r="SY252" s="11">
        <f t="shared" si="187"/>
        <v>734044.27397260279</v>
      </c>
      <c r="SZ252" s="11">
        <f t="shared" si="187"/>
        <v>734044.27397260279</v>
      </c>
      <c r="TA252" s="11">
        <f t="shared" si="187"/>
        <v>734044.27397260279</v>
      </c>
      <c r="TB252" s="11">
        <f t="shared" si="187"/>
        <v>734044.27397260279</v>
      </c>
      <c r="TC252" s="11">
        <f t="shared" si="187"/>
        <v>734044.27397260279</v>
      </c>
      <c r="TD252" s="11">
        <f t="shared" si="187"/>
        <v>734044.27397260279</v>
      </c>
      <c r="TE252" s="11">
        <f t="shared" si="187"/>
        <v>734044.27397260279</v>
      </c>
      <c r="TF252" s="11">
        <f t="shared" si="187"/>
        <v>734044.27397260279</v>
      </c>
      <c r="TG252" s="11">
        <f t="shared" si="187"/>
        <v>734044.27397260279</v>
      </c>
      <c r="TH252" s="11">
        <f t="shared" si="187"/>
        <v>734044.27397260279</v>
      </c>
      <c r="TI252" s="11">
        <f t="shared" si="187"/>
        <v>734044.27397260279</v>
      </c>
      <c r="TJ252" s="11">
        <f t="shared" si="187"/>
        <v>734044.27397260279</v>
      </c>
      <c r="TK252" s="11">
        <f t="shared" si="187"/>
        <v>734044.27397260279</v>
      </c>
      <c r="TL252" s="11">
        <f t="shared" si="187"/>
        <v>734044.27397260279</v>
      </c>
      <c r="TM252" s="11">
        <f t="shared" si="187"/>
        <v>734044.27397260279</v>
      </c>
      <c r="TN252" s="11">
        <f t="shared" si="187"/>
        <v>734044.27397260279</v>
      </c>
      <c r="TO252" s="11">
        <f t="shared" si="187"/>
        <v>734044.27397260279</v>
      </c>
      <c r="TP252" s="11">
        <f t="shared" si="187"/>
        <v>734044.27397260279</v>
      </c>
      <c r="TQ252" s="11">
        <f t="shared" si="187"/>
        <v>734044.27397260279</v>
      </c>
      <c r="TR252" s="11">
        <f t="shared" si="187"/>
        <v>734044.27397260279</v>
      </c>
      <c r="TS252" s="11">
        <f t="shared" si="187"/>
        <v>734044.27397260279</v>
      </c>
      <c r="TT252" s="11">
        <f t="shared" si="187"/>
        <v>734044.27397260279</v>
      </c>
      <c r="TU252" s="11">
        <f t="shared" si="187"/>
        <v>734044.27397260279</v>
      </c>
      <c r="TV252" s="11">
        <f t="shared" si="187"/>
        <v>734044.27397260279</v>
      </c>
      <c r="TW252" s="11">
        <f t="shared" si="187"/>
        <v>734044.27397260279</v>
      </c>
      <c r="TX252" s="11">
        <f t="shared" si="187"/>
        <v>734044.27397260279</v>
      </c>
      <c r="TY252" s="11">
        <f t="shared" si="187"/>
        <v>734044.27397260279</v>
      </c>
      <c r="TZ252" s="11">
        <f t="shared" si="187"/>
        <v>734044.27397260279</v>
      </c>
      <c r="UA252" s="11">
        <f t="shared" si="187"/>
        <v>734044.27397260279</v>
      </c>
      <c r="UB252" s="11">
        <f t="shared" si="187"/>
        <v>734044.27397260279</v>
      </c>
      <c r="UC252" s="11">
        <f t="shared" si="187"/>
        <v>734044.27397260279</v>
      </c>
      <c r="UD252" s="11">
        <f t="shared" si="187"/>
        <v>734044.27397260279</v>
      </c>
      <c r="UE252" s="11">
        <f t="shared" si="187"/>
        <v>734044.27397260279</v>
      </c>
      <c r="UF252" s="11">
        <f t="shared" si="187"/>
        <v>734044.27397260279</v>
      </c>
      <c r="UG252" s="11">
        <f t="shared" si="187"/>
        <v>734044.27397260279</v>
      </c>
      <c r="UH252" s="11">
        <f t="shared" si="187"/>
        <v>734044.27397260279</v>
      </c>
      <c r="UI252" s="11">
        <f t="shared" si="187"/>
        <v>734044.27397260279</v>
      </c>
      <c r="UJ252" s="11">
        <f t="shared" si="187"/>
        <v>734044.27397260279</v>
      </c>
      <c r="UK252" s="11">
        <f t="shared" si="187"/>
        <v>734044.27397260279</v>
      </c>
      <c r="UL252" s="11">
        <f t="shared" si="187"/>
        <v>734044.27397260279</v>
      </c>
      <c r="UM252" s="11">
        <f t="shared" si="187"/>
        <v>734044.27397260279</v>
      </c>
      <c r="UN252" s="11">
        <f t="shared" si="187"/>
        <v>734044.27397260279</v>
      </c>
      <c r="UO252" s="11">
        <f t="shared" si="187"/>
        <v>734044.27397260279</v>
      </c>
      <c r="UP252" s="11">
        <f t="shared" si="187"/>
        <v>734044.27397260279</v>
      </c>
      <c r="UQ252" s="11">
        <f t="shared" si="187"/>
        <v>734044.27397260279</v>
      </c>
      <c r="UR252" s="11">
        <f t="shared" si="187"/>
        <v>734044.27397260279</v>
      </c>
      <c r="US252" s="11">
        <f t="shared" si="187"/>
        <v>734044.27397260279</v>
      </c>
      <c r="UT252" s="11">
        <f t="shared" si="187"/>
        <v>734044.27397260279</v>
      </c>
      <c r="UU252" s="11">
        <f t="shared" si="187"/>
        <v>734044.27397260279</v>
      </c>
      <c r="UV252" s="11">
        <f t="shared" si="187"/>
        <v>734044.27397260279</v>
      </c>
      <c r="UW252" s="11">
        <f t="shared" si="187"/>
        <v>734044.27397260279</v>
      </c>
      <c r="UX252" s="11">
        <f t="shared" si="187"/>
        <v>734044.27397260279</v>
      </c>
      <c r="UY252" s="11">
        <f t="shared" si="187"/>
        <v>734044.27397260279</v>
      </c>
      <c r="UZ252" s="11">
        <f t="shared" si="187"/>
        <v>734044.27397260279</v>
      </c>
      <c r="VA252" s="11">
        <f t="shared" si="187"/>
        <v>734044.27397260279</v>
      </c>
      <c r="VB252" s="11">
        <f t="shared" si="187"/>
        <v>734044.27397260279</v>
      </c>
      <c r="VC252" s="11">
        <f t="shared" si="187"/>
        <v>734044.27397260279</v>
      </c>
      <c r="VD252" s="11">
        <f t="shared" si="187"/>
        <v>734044.27397260279</v>
      </c>
      <c r="VE252" s="11">
        <f t="shared" si="187"/>
        <v>734044.27397260279</v>
      </c>
      <c r="VF252" s="11">
        <f t="shared" si="185"/>
        <v>734044.27397260279</v>
      </c>
      <c r="VG252" s="11">
        <f t="shared" si="185"/>
        <v>734044.27397260279</v>
      </c>
      <c r="VH252" s="11">
        <f t="shared" ref="VH252:XS252" si="193">+$H252/$L252</f>
        <v>734044.27397260279</v>
      </c>
      <c r="VI252" s="11">
        <f t="shared" si="193"/>
        <v>734044.27397260279</v>
      </c>
      <c r="VJ252" s="11">
        <f t="shared" si="193"/>
        <v>734044.27397260279</v>
      </c>
      <c r="VK252" s="11">
        <f t="shared" si="193"/>
        <v>734044.27397260279</v>
      </c>
      <c r="VL252" s="11">
        <f t="shared" si="193"/>
        <v>734044.27397260279</v>
      </c>
      <c r="VM252" s="11">
        <f t="shared" si="193"/>
        <v>734044.27397260279</v>
      </c>
      <c r="VN252" s="11">
        <f t="shared" si="193"/>
        <v>734044.27397260279</v>
      </c>
      <c r="VO252" s="11">
        <f t="shared" si="193"/>
        <v>734044.27397260279</v>
      </c>
      <c r="VP252" s="11">
        <f t="shared" si="193"/>
        <v>734044.27397260279</v>
      </c>
      <c r="VQ252" s="11">
        <f t="shared" si="193"/>
        <v>734044.27397260279</v>
      </c>
      <c r="VR252" s="11">
        <f t="shared" si="193"/>
        <v>734044.27397260279</v>
      </c>
      <c r="VS252" s="11">
        <f t="shared" si="193"/>
        <v>734044.27397260279</v>
      </c>
      <c r="VT252" s="11">
        <f t="shared" si="193"/>
        <v>734044.27397260279</v>
      </c>
      <c r="VU252" s="11">
        <f t="shared" si="193"/>
        <v>734044.27397260279</v>
      </c>
      <c r="VV252" s="11">
        <f t="shared" si="193"/>
        <v>734044.27397260279</v>
      </c>
      <c r="VW252" s="11">
        <f t="shared" si="193"/>
        <v>734044.27397260279</v>
      </c>
      <c r="VX252" s="11">
        <f t="shared" si="193"/>
        <v>734044.27397260279</v>
      </c>
      <c r="VY252" s="11">
        <f t="shared" si="193"/>
        <v>734044.27397260279</v>
      </c>
      <c r="VZ252" s="11">
        <f t="shared" si="193"/>
        <v>734044.27397260279</v>
      </c>
      <c r="WA252" s="11">
        <f t="shared" si="193"/>
        <v>734044.27397260279</v>
      </c>
      <c r="WB252" s="11">
        <f t="shared" si="193"/>
        <v>734044.27397260279</v>
      </c>
      <c r="WC252" s="11">
        <f t="shared" si="193"/>
        <v>734044.27397260279</v>
      </c>
      <c r="WD252" s="11">
        <f t="shared" si="193"/>
        <v>734044.27397260279</v>
      </c>
      <c r="WE252" s="11">
        <f t="shared" si="193"/>
        <v>734044.27397260279</v>
      </c>
      <c r="WF252" s="11">
        <f t="shared" si="193"/>
        <v>734044.27397260279</v>
      </c>
      <c r="WG252" s="11">
        <f t="shared" si="193"/>
        <v>734044.27397260279</v>
      </c>
      <c r="WH252" s="11">
        <f t="shared" si="193"/>
        <v>734044.27397260279</v>
      </c>
      <c r="WI252" s="11">
        <f t="shared" si="193"/>
        <v>734044.27397260279</v>
      </c>
      <c r="WJ252" s="11">
        <f t="shared" si="193"/>
        <v>734044.27397260279</v>
      </c>
      <c r="WK252" s="11">
        <f t="shared" si="193"/>
        <v>734044.27397260279</v>
      </c>
      <c r="WL252" s="11">
        <f t="shared" si="193"/>
        <v>734044.27397260279</v>
      </c>
      <c r="WM252" s="11">
        <f t="shared" si="193"/>
        <v>734044.27397260279</v>
      </c>
      <c r="WN252" s="11">
        <f t="shared" si="193"/>
        <v>734044.27397260279</v>
      </c>
      <c r="WO252" s="11">
        <f t="shared" si="193"/>
        <v>734044.27397260279</v>
      </c>
      <c r="WP252" s="11">
        <f t="shared" si="193"/>
        <v>734044.27397260279</v>
      </c>
      <c r="WQ252" s="11">
        <f t="shared" si="193"/>
        <v>734044.27397260279</v>
      </c>
      <c r="WR252" s="11">
        <f t="shared" si="193"/>
        <v>734044.27397260279</v>
      </c>
      <c r="WS252" s="11">
        <f t="shared" si="193"/>
        <v>734044.27397260279</v>
      </c>
      <c r="WT252" s="11">
        <f t="shared" si="193"/>
        <v>734044.27397260279</v>
      </c>
      <c r="WU252" s="11">
        <f t="shared" si="193"/>
        <v>734044.27397260279</v>
      </c>
      <c r="WV252" s="11">
        <f t="shared" si="193"/>
        <v>734044.27397260279</v>
      </c>
      <c r="WW252" s="11">
        <f t="shared" si="193"/>
        <v>734044.27397260279</v>
      </c>
      <c r="WX252" s="11">
        <f t="shared" si="193"/>
        <v>734044.27397260279</v>
      </c>
      <c r="WY252" s="11">
        <f t="shared" si="193"/>
        <v>734044.27397260279</v>
      </c>
      <c r="WZ252" s="11">
        <f t="shared" si="193"/>
        <v>734044.27397260279</v>
      </c>
      <c r="XA252" s="11">
        <f t="shared" si="193"/>
        <v>734044.27397260279</v>
      </c>
      <c r="XB252" s="11">
        <f t="shared" si="193"/>
        <v>734044.27397260279</v>
      </c>
      <c r="XC252" s="11">
        <f t="shared" si="193"/>
        <v>734044.27397260279</v>
      </c>
      <c r="XD252" s="11">
        <f t="shared" si="193"/>
        <v>734044.27397260279</v>
      </c>
      <c r="XE252" s="11">
        <f t="shared" si="193"/>
        <v>734044.27397260279</v>
      </c>
      <c r="XF252" s="11">
        <f t="shared" si="193"/>
        <v>734044.27397260279</v>
      </c>
      <c r="XG252" s="11">
        <f t="shared" si="193"/>
        <v>734044.27397260279</v>
      </c>
      <c r="XH252" s="11">
        <f t="shared" si="193"/>
        <v>734044.27397260279</v>
      </c>
      <c r="XI252" s="11">
        <f t="shared" si="193"/>
        <v>734044.27397260279</v>
      </c>
      <c r="XJ252" s="11">
        <f t="shared" si="193"/>
        <v>734044.27397260279</v>
      </c>
      <c r="XK252" s="11">
        <f t="shared" si="193"/>
        <v>734044.27397260279</v>
      </c>
      <c r="XL252" s="11">
        <f t="shared" si="193"/>
        <v>734044.27397260279</v>
      </c>
      <c r="XM252" s="11">
        <f t="shared" si="193"/>
        <v>734044.27397260279</v>
      </c>
      <c r="XN252" s="11">
        <f t="shared" si="193"/>
        <v>734044.27397260279</v>
      </c>
      <c r="XO252" s="11">
        <f t="shared" si="193"/>
        <v>734044.27397260279</v>
      </c>
      <c r="XP252" s="11">
        <f t="shared" si="193"/>
        <v>734044.27397260279</v>
      </c>
      <c r="XQ252" s="11">
        <f t="shared" si="193"/>
        <v>734044.27397260279</v>
      </c>
      <c r="XR252" s="11">
        <f t="shared" si="193"/>
        <v>734044.27397260279</v>
      </c>
      <c r="XS252" s="11">
        <f t="shared" si="193"/>
        <v>734044.27397260279</v>
      </c>
      <c r="XT252" s="11">
        <f t="shared" si="191"/>
        <v>734044.27397260279</v>
      </c>
      <c r="XU252" s="11">
        <f t="shared" si="191"/>
        <v>734044.27397260279</v>
      </c>
      <c r="XV252" s="11">
        <f t="shared" si="191"/>
        <v>734044.27397260279</v>
      </c>
      <c r="XW252" s="11">
        <f t="shared" si="191"/>
        <v>734044.27397260279</v>
      </c>
      <c r="XX252" s="11">
        <f t="shared" si="191"/>
        <v>734044.27397260279</v>
      </c>
      <c r="XY252" s="11">
        <f t="shared" si="191"/>
        <v>734044.27397260279</v>
      </c>
      <c r="XZ252" s="11">
        <f t="shared" si="191"/>
        <v>734044.27397260279</v>
      </c>
      <c r="YA252" s="11">
        <f t="shared" si="191"/>
        <v>734044.27397260279</v>
      </c>
      <c r="YB252" s="11">
        <f t="shared" si="191"/>
        <v>734044.27397260279</v>
      </c>
      <c r="YC252" s="11">
        <f t="shared" si="191"/>
        <v>734044.27397260279</v>
      </c>
      <c r="YD252" s="11">
        <f t="shared" si="191"/>
        <v>734044.27397260279</v>
      </c>
      <c r="YE252" s="11">
        <f t="shared" si="191"/>
        <v>734044.27397260279</v>
      </c>
      <c r="YF252" s="11">
        <f t="shared" si="191"/>
        <v>734044.27397260279</v>
      </c>
      <c r="YG252" s="11">
        <f t="shared" si="191"/>
        <v>734044.27397260279</v>
      </c>
      <c r="YH252" s="11">
        <f t="shared" si="191"/>
        <v>734044.27397260279</v>
      </c>
      <c r="YI252" s="11">
        <f t="shared" si="191"/>
        <v>734044.27397260279</v>
      </c>
      <c r="YJ252" s="11">
        <f t="shared" si="191"/>
        <v>734044.27397260279</v>
      </c>
      <c r="YK252" s="11">
        <f t="shared" si="191"/>
        <v>734044.27397260279</v>
      </c>
      <c r="YL252" s="11">
        <f t="shared" si="191"/>
        <v>734044.27397260279</v>
      </c>
      <c r="YM252" s="11">
        <f t="shared" si="191"/>
        <v>734044.27397260279</v>
      </c>
      <c r="YN252" s="11">
        <f t="shared" si="191"/>
        <v>734044.27397260279</v>
      </c>
      <c r="YO252" s="11">
        <f t="shared" si="191"/>
        <v>734044.27397260279</v>
      </c>
      <c r="YP252" s="11">
        <f t="shared" si="191"/>
        <v>734044.27397260279</v>
      </c>
      <c r="YQ252" s="11">
        <f t="shared" si="191"/>
        <v>734044.27397260279</v>
      </c>
      <c r="YR252" s="11">
        <f t="shared" si="191"/>
        <v>734044.27397260279</v>
      </c>
      <c r="YS252" s="11">
        <f t="shared" si="191"/>
        <v>734044.27397260279</v>
      </c>
      <c r="YT252" s="11">
        <f t="shared" si="191"/>
        <v>734044.27397260279</v>
      </c>
      <c r="YU252" s="11">
        <f t="shared" si="191"/>
        <v>734044.27397260279</v>
      </c>
      <c r="YV252" s="11">
        <f t="shared" si="191"/>
        <v>734044.27397260279</v>
      </c>
      <c r="YW252" s="11">
        <f t="shared" si="191"/>
        <v>734044.27397260279</v>
      </c>
      <c r="YX252" s="11">
        <f t="shared" si="191"/>
        <v>734044.27397260279</v>
      </c>
      <c r="YY252" s="11">
        <f t="shared" si="191"/>
        <v>734044.27397260279</v>
      </c>
      <c r="YZ252" s="11">
        <f t="shared" si="191"/>
        <v>734044.27397260279</v>
      </c>
      <c r="ZA252" s="11">
        <f t="shared" si="191"/>
        <v>734044.27397260279</v>
      </c>
      <c r="ZB252" s="11">
        <f t="shared" si="191"/>
        <v>734044.27397260279</v>
      </c>
      <c r="ZC252" s="11">
        <f t="shared" si="191"/>
        <v>734044.27397260279</v>
      </c>
      <c r="ZD252" s="11">
        <f t="shared" si="191"/>
        <v>734044.27397260279</v>
      </c>
      <c r="ZE252" s="11">
        <f t="shared" si="191"/>
        <v>734044.27397260279</v>
      </c>
      <c r="ZF252" s="11">
        <f t="shared" si="191"/>
        <v>734044.27397260279</v>
      </c>
      <c r="ZG252" s="11">
        <f t="shared" si="191"/>
        <v>734044.27397260279</v>
      </c>
      <c r="ZH252" s="11">
        <f t="shared" si="191"/>
        <v>734044.27397260279</v>
      </c>
      <c r="ZI252" s="11">
        <f t="shared" si="191"/>
        <v>734044.27397260279</v>
      </c>
      <c r="ZJ252" s="11">
        <f t="shared" si="191"/>
        <v>734044.27397260279</v>
      </c>
    </row>
    <row r="253" spans="2:686">
      <c r="B253" s="17"/>
      <c r="C253" s="29"/>
      <c r="D253" s="30" t="s">
        <v>537</v>
      </c>
      <c r="E253" s="43" t="s">
        <v>529</v>
      </c>
      <c r="F253" s="29">
        <v>16</v>
      </c>
      <c r="G253" s="36">
        <v>5250000</v>
      </c>
      <c r="H253" s="37">
        <f t="shared" si="171"/>
        <v>84000000</v>
      </c>
      <c r="I253" s="37"/>
      <c r="J253" s="17"/>
      <c r="K253" s="17"/>
      <c r="L253" s="23">
        <v>448</v>
      </c>
      <c r="M253" s="5"/>
      <c r="AH253" s="24"/>
      <c r="DM253" s="11">
        <f t="shared" ref="DM253:FX254" si="194">+$H253/$L253</f>
        <v>187500</v>
      </c>
      <c r="DN253" s="11">
        <f t="shared" si="194"/>
        <v>187500</v>
      </c>
      <c r="DO253" s="11">
        <f t="shared" si="194"/>
        <v>187500</v>
      </c>
      <c r="DP253" s="11">
        <f t="shared" si="194"/>
        <v>187500</v>
      </c>
      <c r="DQ253" s="11">
        <f t="shared" si="194"/>
        <v>187500</v>
      </c>
      <c r="DR253" s="11">
        <f t="shared" si="194"/>
        <v>187500</v>
      </c>
      <c r="DS253" s="11">
        <f t="shared" si="194"/>
        <v>187500</v>
      </c>
      <c r="DT253" s="11">
        <f t="shared" si="194"/>
        <v>187500</v>
      </c>
      <c r="DU253" s="11">
        <f t="shared" si="194"/>
        <v>187500</v>
      </c>
      <c r="DV253" s="11">
        <f t="shared" si="194"/>
        <v>187500</v>
      </c>
      <c r="DW253" s="11">
        <f t="shared" si="194"/>
        <v>187500</v>
      </c>
      <c r="DX253" s="11">
        <f t="shared" si="194"/>
        <v>187500</v>
      </c>
      <c r="DY253" s="11">
        <f t="shared" si="194"/>
        <v>187500</v>
      </c>
      <c r="DZ253" s="11">
        <f t="shared" si="194"/>
        <v>187500</v>
      </c>
      <c r="EA253" s="11">
        <f t="shared" si="194"/>
        <v>187500</v>
      </c>
      <c r="EB253" s="11">
        <f t="shared" si="194"/>
        <v>187500</v>
      </c>
      <c r="EC253" s="11">
        <f t="shared" si="194"/>
        <v>187500</v>
      </c>
      <c r="ED253" s="11">
        <f t="shared" si="194"/>
        <v>187500</v>
      </c>
      <c r="EE253" s="11">
        <f t="shared" si="194"/>
        <v>187500</v>
      </c>
      <c r="EF253" s="11">
        <f t="shared" si="194"/>
        <v>187500</v>
      </c>
      <c r="EG253" s="11">
        <f t="shared" si="194"/>
        <v>187500</v>
      </c>
      <c r="EH253" s="11">
        <f t="shared" si="194"/>
        <v>187500</v>
      </c>
      <c r="EI253" s="11">
        <f t="shared" si="194"/>
        <v>187500</v>
      </c>
      <c r="EJ253" s="11">
        <f t="shared" si="194"/>
        <v>187500</v>
      </c>
      <c r="EK253" s="11">
        <f t="shared" si="194"/>
        <v>187500</v>
      </c>
      <c r="EL253" s="11">
        <f t="shared" si="194"/>
        <v>187500</v>
      </c>
      <c r="EM253" s="11">
        <f t="shared" si="194"/>
        <v>187500</v>
      </c>
      <c r="EN253" s="11">
        <f t="shared" si="194"/>
        <v>187500</v>
      </c>
      <c r="EO253" s="11">
        <f t="shared" si="194"/>
        <v>187500</v>
      </c>
      <c r="EP253" s="11">
        <f t="shared" si="194"/>
        <v>187500</v>
      </c>
      <c r="EQ253" s="11">
        <f t="shared" si="194"/>
        <v>187500</v>
      </c>
      <c r="ER253" s="11">
        <f t="shared" si="194"/>
        <v>187500</v>
      </c>
      <c r="ES253" s="11">
        <f t="shared" si="194"/>
        <v>187500</v>
      </c>
      <c r="ET253" s="11">
        <f t="shared" si="194"/>
        <v>187500</v>
      </c>
      <c r="EU253" s="11">
        <f t="shared" si="194"/>
        <v>187500</v>
      </c>
      <c r="EV253" s="11">
        <f t="shared" si="194"/>
        <v>187500</v>
      </c>
      <c r="EW253" s="11">
        <f t="shared" si="194"/>
        <v>187500</v>
      </c>
      <c r="EX253" s="11">
        <f t="shared" si="194"/>
        <v>187500</v>
      </c>
      <c r="EY253" s="11">
        <f t="shared" si="194"/>
        <v>187500</v>
      </c>
      <c r="EZ253" s="11">
        <f t="shared" si="194"/>
        <v>187500</v>
      </c>
      <c r="FA253" s="11">
        <f t="shared" si="194"/>
        <v>187500</v>
      </c>
      <c r="FB253" s="11">
        <f t="shared" si="194"/>
        <v>187500</v>
      </c>
      <c r="FC253" s="11">
        <f t="shared" si="194"/>
        <v>187500</v>
      </c>
      <c r="FD253" s="11">
        <f t="shared" si="194"/>
        <v>187500</v>
      </c>
      <c r="FE253" s="11">
        <f t="shared" si="194"/>
        <v>187500</v>
      </c>
      <c r="FF253" s="11">
        <f t="shared" si="194"/>
        <v>187500</v>
      </c>
      <c r="FG253" s="11">
        <f t="shared" si="194"/>
        <v>187500</v>
      </c>
      <c r="FH253" s="11">
        <f t="shared" si="194"/>
        <v>187500</v>
      </c>
      <c r="FI253" s="11">
        <f t="shared" si="194"/>
        <v>187500</v>
      </c>
      <c r="FJ253" s="11">
        <f t="shared" si="194"/>
        <v>187500</v>
      </c>
      <c r="FK253" s="11">
        <f t="shared" si="194"/>
        <v>187500</v>
      </c>
      <c r="FL253" s="11">
        <f t="shared" si="194"/>
        <v>187500</v>
      </c>
      <c r="FM253" s="11">
        <f t="shared" si="194"/>
        <v>187500</v>
      </c>
      <c r="FN253" s="11">
        <f t="shared" si="194"/>
        <v>187500</v>
      </c>
      <c r="FO253" s="11">
        <f t="shared" si="194"/>
        <v>187500</v>
      </c>
      <c r="FP253" s="11">
        <f t="shared" si="194"/>
        <v>187500</v>
      </c>
      <c r="FQ253" s="11">
        <f t="shared" si="194"/>
        <v>187500</v>
      </c>
      <c r="FR253" s="11">
        <f t="shared" si="194"/>
        <v>187500</v>
      </c>
      <c r="FS253" s="11">
        <f t="shared" si="194"/>
        <v>187500</v>
      </c>
      <c r="FT253" s="11">
        <f t="shared" si="194"/>
        <v>187500</v>
      </c>
      <c r="FU253" s="11">
        <f t="shared" si="194"/>
        <v>187500</v>
      </c>
      <c r="FV253" s="11">
        <f t="shared" si="194"/>
        <v>187500</v>
      </c>
      <c r="FW253" s="11">
        <f t="shared" si="194"/>
        <v>187500</v>
      </c>
      <c r="FX253" s="11">
        <f t="shared" si="194"/>
        <v>187500</v>
      </c>
      <c r="FY253" s="11">
        <f t="shared" ref="FY253:IJ254" si="195">+$H253/$L253</f>
        <v>187500</v>
      </c>
      <c r="FZ253" s="11">
        <f t="shared" si="195"/>
        <v>187500</v>
      </c>
      <c r="GA253" s="11">
        <f t="shared" si="195"/>
        <v>187500</v>
      </c>
      <c r="GB253" s="11">
        <f t="shared" si="195"/>
        <v>187500</v>
      </c>
      <c r="GC253" s="11">
        <f t="shared" si="195"/>
        <v>187500</v>
      </c>
      <c r="GD253" s="11">
        <f t="shared" si="195"/>
        <v>187500</v>
      </c>
      <c r="GE253" s="11">
        <f t="shared" si="195"/>
        <v>187500</v>
      </c>
      <c r="GF253" s="11">
        <f t="shared" si="195"/>
        <v>187500</v>
      </c>
      <c r="GG253" s="11">
        <f t="shared" si="195"/>
        <v>187500</v>
      </c>
      <c r="GH253" s="11">
        <f t="shared" si="195"/>
        <v>187500</v>
      </c>
      <c r="GI253" s="11">
        <f t="shared" si="195"/>
        <v>187500</v>
      </c>
      <c r="GJ253" s="11">
        <f t="shared" si="195"/>
        <v>187500</v>
      </c>
      <c r="GK253" s="11">
        <f t="shared" si="195"/>
        <v>187500</v>
      </c>
      <c r="GL253" s="11">
        <f t="shared" si="195"/>
        <v>187500</v>
      </c>
      <c r="GM253" s="11">
        <f t="shared" si="195"/>
        <v>187500</v>
      </c>
      <c r="GN253" s="11">
        <f t="shared" si="195"/>
        <v>187500</v>
      </c>
      <c r="GO253" s="11">
        <f t="shared" si="195"/>
        <v>187500</v>
      </c>
      <c r="GP253" s="11">
        <f t="shared" si="195"/>
        <v>187500</v>
      </c>
      <c r="GQ253" s="11">
        <f t="shared" si="195"/>
        <v>187500</v>
      </c>
      <c r="GR253" s="11">
        <f t="shared" si="195"/>
        <v>187500</v>
      </c>
      <c r="GS253" s="11">
        <f t="shared" si="195"/>
        <v>187500</v>
      </c>
      <c r="GT253" s="11">
        <f t="shared" si="195"/>
        <v>187500</v>
      </c>
      <c r="GU253" s="11">
        <f t="shared" si="195"/>
        <v>187500</v>
      </c>
      <c r="GV253" s="11">
        <f t="shared" si="195"/>
        <v>187500</v>
      </c>
      <c r="GW253" s="11">
        <f t="shared" si="195"/>
        <v>187500</v>
      </c>
      <c r="GX253" s="11">
        <f t="shared" si="195"/>
        <v>187500</v>
      </c>
      <c r="GY253" s="11">
        <f t="shared" si="195"/>
        <v>187500</v>
      </c>
      <c r="GZ253" s="11">
        <f t="shared" si="195"/>
        <v>187500</v>
      </c>
      <c r="HA253" s="11">
        <f t="shared" si="195"/>
        <v>187500</v>
      </c>
      <c r="HB253" s="11">
        <f t="shared" si="195"/>
        <v>187500</v>
      </c>
      <c r="HC253" s="11">
        <f t="shared" si="195"/>
        <v>187500</v>
      </c>
      <c r="HD253" s="11">
        <f t="shared" si="195"/>
        <v>187500</v>
      </c>
      <c r="HE253" s="11">
        <f t="shared" si="195"/>
        <v>187500</v>
      </c>
      <c r="HF253" s="11">
        <f t="shared" si="195"/>
        <v>187500</v>
      </c>
      <c r="HG253" s="11">
        <f t="shared" si="195"/>
        <v>187500</v>
      </c>
      <c r="HH253" s="11">
        <f t="shared" si="195"/>
        <v>187500</v>
      </c>
      <c r="HI253" s="11">
        <f t="shared" si="195"/>
        <v>187500</v>
      </c>
      <c r="HJ253" s="11">
        <f t="shared" si="195"/>
        <v>187500</v>
      </c>
      <c r="HK253" s="11">
        <f t="shared" si="195"/>
        <v>187500</v>
      </c>
      <c r="HL253" s="11">
        <f t="shared" si="195"/>
        <v>187500</v>
      </c>
      <c r="HM253" s="11">
        <f t="shared" si="195"/>
        <v>187500</v>
      </c>
      <c r="HN253" s="11">
        <f t="shared" si="195"/>
        <v>187500</v>
      </c>
      <c r="HO253" s="11">
        <f t="shared" si="195"/>
        <v>187500</v>
      </c>
      <c r="HP253" s="11">
        <f t="shared" si="195"/>
        <v>187500</v>
      </c>
      <c r="HQ253" s="11">
        <f t="shared" si="195"/>
        <v>187500</v>
      </c>
      <c r="HR253" s="11">
        <f t="shared" si="195"/>
        <v>187500</v>
      </c>
      <c r="HS253" s="11">
        <f t="shared" si="195"/>
        <v>187500</v>
      </c>
      <c r="HT253" s="11">
        <f t="shared" si="195"/>
        <v>187500</v>
      </c>
      <c r="HU253" s="11">
        <f t="shared" si="195"/>
        <v>187500</v>
      </c>
      <c r="HV253" s="11">
        <f t="shared" si="195"/>
        <v>187500</v>
      </c>
      <c r="HW253" s="11">
        <f t="shared" si="195"/>
        <v>187500</v>
      </c>
      <c r="HX253" s="11">
        <f t="shared" si="195"/>
        <v>187500</v>
      </c>
      <c r="HY253" s="11">
        <f t="shared" si="195"/>
        <v>187500</v>
      </c>
      <c r="HZ253" s="11">
        <f t="shared" si="195"/>
        <v>187500</v>
      </c>
      <c r="IA253" s="11">
        <f t="shared" si="195"/>
        <v>187500</v>
      </c>
      <c r="IB253" s="11">
        <f t="shared" si="195"/>
        <v>187500</v>
      </c>
      <c r="IC253" s="11">
        <f t="shared" si="195"/>
        <v>187500</v>
      </c>
      <c r="ID253" s="11">
        <f t="shared" si="195"/>
        <v>187500</v>
      </c>
      <c r="IE253" s="11">
        <f t="shared" si="195"/>
        <v>187500</v>
      </c>
      <c r="IF253" s="11">
        <f t="shared" si="195"/>
        <v>187500</v>
      </c>
      <c r="IG253" s="11">
        <f t="shared" si="195"/>
        <v>187500</v>
      </c>
      <c r="IH253" s="11">
        <f t="shared" si="195"/>
        <v>187500</v>
      </c>
      <c r="II253" s="11">
        <f t="shared" si="195"/>
        <v>187500</v>
      </c>
      <c r="IJ253" s="11">
        <f t="shared" si="195"/>
        <v>187500</v>
      </c>
      <c r="IK253" s="11">
        <f t="shared" ref="IK253:KV254" si="196">+$H253/$L253</f>
        <v>187500</v>
      </c>
      <c r="IL253" s="11">
        <f t="shared" si="196"/>
        <v>187500</v>
      </c>
      <c r="IM253" s="11">
        <f t="shared" si="196"/>
        <v>187500</v>
      </c>
      <c r="IN253" s="11">
        <f t="shared" si="196"/>
        <v>187500</v>
      </c>
      <c r="IO253" s="11">
        <f t="shared" si="196"/>
        <v>187500</v>
      </c>
      <c r="IP253" s="11">
        <f t="shared" si="196"/>
        <v>187500</v>
      </c>
      <c r="IQ253" s="11">
        <f t="shared" si="196"/>
        <v>187500</v>
      </c>
      <c r="IR253" s="11">
        <f t="shared" si="196"/>
        <v>187500</v>
      </c>
      <c r="IS253" s="11">
        <f t="shared" si="196"/>
        <v>187500</v>
      </c>
      <c r="IT253" s="11">
        <f t="shared" si="196"/>
        <v>187500</v>
      </c>
      <c r="IU253" s="11">
        <f t="shared" si="196"/>
        <v>187500</v>
      </c>
      <c r="IV253" s="11">
        <f t="shared" si="196"/>
        <v>187500</v>
      </c>
      <c r="IW253" s="11">
        <f t="shared" si="196"/>
        <v>187500</v>
      </c>
      <c r="IX253" s="11">
        <f t="shared" si="196"/>
        <v>187500</v>
      </c>
      <c r="IY253" s="11">
        <f t="shared" si="196"/>
        <v>187500</v>
      </c>
      <c r="IZ253" s="11">
        <f t="shared" si="196"/>
        <v>187500</v>
      </c>
      <c r="JA253" s="11">
        <f t="shared" si="196"/>
        <v>187500</v>
      </c>
      <c r="JB253" s="11">
        <f t="shared" si="196"/>
        <v>187500</v>
      </c>
      <c r="JC253" s="11">
        <f t="shared" si="196"/>
        <v>187500</v>
      </c>
      <c r="JD253" s="11">
        <f t="shared" si="196"/>
        <v>187500</v>
      </c>
      <c r="JE253" s="11">
        <f t="shared" si="196"/>
        <v>187500</v>
      </c>
      <c r="JF253" s="11">
        <f t="shared" si="196"/>
        <v>187500</v>
      </c>
      <c r="JG253" s="11">
        <f t="shared" si="196"/>
        <v>187500</v>
      </c>
      <c r="JH253" s="11">
        <f t="shared" si="196"/>
        <v>187500</v>
      </c>
      <c r="JI253" s="11">
        <f t="shared" si="196"/>
        <v>187500</v>
      </c>
      <c r="JJ253" s="11">
        <f t="shared" si="196"/>
        <v>187500</v>
      </c>
      <c r="JK253" s="11">
        <f t="shared" si="196"/>
        <v>187500</v>
      </c>
      <c r="JL253" s="11">
        <f t="shared" si="196"/>
        <v>187500</v>
      </c>
      <c r="JM253" s="11">
        <f t="shared" si="196"/>
        <v>187500</v>
      </c>
      <c r="JN253" s="11">
        <f t="shared" si="196"/>
        <v>187500</v>
      </c>
      <c r="JO253" s="11">
        <f t="shared" si="196"/>
        <v>187500</v>
      </c>
      <c r="JP253" s="11">
        <f t="shared" si="196"/>
        <v>187500</v>
      </c>
      <c r="JQ253" s="11">
        <f t="shared" si="196"/>
        <v>187500</v>
      </c>
      <c r="JR253" s="11">
        <f t="shared" si="196"/>
        <v>187500</v>
      </c>
      <c r="JS253" s="11">
        <f t="shared" si="196"/>
        <v>187500</v>
      </c>
      <c r="JT253" s="11">
        <f t="shared" si="196"/>
        <v>187500</v>
      </c>
      <c r="JU253" s="11">
        <f t="shared" si="196"/>
        <v>187500</v>
      </c>
      <c r="JV253" s="11">
        <f t="shared" si="196"/>
        <v>187500</v>
      </c>
      <c r="JW253" s="11">
        <f t="shared" si="196"/>
        <v>187500</v>
      </c>
      <c r="JX253" s="11">
        <f t="shared" si="196"/>
        <v>187500</v>
      </c>
      <c r="JY253" s="11">
        <f t="shared" si="196"/>
        <v>187500</v>
      </c>
      <c r="JZ253" s="11">
        <f t="shared" si="196"/>
        <v>187500</v>
      </c>
      <c r="KA253" s="11">
        <f t="shared" si="196"/>
        <v>187500</v>
      </c>
      <c r="KB253" s="11">
        <f t="shared" si="196"/>
        <v>187500</v>
      </c>
      <c r="KC253" s="11">
        <f t="shared" si="196"/>
        <v>187500</v>
      </c>
      <c r="KD253" s="11">
        <f t="shared" si="196"/>
        <v>187500</v>
      </c>
      <c r="KE253" s="11">
        <f t="shared" si="196"/>
        <v>187500</v>
      </c>
      <c r="KF253" s="11">
        <f t="shared" si="196"/>
        <v>187500</v>
      </c>
      <c r="KG253" s="11">
        <f t="shared" si="196"/>
        <v>187500</v>
      </c>
      <c r="KH253" s="11">
        <f t="shared" si="196"/>
        <v>187500</v>
      </c>
      <c r="KI253" s="11">
        <f t="shared" si="196"/>
        <v>187500</v>
      </c>
      <c r="KJ253" s="11">
        <f t="shared" si="196"/>
        <v>187500</v>
      </c>
      <c r="KK253" s="11">
        <f t="shared" si="196"/>
        <v>187500</v>
      </c>
      <c r="KL253" s="11">
        <f t="shared" si="196"/>
        <v>187500</v>
      </c>
      <c r="KM253" s="11">
        <f t="shared" si="196"/>
        <v>187500</v>
      </c>
      <c r="KN253" s="11">
        <f t="shared" si="196"/>
        <v>187500</v>
      </c>
      <c r="KO253" s="11">
        <f t="shared" si="196"/>
        <v>187500</v>
      </c>
      <c r="KP253" s="11">
        <f t="shared" si="196"/>
        <v>187500</v>
      </c>
      <c r="KQ253" s="11">
        <f t="shared" si="196"/>
        <v>187500</v>
      </c>
      <c r="KR253" s="11">
        <f t="shared" si="196"/>
        <v>187500</v>
      </c>
      <c r="KS253" s="11">
        <f t="shared" si="196"/>
        <v>187500</v>
      </c>
      <c r="KT253" s="11">
        <f t="shared" si="196"/>
        <v>187500</v>
      </c>
      <c r="KU253" s="11">
        <f t="shared" si="196"/>
        <v>187500</v>
      </c>
      <c r="KV253" s="11">
        <f t="shared" si="196"/>
        <v>187500</v>
      </c>
      <c r="KW253" s="11">
        <f t="shared" ref="KW253:ND254" si="197">+$H253/$L253</f>
        <v>187500</v>
      </c>
      <c r="KX253" s="11">
        <f t="shared" si="197"/>
        <v>187500</v>
      </c>
      <c r="KY253" s="11">
        <f t="shared" si="197"/>
        <v>187500</v>
      </c>
      <c r="KZ253" s="11">
        <f t="shared" si="197"/>
        <v>187500</v>
      </c>
      <c r="LA253" s="11">
        <f t="shared" si="197"/>
        <v>187500</v>
      </c>
      <c r="LB253" s="11">
        <f t="shared" si="197"/>
        <v>187500</v>
      </c>
      <c r="LC253" s="11">
        <f t="shared" si="197"/>
        <v>187500</v>
      </c>
      <c r="LD253" s="11">
        <f t="shared" si="197"/>
        <v>187500</v>
      </c>
      <c r="LE253" s="11">
        <f t="shared" si="197"/>
        <v>187500</v>
      </c>
      <c r="LF253" s="11">
        <f t="shared" si="197"/>
        <v>187500</v>
      </c>
      <c r="LG253" s="11">
        <f t="shared" si="197"/>
        <v>187500</v>
      </c>
      <c r="LH253" s="11">
        <f t="shared" si="197"/>
        <v>187500</v>
      </c>
      <c r="LI253" s="11">
        <f t="shared" si="197"/>
        <v>187500</v>
      </c>
      <c r="LJ253" s="11">
        <f t="shared" si="197"/>
        <v>187500</v>
      </c>
      <c r="LK253" s="11">
        <f t="shared" si="197"/>
        <v>187500</v>
      </c>
      <c r="LL253" s="11">
        <f t="shared" si="197"/>
        <v>187500</v>
      </c>
      <c r="LM253" s="11">
        <f t="shared" si="197"/>
        <v>187500</v>
      </c>
      <c r="LN253" s="11">
        <f t="shared" si="197"/>
        <v>187500</v>
      </c>
      <c r="LO253" s="11">
        <f t="shared" si="197"/>
        <v>187500</v>
      </c>
      <c r="LP253" s="11">
        <f t="shared" si="197"/>
        <v>187500</v>
      </c>
      <c r="LQ253" s="11">
        <f t="shared" si="197"/>
        <v>187500</v>
      </c>
      <c r="LR253" s="11">
        <f t="shared" si="197"/>
        <v>187500</v>
      </c>
      <c r="LS253" s="11">
        <f t="shared" si="197"/>
        <v>187500</v>
      </c>
      <c r="LT253" s="11">
        <f t="shared" si="197"/>
        <v>187500</v>
      </c>
      <c r="LU253" s="11">
        <f t="shared" si="197"/>
        <v>187500</v>
      </c>
      <c r="LV253" s="11">
        <f t="shared" si="197"/>
        <v>187500</v>
      </c>
      <c r="LW253" s="11">
        <f t="shared" si="197"/>
        <v>187500</v>
      </c>
      <c r="LX253" s="11">
        <f t="shared" si="197"/>
        <v>187500</v>
      </c>
      <c r="LY253" s="11">
        <f t="shared" si="197"/>
        <v>187500</v>
      </c>
      <c r="LZ253" s="11">
        <f t="shared" si="197"/>
        <v>187500</v>
      </c>
      <c r="MA253" s="11">
        <f t="shared" si="197"/>
        <v>187500</v>
      </c>
      <c r="MB253" s="11">
        <f t="shared" si="197"/>
        <v>187500</v>
      </c>
      <c r="MC253" s="11">
        <f t="shared" si="197"/>
        <v>187500</v>
      </c>
      <c r="MD253" s="11">
        <f t="shared" si="197"/>
        <v>187500</v>
      </c>
      <c r="ME253" s="11">
        <f t="shared" si="197"/>
        <v>187500</v>
      </c>
      <c r="MF253" s="11">
        <f t="shared" si="197"/>
        <v>187500</v>
      </c>
      <c r="MG253" s="11">
        <f t="shared" si="197"/>
        <v>187500</v>
      </c>
      <c r="MH253" s="11">
        <f t="shared" si="197"/>
        <v>187500</v>
      </c>
      <c r="MI253" s="11">
        <f t="shared" si="197"/>
        <v>187500</v>
      </c>
      <c r="MJ253" s="11">
        <f t="shared" si="197"/>
        <v>187500</v>
      </c>
      <c r="MK253" s="11">
        <f t="shared" si="197"/>
        <v>187500</v>
      </c>
      <c r="ML253" s="11">
        <f t="shared" si="197"/>
        <v>187500</v>
      </c>
      <c r="MM253" s="11">
        <f t="shared" si="197"/>
        <v>187500</v>
      </c>
      <c r="MN253" s="11">
        <f t="shared" si="197"/>
        <v>187500</v>
      </c>
      <c r="MO253" s="11">
        <f t="shared" si="197"/>
        <v>187500</v>
      </c>
      <c r="MP253" s="11">
        <f t="shared" si="197"/>
        <v>187500</v>
      </c>
      <c r="MQ253" s="11">
        <f t="shared" si="197"/>
        <v>187500</v>
      </c>
      <c r="MR253" s="11">
        <f t="shared" si="197"/>
        <v>187500</v>
      </c>
      <c r="MS253" s="11">
        <f t="shared" si="197"/>
        <v>187500</v>
      </c>
      <c r="MT253" s="11">
        <f t="shared" si="197"/>
        <v>187500</v>
      </c>
      <c r="MU253" s="11">
        <f t="shared" si="197"/>
        <v>187500</v>
      </c>
      <c r="MV253" s="11">
        <f t="shared" si="197"/>
        <v>187500</v>
      </c>
      <c r="MW253" s="11">
        <f t="shared" si="197"/>
        <v>187500</v>
      </c>
      <c r="MX253" s="11">
        <f t="shared" si="197"/>
        <v>187500</v>
      </c>
      <c r="MY253" s="11">
        <f t="shared" si="197"/>
        <v>187500</v>
      </c>
      <c r="MZ253" s="11">
        <f t="shared" si="197"/>
        <v>187500</v>
      </c>
      <c r="NA253" s="11">
        <f t="shared" si="197"/>
        <v>187500</v>
      </c>
      <c r="NB253" s="11">
        <f t="shared" si="197"/>
        <v>187500</v>
      </c>
      <c r="NC253" s="11">
        <f t="shared" si="197"/>
        <v>187500</v>
      </c>
      <c r="ND253" s="11">
        <f t="shared" si="197"/>
        <v>187500</v>
      </c>
      <c r="NE253" s="11">
        <f t="shared" si="190"/>
        <v>187500</v>
      </c>
      <c r="NF253" s="11">
        <f t="shared" si="190"/>
        <v>187500</v>
      </c>
      <c r="NG253" s="11">
        <f t="shared" si="190"/>
        <v>187500</v>
      </c>
      <c r="NH253" s="11">
        <f t="shared" si="190"/>
        <v>187500</v>
      </c>
      <c r="NI253" s="11">
        <f t="shared" si="190"/>
        <v>187500</v>
      </c>
      <c r="NJ253" s="11">
        <f t="shared" si="190"/>
        <v>187500</v>
      </c>
      <c r="NK253" s="11">
        <f t="shared" si="190"/>
        <v>187500</v>
      </c>
      <c r="NL253" s="11">
        <f t="shared" si="190"/>
        <v>187500</v>
      </c>
      <c r="NM253" s="11">
        <f t="shared" si="190"/>
        <v>187500</v>
      </c>
      <c r="NN253" s="11">
        <f t="shared" si="190"/>
        <v>187500</v>
      </c>
      <c r="NO253" s="11">
        <f t="shared" si="190"/>
        <v>187500</v>
      </c>
      <c r="NP253" s="11">
        <f t="shared" si="190"/>
        <v>187500</v>
      </c>
      <c r="NQ253" s="11">
        <f t="shared" si="190"/>
        <v>187500</v>
      </c>
      <c r="NR253" s="11">
        <f t="shared" si="190"/>
        <v>187500</v>
      </c>
      <c r="NS253" s="11">
        <f t="shared" si="190"/>
        <v>187500</v>
      </c>
      <c r="NT253" s="11">
        <f t="shared" si="190"/>
        <v>187500</v>
      </c>
      <c r="NU253" s="11">
        <f t="shared" si="190"/>
        <v>187500</v>
      </c>
      <c r="NV253" s="11">
        <f t="shared" si="188"/>
        <v>187500</v>
      </c>
      <c r="NW253" s="11">
        <f t="shared" si="188"/>
        <v>187500</v>
      </c>
      <c r="NX253" s="11">
        <f t="shared" si="188"/>
        <v>187500</v>
      </c>
      <c r="NY253" s="11">
        <f t="shared" si="188"/>
        <v>187500</v>
      </c>
      <c r="NZ253" s="11">
        <f t="shared" si="188"/>
        <v>187500</v>
      </c>
      <c r="OA253" s="11">
        <f t="shared" si="188"/>
        <v>187500</v>
      </c>
      <c r="OB253" s="11">
        <f t="shared" si="188"/>
        <v>187500</v>
      </c>
      <c r="OC253" s="11">
        <f t="shared" si="188"/>
        <v>187500</v>
      </c>
      <c r="OD253" s="11">
        <f t="shared" si="188"/>
        <v>187500</v>
      </c>
      <c r="OE253" s="11">
        <f t="shared" si="188"/>
        <v>187500</v>
      </c>
      <c r="OF253" s="11">
        <f t="shared" si="188"/>
        <v>187500</v>
      </c>
      <c r="OG253" s="11">
        <f t="shared" si="188"/>
        <v>187500</v>
      </c>
      <c r="OH253" s="11">
        <f t="shared" si="188"/>
        <v>187500</v>
      </c>
      <c r="OI253" s="11">
        <f t="shared" si="188"/>
        <v>187500</v>
      </c>
      <c r="OJ253" s="11">
        <f t="shared" si="188"/>
        <v>187500</v>
      </c>
      <c r="OK253" s="11">
        <f t="shared" si="188"/>
        <v>187500</v>
      </c>
      <c r="OL253" s="11">
        <f t="shared" si="188"/>
        <v>187500</v>
      </c>
      <c r="OM253" s="11">
        <f t="shared" si="188"/>
        <v>187500</v>
      </c>
      <c r="ON253" s="11">
        <f t="shared" si="188"/>
        <v>187500</v>
      </c>
      <c r="OO253" s="11">
        <f t="shared" si="188"/>
        <v>187500</v>
      </c>
      <c r="OP253" s="11">
        <f t="shared" si="188"/>
        <v>187500</v>
      </c>
      <c r="OQ253" s="11">
        <f t="shared" si="188"/>
        <v>187500</v>
      </c>
      <c r="OR253" s="11">
        <f t="shared" si="188"/>
        <v>187500</v>
      </c>
      <c r="OS253" s="11">
        <f t="shared" si="188"/>
        <v>187500</v>
      </c>
      <c r="OT253" s="11">
        <f t="shared" si="188"/>
        <v>187500</v>
      </c>
      <c r="OU253" s="11">
        <f t="shared" si="188"/>
        <v>187500</v>
      </c>
      <c r="OV253" s="11">
        <f t="shared" si="188"/>
        <v>187500</v>
      </c>
      <c r="OW253" s="11">
        <f t="shared" si="188"/>
        <v>187500</v>
      </c>
      <c r="OX253" s="11">
        <f t="shared" si="188"/>
        <v>187500</v>
      </c>
      <c r="OY253" s="11">
        <f t="shared" si="188"/>
        <v>187500</v>
      </c>
      <c r="OZ253" s="11">
        <f t="shared" si="188"/>
        <v>187500</v>
      </c>
      <c r="PA253" s="11">
        <f t="shared" si="188"/>
        <v>187500</v>
      </c>
      <c r="PB253" s="11">
        <f t="shared" si="188"/>
        <v>187500</v>
      </c>
      <c r="PC253" s="11">
        <f t="shared" si="188"/>
        <v>187500</v>
      </c>
      <c r="PD253" s="11">
        <f t="shared" si="188"/>
        <v>187500</v>
      </c>
      <c r="PE253" s="11">
        <f t="shared" si="188"/>
        <v>187500</v>
      </c>
      <c r="PF253" s="11">
        <f t="shared" si="188"/>
        <v>187500</v>
      </c>
      <c r="PG253" s="11">
        <f t="shared" si="188"/>
        <v>187500</v>
      </c>
      <c r="PH253" s="11">
        <f t="shared" si="188"/>
        <v>187500</v>
      </c>
      <c r="PI253" s="11">
        <f t="shared" si="188"/>
        <v>187500</v>
      </c>
      <c r="PJ253" s="11">
        <f t="shared" si="188"/>
        <v>187500</v>
      </c>
      <c r="PK253" s="11">
        <f t="shared" si="188"/>
        <v>187500</v>
      </c>
      <c r="PL253" s="11">
        <f t="shared" si="188"/>
        <v>187500</v>
      </c>
      <c r="PM253" s="11">
        <f t="shared" si="188"/>
        <v>187500</v>
      </c>
      <c r="PN253" s="11">
        <f t="shared" si="188"/>
        <v>187500</v>
      </c>
      <c r="PO253" s="11">
        <f t="shared" si="188"/>
        <v>187500</v>
      </c>
      <c r="PP253" s="11">
        <f t="shared" si="188"/>
        <v>187500</v>
      </c>
      <c r="PQ253" s="11">
        <f t="shared" si="188"/>
        <v>187500</v>
      </c>
      <c r="PR253" s="11">
        <f t="shared" si="188"/>
        <v>187500</v>
      </c>
      <c r="PS253" s="11">
        <f t="shared" si="188"/>
        <v>187500</v>
      </c>
      <c r="PT253" s="11">
        <f t="shared" si="188"/>
        <v>187500</v>
      </c>
      <c r="PU253" s="11">
        <f t="shared" si="188"/>
        <v>187500</v>
      </c>
      <c r="PV253" s="11">
        <f t="shared" si="188"/>
        <v>187500</v>
      </c>
      <c r="PW253" s="11">
        <f t="shared" si="188"/>
        <v>187500</v>
      </c>
      <c r="PX253" s="11">
        <f t="shared" si="188"/>
        <v>187500</v>
      </c>
      <c r="PY253" s="11">
        <f t="shared" si="188"/>
        <v>187500</v>
      </c>
      <c r="PZ253" s="11">
        <f t="shared" si="188"/>
        <v>187500</v>
      </c>
      <c r="QA253" s="11">
        <f t="shared" si="188"/>
        <v>187500</v>
      </c>
      <c r="QB253" s="11">
        <f t="shared" si="188"/>
        <v>187500</v>
      </c>
      <c r="QC253" s="11">
        <f t="shared" si="188"/>
        <v>187500</v>
      </c>
      <c r="QD253" s="11">
        <f t="shared" si="188"/>
        <v>187500</v>
      </c>
      <c r="QE253" s="11">
        <f t="shared" si="188"/>
        <v>187500</v>
      </c>
      <c r="QF253" s="11">
        <f t="shared" si="188"/>
        <v>187500</v>
      </c>
      <c r="QG253" s="11">
        <f t="shared" si="186"/>
        <v>187500</v>
      </c>
      <c r="QH253" s="11">
        <f t="shared" ref="QH253:SS254" si="198">+$H253/$L253</f>
        <v>187500</v>
      </c>
      <c r="QI253" s="11">
        <f t="shared" si="198"/>
        <v>187500</v>
      </c>
      <c r="QJ253" s="11">
        <f t="shared" si="198"/>
        <v>187500</v>
      </c>
      <c r="QK253" s="11">
        <f t="shared" si="198"/>
        <v>187500</v>
      </c>
      <c r="QL253" s="11">
        <f t="shared" si="198"/>
        <v>187500</v>
      </c>
      <c r="QM253" s="11">
        <f t="shared" si="198"/>
        <v>187500</v>
      </c>
      <c r="QN253" s="11">
        <f t="shared" si="198"/>
        <v>187500</v>
      </c>
      <c r="QO253" s="11">
        <f t="shared" si="198"/>
        <v>187500</v>
      </c>
      <c r="QP253" s="11">
        <f t="shared" si="198"/>
        <v>187500</v>
      </c>
      <c r="QQ253" s="11">
        <f t="shared" si="198"/>
        <v>187500</v>
      </c>
      <c r="QR253" s="11">
        <f t="shared" si="198"/>
        <v>187500</v>
      </c>
      <c r="QS253" s="11">
        <f t="shared" si="198"/>
        <v>187500</v>
      </c>
      <c r="QT253" s="11">
        <f t="shared" si="198"/>
        <v>187500</v>
      </c>
      <c r="QU253" s="11">
        <f t="shared" si="198"/>
        <v>187500</v>
      </c>
      <c r="QV253" s="11">
        <f t="shared" si="198"/>
        <v>187500</v>
      </c>
      <c r="QW253" s="11">
        <f t="shared" si="198"/>
        <v>187500</v>
      </c>
      <c r="QX253" s="11">
        <f t="shared" si="198"/>
        <v>187500</v>
      </c>
      <c r="QY253" s="11">
        <f t="shared" si="198"/>
        <v>187500</v>
      </c>
      <c r="QZ253" s="11">
        <f t="shared" si="198"/>
        <v>187500</v>
      </c>
      <c r="RA253" s="11">
        <f t="shared" si="198"/>
        <v>187500</v>
      </c>
      <c r="RB253" s="11">
        <f t="shared" si="198"/>
        <v>187500</v>
      </c>
      <c r="RC253" s="11">
        <f t="shared" si="198"/>
        <v>187500</v>
      </c>
      <c r="RD253" s="11">
        <f t="shared" si="198"/>
        <v>187500</v>
      </c>
      <c r="RE253" s="11">
        <f t="shared" si="198"/>
        <v>187500</v>
      </c>
      <c r="RF253" s="11">
        <f t="shared" si="198"/>
        <v>187500</v>
      </c>
      <c r="RG253" s="11">
        <f t="shared" si="198"/>
        <v>187500</v>
      </c>
      <c r="RH253" s="11">
        <f t="shared" si="198"/>
        <v>187500</v>
      </c>
      <c r="RI253" s="11">
        <f t="shared" si="198"/>
        <v>187500</v>
      </c>
      <c r="RJ253" s="11">
        <f t="shared" si="198"/>
        <v>187500</v>
      </c>
      <c r="RK253" s="11">
        <f t="shared" si="198"/>
        <v>187500</v>
      </c>
      <c r="RL253" s="11">
        <f t="shared" si="198"/>
        <v>187500</v>
      </c>
      <c r="RM253" s="11">
        <f t="shared" si="198"/>
        <v>187500</v>
      </c>
      <c r="RN253" s="11">
        <f t="shared" si="198"/>
        <v>187500</v>
      </c>
      <c r="RO253" s="11">
        <f t="shared" si="198"/>
        <v>187500</v>
      </c>
      <c r="RP253" s="11">
        <f t="shared" si="198"/>
        <v>187500</v>
      </c>
      <c r="RQ253" s="11">
        <f t="shared" si="198"/>
        <v>187500</v>
      </c>
      <c r="RR253" s="11">
        <f t="shared" si="198"/>
        <v>187500</v>
      </c>
      <c r="RS253" s="11">
        <f t="shared" si="198"/>
        <v>187500</v>
      </c>
      <c r="RT253" s="11">
        <f t="shared" si="198"/>
        <v>187500</v>
      </c>
      <c r="RU253" s="11">
        <f t="shared" si="198"/>
        <v>187500</v>
      </c>
      <c r="RV253" s="11">
        <f t="shared" si="198"/>
        <v>187500</v>
      </c>
      <c r="RW253" s="11">
        <f t="shared" si="198"/>
        <v>187500</v>
      </c>
      <c r="RX253" s="11">
        <f t="shared" si="198"/>
        <v>187500</v>
      </c>
      <c r="RY253" s="11">
        <f t="shared" si="198"/>
        <v>187500</v>
      </c>
      <c r="RZ253" s="11">
        <f t="shared" si="198"/>
        <v>187500</v>
      </c>
      <c r="SA253" s="11">
        <f t="shared" si="198"/>
        <v>187500</v>
      </c>
      <c r="SB253" s="11">
        <f t="shared" si="198"/>
        <v>187500</v>
      </c>
      <c r="SC253" s="11">
        <f t="shared" si="198"/>
        <v>187500</v>
      </c>
      <c r="SD253" s="11">
        <f t="shared" si="198"/>
        <v>187500</v>
      </c>
      <c r="SE253" s="11">
        <f t="shared" si="198"/>
        <v>187500</v>
      </c>
      <c r="SF253" s="11">
        <f t="shared" si="198"/>
        <v>187500</v>
      </c>
      <c r="SG253" s="11">
        <f t="shared" si="198"/>
        <v>187500</v>
      </c>
      <c r="SH253" s="11">
        <f t="shared" si="198"/>
        <v>187500</v>
      </c>
      <c r="SI253" s="11">
        <f t="shared" si="198"/>
        <v>187500</v>
      </c>
      <c r="SJ253" s="11">
        <f t="shared" si="198"/>
        <v>187500</v>
      </c>
      <c r="SK253" s="11">
        <f t="shared" si="198"/>
        <v>187500</v>
      </c>
      <c r="SL253" s="11">
        <f t="shared" si="198"/>
        <v>187500</v>
      </c>
      <c r="SM253" s="11">
        <f t="shared" si="198"/>
        <v>187500</v>
      </c>
      <c r="SN253" s="11">
        <f t="shared" si="198"/>
        <v>187500</v>
      </c>
      <c r="SO253" s="11">
        <f t="shared" si="198"/>
        <v>187500</v>
      </c>
      <c r="SP253" s="11">
        <f t="shared" si="198"/>
        <v>187500</v>
      </c>
      <c r="SQ253" s="11">
        <f t="shared" si="198"/>
        <v>187500</v>
      </c>
      <c r="SR253" s="11">
        <f t="shared" si="198"/>
        <v>187500</v>
      </c>
      <c r="SS253" s="11">
        <f t="shared" si="198"/>
        <v>187500</v>
      </c>
      <c r="ST253" s="11">
        <f t="shared" si="192"/>
        <v>187500</v>
      </c>
      <c r="SU253" s="11">
        <f t="shared" si="192"/>
        <v>187500</v>
      </c>
      <c r="SV253" s="11">
        <f t="shared" si="187"/>
        <v>187500</v>
      </c>
      <c r="SW253" s="11">
        <f t="shared" ref="SW253:UR253" si="199">+$H253/$L253</f>
        <v>187500</v>
      </c>
      <c r="SX253" s="11">
        <f t="shared" si="199"/>
        <v>187500</v>
      </c>
      <c r="SY253" s="11">
        <f t="shared" si="199"/>
        <v>187500</v>
      </c>
      <c r="SZ253" s="11">
        <f t="shared" si="199"/>
        <v>187500</v>
      </c>
      <c r="TA253" s="11">
        <f t="shared" si="199"/>
        <v>187500</v>
      </c>
      <c r="TB253" s="11">
        <f t="shared" si="199"/>
        <v>187500</v>
      </c>
      <c r="TC253" s="11">
        <f t="shared" si="199"/>
        <v>187500</v>
      </c>
      <c r="TD253" s="11">
        <f t="shared" si="199"/>
        <v>187500</v>
      </c>
      <c r="TE253" s="11">
        <f t="shared" si="199"/>
        <v>187500</v>
      </c>
      <c r="TF253" s="11">
        <f t="shared" si="199"/>
        <v>187500</v>
      </c>
      <c r="TG253" s="11">
        <f t="shared" si="199"/>
        <v>187500</v>
      </c>
      <c r="TH253" s="11">
        <f t="shared" si="199"/>
        <v>187500</v>
      </c>
      <c r="TI253" s="11">
        <f t="shared" si="199"/>
        <v>187500</v>
      </c>
      <c r="TJ253" s="11">
        <f t="shared" si="199"/>
        <v>187500</v>
      </c>
      <c r="TK253" s="11">
        <f t="shared" si="199"/>
        <v>187500</v>
      </c>
      <c r="TL253" s="11">
        <f t="shared" si="199"/>
        <v>187500</v>
      </c>
      <c r="TM253" s="11">
        <f t="shared" si="199"/>
        <v>187500</v>
      </c>
      <c r="TN253" s="11">
        <f t="shared" si="199"/>
        <v>187500</v>
      </c>
      <c r="TO253" s="11">
        <f t="shared" si="199"/>
        <v>187500</v>
      </c>
      <c r="TP253" s="11">
        <f t="shared" si="199"/>
        <v>187500</v>
      </c>
      <c r="TQ253" s="11">
        <f t="shared" si="199"/>
        <v>187500</v>
      </c>
      <c r="TR253" s="11">
        <f t="shared" si="199"/>
        <v>187500</v>
      </c>
      <c r="TS253" s="11">
        <f t="shared" si="199"/>
        <v>187500</v>
      </c>
      <c r="TT253" s="11">
        <f t="shared" si="199"/>
        <v>187500</v>
      </c>
      <c r="TU253" s="11">
        <f t="shared" si="199"/>
        <v>187500</v>
      </c>
      <c r="TV253" s="11">
        <f t="shared" si="199"/>
        <v>187500</v>
      </c>
      <c r="TW253" s="11">
        <f t="shared" si="199"/>
        <v>187500</v>
      </c>
      <c r="TX253" s="11">
        <f t="shared" si="199"/>
        <v>187500</v>
      </c>
      <c r="TY253" s="11">
        <f t="shared" si="199"/>
        <v>187500</v>
      </c>
      <c r="TZ253" s="11">
        <f t="shared" si="199"/>
        <v>187500</v>
      </c>
      <c r="UA253" s="11">
        <f t="shared" si="199"/>
        <v>187500</v>
      </c>
      <c r="UB253" s="11">
        <f t="shared" si="199"/>
        <v>187500</v>
      </c>
      <c r="UC253" s="11">
        <f t="shared" si="199"/>
        <v>187500</v>
      </c>
      <c r="UD253" s="11">
        <f t="shared" si="199"/>
        <v>187500</v>
      </c>
      <c r="UE253" s="11">
        <f t="shared" si="199"/>
        <v>187500</v>
      </c>
      <c r="UF253" s="11">
        <f t="shared" si="199"/>
        <v>187500</v>
      </c>
      <c r="UG253" s="11">
        <f t="shared" si="199"/>
        <v>187500</v>
      </c>
      <c r="UH253" s="11">
        <f t="shared" si="199"/>
        <v>187500</v>
      </c>
      <c r="UI253" s="11">
        <f t="shared" si="199"/>
        <v>187500</v>
      </c>
      <c r="UJ253" s="11">
        <f t="shared" si="199"/>
        <v>187500</v>
      </c>
      <c r="UK253" s="11">
        <f t="shared" si="199"/>
        <v>187500</v>
      </c>
      <c r="UL253" s="11">
        <f t="shared" si="199"/>
        <v>187500</v>
      </c>
      <c r="UM253" s="11">
        <f t="shared" si="199"/>
        <v>187500</v>
      </c>
      <c r="UN253" s="11">
        <f t="shared" si="199"/>
        <v>187500</v>
      </c>
      <c r="UO253" s="11">
        <f t="shared" si="199"/>
        <v>187500</v>
      </c>
      <c r="UP253" s="11">
        <f t="shared" si="199"/>
        <v>187500</v>
      </c>
      <c r="UQ253" s="11">
        <f t="shared" si="199"/>
        <v>187500</v>
      </c>
      <c r="UR253" s="11">
        <f t="shared" si="199"/>
        <v>187500</v>
      </c>
      <c r="US253" s="6"/>
      <c r="UT253" s="6"/>
      <c r="UU253" s="6"/>
      <c r="UV253" s="6"/>
      <c r="UW253" s="6"/>
      <c r="UX253" s="6"/>
      <c r="UY253" s="6"/>
      <c r="UZ253" s="6"/>
      <c r="VA253" s="6"/>
      <c r="VB253" s="6"/>
      <c r="VC253" s="6"/>
      <c r="VD253" s="6"/>
      <c r="VE253" s="6"/>
      <c r="VF253" s="6"/>
      <c r="VG253" s="6"/>
      <c r="VH253" s="6"/>
      <c r="VI253" s="6"/>
      <c r="VJ253" s="6"/>
      <c r="VK253" s="6"/>
      <c r="VL253" s="6"/>
      <c r="VM253" s="6"/>
      <c r="VN253" s="6"/>
      <c r="VO253" s="6"/>
      <c r="VP253" s="6"/>
      <c r="VQ253" s="6"/>
      <c r="VR253" s="6"/>
      <c r="VS253" s="6"/>
      <c r="VT253" s="6"/>
      <c r="VU253" s="6"/>
      <c r="VV253" s="6"/>
      <c r="VW253" s="6"/>
      <c r="VX253" s="6"/>
      <c r="VY253" s="6"/>
      <c r="VZ253" s="6"/>
      <c r="WA253" s="6"/>
      <c r="WB253" s="6"/>
      <c r="WC253" s="6"/>
      <c r="WD253" s="6"/>
      <c r="WE253" s="6"/>
      <c r="WF253" s="6"/>
      <c r="WG253" s="6"/>
      <c r="WH253" s="6"/>
      <c r="WI253" s="6"/>
      <c r="WJ253" s="6"/>
      <c r="WK253" s="6"/>
      <c r="WL253" s="6"/>
      <c r="WM253" s="6"/>
      <c r="WN253" s="6"/>
      <c r="WO253" s="6"/>
      <c r="WP253" s="6"/>
      <c r="WQ253" s="6"/>
      <c r="WR253" s="6"/>
      <c r="WS253" s="6"/>
      <c r="WT253" s="6"/>
      <c r="WU253" s="6"/>
      <c r="WV253" s="6"/>
      <c r="WW253" s="6"/>
      <c r="WX253" s="6"/>
      <c r="WY253" s="6"/>
      <c r="WZ253" s="6"/>
      <c r="XA253" s="6"/>
      <c r="XB253" s="6"/>
      <c r="XC253" s="6"/>
      <c r="XD253" s="6"/>
      <c r="XE253" s="6"/>
      <c r="XF253" s="6"/>
      <c r="XG253" s="6"/>
      <c r="XH253" s="6"/>
      <c r="XI253" s="6"/>
      <c r="XJ253" s="6"/>
      <c r="XK253" s="6"/>
      <c r="XL253" s="6"/>
      <c r="XM253" s="6"/>
      <c r="XN253" s="6"/>
      <c r="XO253" s="6"/>
      <c r="XP253" s="6"/>
      <c r="XQ253" s="6"/>
      <c r="XR253" s="6"/>
      <c r="XS253" s="6"/>
      <c r="XT253" s="6"/>
      <c r="XU253" s="6"/>
      <c r="XV253" s="6"/>
      <c r="XW253" s="6"/>
      <c r="XX253" s="6"/>
      <c r="XY253" s="6"/>
      <c r="XZ253" s="6"/>
      <c r="YA253" s="6"/>
      <c r="YB253" s="6"/>
      <c r="YC253" s="6"/>
      <c r="YD253" s="6"/>
      <c r="YE253" s="6"/>
      <c r="YF253" s="6"/>
      <c r="YG253" s="6"/>
      <c r="YH253" s="6"/>
      <c r="YI253" s="6"/>
      <c r="YJ253" s="6"/>
      <c r="YK253" s="6"/>
      <c r="YL253" s="6"/>
      <c r="YM253" s="6"/>
      <c r="YN253" s="6"/>
      <c r="YO253" s="6"/>
      <c r="YP253" s="6"/>
      <c r="YQ253" s="6"/>
      <c r="YR253" s="6"/>
      <c r="YS253" s="6"/>
      <c r="YT253" s="6"/>
      <c r="YU253" s="6"/>
      <c r="YV253" s="6"/>
      <c r="YW253" s="6"/>
      <c r="YX253" s="6"/>
      <c r="YY253" s="6"/>
      <c r="YZ253" s="6"/>
      <c r="ZA253" s="6"/>
      <c r="ZB253" s="6"/>
      <c r="ZC253" s="6"/>
      <c r="ZD253" s="6"/>
      <c r="ZE253" s="6"/>
      <c r="ZF253" s="6"/>
      <c r="ZG253" s="6"/>
      <c r="ZH253" s="6"/>
      <c r="ZI253" s="6"/>
      <c r="ZJ253" s="6"/>
    </row>
    <row r="254" spans="2:686" ht="15.75" thickBot="1">
      <c r="B254" s="17"/>
      <c r="C254" s="29"/>
      <c r="D254" s="30" t="s">
        <v>538</v>
      </c>
      <c r="E254" s="43" t="s">
        <v>529</v>
      </c>
      <c r="F254" s="29">
        <v>16</v>
      </c>
      <c r="G254" s="36">
        <v>5140125</v>
      </c>
      <c r="H254" s="37">
        <f t="shared" si="171"/>
        <v>82242000</v>
      </c>
      <c r="I254" s="37"/>
      <c r="J254" s="17"/>
      <c r="K254" s="17"/>
      <c r="L254" s="23">
        <v>448</v>
      </c>
      <c r="M254" s="5"/>
      <c r="AH254" s="68"/>
      <c r="DM254" s="11">
        <f t="shared" si="194"/>
        <v>183575.89285714287</v>
      </c>
      <c r="DN254" s="11">
        <f t="shared" si="194"/>
        <v>183575.89285714287</v>
      </c>
      <c r="DO254" s="11">
        <f t="shared" si="194"/>
        <v>183575.89285714287</v>
      </c>
      <c r="DP254" s="11">
        <f t="shared" si="194"/>
        <v>183575.89285714287</v>
      </c>
      <c r="DQ254" s="11">
        <f t="shared" si="194"/>
        <v>183575.89285714287</v>
      </c>
      <c r="DR254" s="11">
        <f t="shared" si="194"/>
        <v>183575.89285714287</v>
      </c>
      <c r="DS254" s="11">
        <f t="shared" si="194"/>
        <v>183575.89285714287</v>
      </c>
      <c r="DT254" s="11">
        <f t="shared" si="194"/>
        <v>183575.89285714287</v>
      </c>
      <c r="DU254" s="11">
        <f t="shared" si="194"/>
        <v>183575.89285714287</v>
      </c>
      <c r="DV254" s="11">
        <f t="shared" si="194"/>
        <v>183575.89285714287</v>
      </c>
      <c r="DW254" s="11">
        <f t="shared" si="194"/>
        <v>183575.89285714287</v>
      </c>
      <c r="DX254" s="11">
        <f t="shared" si="194"/>
        <v>183575.89285714287</v>
      </c>
      <c r="DY254" s="11">
        <f t="shared" si="194"/>
        <v>183575.89285714287</v>
      </c>
      <c r="DZ254" s="11">
        <f t="shared" si="194"/>
        <v>183575.89285714287</v>
      </c>
      <c r="EA254" s="11">
        <f t="shared" si="194"/>
        <v>183575.89285714287</v>
      </c>
      <c r="EB254" s="11">
        <f t="shared" si="194"/>
        <v>183575.89285714287</v>
      </c>
      <c r="EC254" s="11">
        <f t="shared" si="194"/>
        <v>183575.89285714287</v>
      </c>
      <c r="ED254" s="11">
        <f t="shared" si="194"/>
        <v>183575.89285714287</v>
      </c>
      <c r="EE254" s="11">
        <f t="shared" si="194"/>
        <v>183575.89285714287</v>
      </c>
      <c r="EF254" s="11">
        <f t="shared" si="194"/>
        <v>183575.89285714287</v>
      </c>
      <c r="EG254" s="11">
        <f t="shared" si="194"/>
        <v>183575.89285714287</v>
      </c>
      <c r="EH254" s="11">
        <f t="shared" si="194"/>
        <v>183575.89285714287</v>
      </c>
      <c r="EI254" s="11">
        <f t="shared" si="194"/>
        <v>183575.89285714287</v>
      </c>
      <c r="EJ254" s="11">
        <f t="shared" si="194"/>
        <v>183575.89285714287</v>
      </c>
      <c r="EK254" s="11">
        <f t="shared" si="194"/>
        <v>183575.89285714287</v>
      </c>
      <c r="EL254" s="11">
        <f t="shared" si="194"/>
        <v>183575.89285714287</v>
      </c>
      <c r="EM254" s="11">
        <f t="shared" si="194"/>
        <v>183575.89285714287</v>
      </c>
      <c r="EN254" s="11">
        <f t="shared" si="194"/>
        <v>183575.89285714287</v>
      </c>
      <c r="EO254" s="11">
        <f t="shared" si="194"/>
        <v>183575.89285714287</v>
      </c>
      <c r="EP254" s="11">
        <f t="shared" si="194"/>
        <v>183575.89285714287</v>
      </c>
      <c r="EQ254" s="11">
        <f t="shared" si="194"/>
        <v>183575.89285714287</v>
      </c>
      <c r="ER254" s="11">
        <f t="shared" si="194"/>
        <v>183575.89285714287</v>
      </c>
      <c r="ES254" s="11">
        <f t="shared" si="194"/>
        <v>183575.89285714287</v>
      </c>
      <c r="ET254" s="11">
        <f t="shared" si="194"/>
        <v>183575.89285714287</v>
      </c>
      <c r="EU254" s="11">
        <f t="shared" si="194"/>
        <v>183575.89285714287</v>
      </c>
      <c r="EV254" s="11">
        <f t="shared" si="194"/>
        <v>183575.89285714287</v>
      </c>
      <c r="EW254" s="11">
        <f t="shared" si="194"/>
        <v>183575.89285714287</v>
      </c>
      <c r="EX254" s="11">
        <f t="shared" si="194"/>
        <v>183575.89285714287</v>
      </c>
      <c r="EY254" s="11">
        <f t="shared" si="194"/>
        <v>183575.89285714287</v>
      </c>
      <c r="EZ254" s="11">
        <f t="shared" si="194"/>
        <v>183575.89285714287</v>
      </c>
      <c r="FA254" s="11">
        <f t="shared" si="194"/>
        <v>183575.89285714287</v>
      </c>
      <c r="FB254" s="11">
        <f t="shared" si="194"/>
        <v>183575.89285714287</v>
      </c>
      <c r="FC254" s="11">
        <f t="shared" si="194"/>
        <v>183575.89285714287</v>
      </c>
      <c r="FD254" s="11">
        <f t="shared" si="194"/>
        <v>183575.89285714287</v>
      </c>
      <c r="FE254" s="11">
        <f t="shared" si="194"/>
        <v>183575.89285714287</v>
      </c>
      <c r="FF254" s="11">
        <f t="shared" si="194"/>
        <v>183575.89285714287</v>
      </c>
      <c r="FG254" s="11">
        <f t="shared" si="194"/>
        <v>183575.89285714287</v>
      </c>
      <c r="FH254" s="11">
        <f t="shared" si="194"/>
        <v>183575.89285714287</v>
      </c>
      <c r="FI254" s="11">
        <f t="shared" si="194"/>
        <v>183575.89285714287</v>
      </c>
      <c r="FJ254" s="11">
        <f t="shared" si="194"/>
        <v>183575.89285714287</v>
      </c>
      <c r="FK254" s="11">
        <f t="shared" si="194"/>
        <v>183575.89285714287</v>
      </c>
      <c r="FL254" s="11">
        <f t="shared" si="194"/>
        <v>183575.89285714287</v>
      </c>
      <c r="FM254" s="11">
        <f t="shared" si="194"/>
        <v>183575.89285714287</v>
      </c>
      <c r="FN254" s="11">
        <f t="shared" si="194"/>
        <v>183575.89285714287</v>
      </c>
      <c r="FO254" s="11">
        <f t="shared" si="194"/>
        <v>183575.89285714287</v>
      </c>
      <c r="FP254" s="11">
        <f t="shared" si="194"/>
        <v>183575.89285714287</v>
      </c>
      <c r="FQ254" s="11">
        <f t="shared" si="194"/>
        <v>183575.89285714287</v>
      </c>
      <c r="FR254" s="11">
        <f t="shared" si="194"/>
        <v>183575.89285714287</v>
      </c>
      <c r="FS254" s="11">
        <f t="shared" si="194"/>
        <v>183575.89285714287</v>
      </c>
      <c r="FT254" s="11">
        <f t="shared" si="194"/>
        <v>183575.89285714287</v>
      </c>
      <c r="FU254" s="11">
        <f t="shared" si="194"/>
        <v>183575.89285714287</v>
      </c>
      <c r="FV254" s="11">
        <f t="shared" si="194"/>
        <v>183575.89285714287</v>
      </c>
      <c r="FW254" s="11">
        <f t="shared" si="194"/>
        <v>183575.89285714287</v>
      </c>
      <c r="FX254" s="11">
        <f t="shared" si="194"/>
        <v>183575.89285714287</v>
      </c>
      <c r="FY254" s="11">
        <f t="shared" si="195"/>
        <v>183575.89285714287</v>
      </c>
      <c r="FZ254" s="11">
        <f t="shared" si="195"/>
        <v>183575.89285714287</v>
      </c>
      <c r="GA254" s="11">
        <f t="shared" si="195"/>
        <v>183575.89285714287</v>
      </c>
      <c r="GB254" s="11">
        <f t="shared" si="195"/>
        <v>183575.89285714287</v>
      </c>
      <c r="GC254" s="11">
        <f t="shared" si="195"/>
        <v>183575.89285714287</v>
      </c>
      <c r="GD254" s="11">
        <f t="shared" si="195"/>
        <v>183575.89285714287</v>
      </c>
      <c r="GE254" s="11">
        <f t="shared" si="195"/>
        <v>183575.89285714287</v>
      </c>
      <c r="GF254" s="11">
        <f t="shared" si="195"/>
        <v>183575.89285714287</v>
      </c>
      <c r="GG254" s="11">
        <f t="shared" si="195"/>
        <v>183575.89285714287</v>
      </c>
      <c r="GH254" s="11">
        <f t="shared" si="195"/>
        <v>183575.89285714287</v>
      </c>
      <c r="GI254" s="11">
        <f t="shared" si="195"/>
        <v>183575.89285714287</v>
      </c>
      <c r="GJ254" s="11">
        <f t="shared" si="195"/>
        <v>183575.89285714287</v>
      </c>
      <c r="GK254" s="11">
        <f t="shared" si="195"/>
        <v>183575.89285714287</v>
      </c>
      <c r="GL254" s="11">
        <f t="shared" si="195"/>
        <v>183575.89285714287</v>
      </c>
      <c r="GM254" s="11">
        <f t="shared" si="195"/>
        <v>183575.89285714287</v>
      </c>
      <c r="GN254" s="11">
        <f t="shared" si="195"/>
        <v>183575.89285714287</v>
      </c>
      <c r="GO254" s="11">
        <f t="shared" si="195"/>
        <v>183575.89285714287</v>
      </c>
      <c r="GP254" s="11">
        <f t="shared" si="195"/>
        <v>183575.89285714287</v>
      </c>
      <c r="GQ254" s="11">
        <f t="shared" si="195"/>
        <v>183575.89285714287</v>
      </c>
      <c r="GR254" s="11">
        <f t="shared" si="195"/>
        <v>183575.89285714287</v>
      </c>
      <c r="GS254" s="11">
        <f t="shared" si="195"/>
        <v>183575.89285714287</v>
      </c>
      <c r="GT254" s="11">
        <f t="shared" si="195"/>
        <v>183575.89285714287</v>
      </c>
      <c r="GU254" s="11">
        <f t="shared" si="195"/>
        <v>183575.89285714287</v>
      </c>
      <c r="GV254" s="11">
        <f t="shared" si="195"/>
        <v>183575.89285714287</v>
      </c>
      <c r="GW254" s="11">
        <f t="shared" si="195"/>
        <v>183575.89285714287</v>
      </c>
      <c r="GX254" s="11">
        <f t="shared" si="195"/>
        <v>183575.89285714287</v>
      </c>
      <c r="GY254" s="11">
        <f t="shared" si="195"/>
        <v>183575.89285714287</v>
      </c>
      <c r="GZ254" s="11">
        <f t="shared" si="195"/>
        <v>183575.89285714287</v>
      </c>
      <c r="HA254" s="11">
        <f t="shared" si="195"/>
        <v>183575.89285714287</v>
      </c>
      <c r="HB254" s="11">
        <f t="shared" si="195"/>
        <v>183575.89285714287</v>
      </c>
      <c r="HC254" s="11">
        <f t="shared" si="195"/>
        <v>183575.89285714287</v>
      </c>
      <c r="HD254" s="11">
        <f t="shared" si="195"/>
        <v>183575.89285714287</v>
      </c>
      <c r="HE254" s="11">
        <f t="shared" si="195"/>
        <v>183575.89285714287</v>
      </c>
      <c r="HF254" s="11">
        <f t="shared" si="195"/>
        <v>183575.89285714287</v>
      </c>
      <c r="HG254" s="11">
        <f t="shared" si="195"/>
        <v>183575.89285714287</v>
      </c>
      <c r="HH254" s="11">
        <f t="shared" si="195"/>
        <v>183575.89285714287</v>
      </c>
      <c r="HI254" s="11">
        <f t="shared" si="195"/>
        <v>183575.89285714287</v>
      </c>
      <c r="HJ254" s="11">
        <f t="shared" si="195"/>
        <v>183575.89285714287</v>
      </c>
      <c r="HK254" s="11">
        <f t="shared" si="195"/>
        <v>183575.89285714287</v>
      </c>
      <c r="HL254" s="11">
        <f t="shared" si="195"/>
        <v>183575.89285714287</v>
      </c>
      <c r="HM254" s="11">
        <f t="shared" si="195"/>
        <v>183575.89285714287</v>
      </c>
      <c r="HN254" s="11">
        <f t="shared" si="195"/>
        <v>183575.89285714287</v>
      </c>
      <c r="HO254" s="11">
        <f t="shared" si="195"/>
        <v>183575.89285714287</v>
      </c>
      <c r="HP254" s="11">
        <f t="shared" si="195"/>
        <v>183575.89285714287</v>
      </c>
      <c r="HQ254" s="11">
        <f t="shared" si="195"/>
        <v>183575.89285714287</v>
      </c>
      <c r="HR254" s="11">
        <f t="shared" si="195"/>
        <v>183575.89285714287</v>
      </c>
      <c r="HS254" s="11">
        <f t="shared" si="195"/>
        <v>183575.89285714287</v>
      </c>
      <c r="HT254" s="11">
        <f t="shared" si="195"/>
        <v>183575.89285714287</v>
      </c>
      <c r="HU254" s="11">
        <f t="shared" si="195"/>
        <v>183575.89285714287</v>
      </c>
      <c r="HV254" s="11">
        <f t="shared" si="195"/>
        <v>183575.89285714287</v>
      </c>
      <c r="HW254" s="11">
        <f t="shared" si="195"/>
        <v>183575.89285714287</v>
      </c>
      <c r="HX254" s="11">
        <f t="shared" si="195"/>
        <v>183575.89285714287</v>
      </c>
      <c r="HY254" s="11">
        <f t="shared" si="195"/>
        <v>183575.89285714287</v>
      </c>
      <c r="HZ254" s="11">
        <f t="shared" si="195"/>
        <v>183575.89285714287</v>
      </c>
      <c r="IA254" s="11">
        <f t="shared" si="195"/>
        <v>183575.89285714287</v>
      </c>
      <c r="IB254" s="11">
        <f t="shared" si="195"/>
        <v>183575.89285714287</v>
      </c>
      <c r="IC254" s="11">
        <f t="shared" si="195"/>
        <v>183575.89285714287</v>
      </c>
      <c r="ID254" s="11">
        <f t="shared" si="195"/>
        <v>183575.89285714287</v>
      </c>
      <c r="IE254" s="11">
        <f t="shared" si="195"/>
        <v>183575.89285714287</v>
      </c>
      <c r="IF254" s="11">
        <f t="shared" si="195"/>
        <v>183575.89285714287</v>
      </c>
      <c r="IG254" s="11">
        <f t="shared" si="195"/>
        <v>183575.89285714287</v>
      </c>
      <c r="IH254" s="11">
        <f t="shared" si="195"/>
        <v>183575.89285714287</v>
      </c>
      <c r="II254" s="11">
        <f t="shared" si="195"/>
        <v>183575.89285714287</v>
      </c>
      <c r="IJ254" s="11">
        <f t="shared" si="195"/>
        <v>183575.89285714287</v>
      </c>
      <c r="IK254" s="11">
        <f t="shared" si="196"/>
        <v>183575.89285714287</v>
      </c>
      <c r="IL254" s="11">
        <f t="shared" si="196"/>
        <v>183575.89285714287</v>
      </c>
      <c r="IM254" s="11">
        <f t="shared" si="196"/>
        <v>183575.89285714287</v>
      </c>
      <c r="IN254" s="11">
        <f t="shared" si="196"/>
        <v>183575.89285714287</v>
      </c>
      <c r="IO254" s="11">
        <f t="shared" si="196"/>
        <v>183575.89285714287</v>
      </c>
      <c r="IP254" s="11">
        <f t="shared" si="196"/>
        <v>183575.89285714287</v>
      </c>
      <c r="IQ254" s="11">
        <f t="shared" si="196"/>
        <v>183575.89285714287</v>
      </c>
      <c r="IR254" s="11">
        <f t="shared" si="196"/>
        <v>183575.89285714287</v>
      </c>
      <c r="IS254" s="11">
        <f t="shared" si="196"/>
        <v>183575.89285714287</v>
      </c>
      <c r="IT254" s="11">
        <f t="shared" si="196"/>
        <v>183575.89285714287</v>
      </c>
      <c r="IU254" s="11">
        <f t="shared" si="196"/>
        <v>183575.89285714287</v>
      </c>
      <c r="IV254" s="11">
        <f t="shared" si="196"/>
        <v>183575.89285714287</v>
      </c>
      <c r="IW254" s="11">
        <f t="shared" si="196"/>
        <v>183575.89285714287</v>
      </c>
      <c r="IX254" s="11">
        <f t="shared" si="196"/>
        <v>183575.89285714287</v>
      </c>
      <c r="IY254" s="11">
        <f t="shared" si="196"/>
        <v>183575.89285714287</v>
      </c>
      <c r="IZ254" s="11">
        <f t="shared" si="196"/>
        <v>183575.89285714287</v>
      </c>
      <c r="JA254" s="11">
        <f t="shared" si="196"/>
        <v>183575.89285714287</v>
      </c>
      <c r="JB254" s="11">
        <f t="shared" si="196"/>
        <v>183575.89285714287</v>
      </c>
      <c r="JC254" s="11">
        <f t="shared" si="196"/>
        <v>183575.89285714287</v>
      </c>
      <c r="JD254" s="11">
        <f t="shared" si="196"/>
        <v>183575.89285714287</v>
      </c>
      <c r="JE254" s="11">
        <f t="shared" si="196"/>
        <v>183575.89285714287</v>
      </c>
      <c r="JF254" s="11">
        <f t="shared" si="196"/>
        <v>183575.89285714287</v>
      </c>
      <c r="JG254" s="11">
        <f t="shared" si="196"/>
        <v>183575.89285714287</v>
      </c>
      <c r="JH254" s="11">
        <f t="shared" si="196"/>
        <v>183575.89285714287</v>
      </c>
      <c r="JI254" s="11">
        <f t="shared" si="196"/>
        <v>183575.89285714287</v>
      </c>
      <c r="JJ254" s="11">
        <f t="shared" si="196"/>
        <v>183575.89285714287</v>
      </c>
      <c r="JK254" s="11">
        <f t="shared" si="196"/>
        <v>183575.89285714287</v>
      </c>
      <c r="JL254" s="11">
        <f t="shared" si="196"/>
        <v>183575.89285714287</v>
      </c>
      <c r="JM254" s="11">
        <f t="shared" si="196"/>
        <v>183575.89285714287</v>
      </c>
      <c r="JN254" s="11">
        <f t="shared" si="196"/>
        <v>183575.89285714287</v>
      </c>
      <c r="JO254" s="11">
        <f t="shared" si="196"/>
        <v>183575.89285714287</v>
      </c>
      <c r="JP254" s="11">
        <f t="shared" si="196"/>
        <v>183575.89285714287</v>
      </c>
      <c r="JQ254" s="11">
        <f t="shared" si="196"/>
        <v>183575.89285714287</v>
      </c>
      <c r="JR254" s="11">
        <f t="shared" si="196"/>
        <v>183575.89285714287</v>
      </c>
      <c r="JS254" s="11">
        <f t="shared" si="196"/>
        <v>183575.89285714287</v>
      </c>
      <c r="JT254" s="11">
        <f t="shared" si="196"/>
        <v>183575.89285714287</v>
      </c>
      <c r="JU254" s="11">
        <f t="shared" si="196"/>
        <v>183575.89285714287</v>
      </c>
      <c r="JV254" s="11">
        <f t="shared" si="196"/>
        <v>183575.89285714287</v>
      </c>
      <c r="JW254" s="11">
        <f t="shared" si="196"/>
        <v>183575.89285714287</v>
      </c>
      <c r="JX254" s="11">
        <f t="shared" si="196"/>
        <v>183575.89285714287</v>
      </c>
      <c r="JY254" s="11">
        <f t="shared" si="196"/>
        <v>183575.89285714287</v>
      </c>
      <c r="JZ254" s="11">
        <f t="shared" si="196"/>
        <v>183575.89285714287</v>
      </c>
      <c r="KA254" s="11">
        <f t="shared" si="196"/>
        <v>183575.89285714287</v>
      </c>
      <c r="KB254" s="11">
        <f t="shared" si="196"/>
        <v>183575.89285714287</v>
      </c>
      <c r="KC254" s="11">
        <f t="shared" si="196"/>
        <v>183575.89285714287</v>
      </c>
      <c r="KD254" s="11">
        <f t="shared" si="196"/>
        <v>183575.89285714287</v>
      </c>
      <c r="KE254" s="11">
        <f t="shared" si="196"/>
        <v>183575.89285714287</v>
      </c>
      <c r="KF254" s="11">
        <f t="shared" si="196"/>
        <v>183575.89285714287</v>
      </c>
      <c r="KG254" s="11">
        <f t="shared" si="196"/>
        <v>183575.89285714287</v>
      </c>
      <c r="KH254" s="11">
        <f t="shared" si="196"/>
        <v>183575.89285714287</v>
      </c>
      <c r="KI254" s="11">
        <f t="shared" si="196"/>
        <v>183575.89285714287</v>
      </c>
      <c r="KJ254" s="11">
        <f t="shared" si="196"/>
        <v>183575.89285714287</v>
      </c>
      <c r="KK254" s="11">
        <f t="shared" si="196"/>
        <v>183575.89285714287</v>
      </c>
      <c r="KL254" s="11">
        <f t="shared" si="196"/>
        <v>183575.89285714287</v>
      </c>
      <c r="KM254" s="11">
        <f t="shared" si="196"/>
        <v>183575.89285714287</v>
      </c>
      <c r="KN254" s="11">
        <f t="shared" si="196"/>
        <v>183575.89285714287</v>
      </c>
      <c r="KO254" s="11">
        <f t="shared" si="196"/>
        <v>183575.89285714287</v>
      </c>
      <c r="KP254" s="11">
        <f t="shared" si="196"/>
        <v>183575.89285714287</v>
      </c>
      <c r="KQ254" s="11">
        <f t="shared" si="196"/>
        <v>183575.89285714287</v>
      </c>
      <c r="KR254" s="11">
        <f t="shared" si="196"/>
        <v>183575.89285714287</v>
      </c>
      <c r="KS254" s="11">
        <f t="shared" si="196"/>
        <v>183575.89285714287</v>
      </c>
      <c r="KT254" s="11">
        <f t="shared" si="196"/>
        <v>183575.89285714287</v>
      </c>
      <c r="KU254" s="11">
        <f t="shared" si="196"/>
        <v>183575.89285714287</v>
      </c>
      <c r="KV254" s="11">
        <f t="shared" si="196"/>
        <v>183575.89285714287</v>
      </c>
      <c r="KW254" s="11">
        <f t="shared" si="197"/>
        <v>183575.89285714287</v>
      </c>
      <c r="KX254" s="11">
        <f t="shared" si="197"/>
        <v>183575.89285714287</v>
      </c>
      <c r="KY254" s="11">
        <f t="shared" si="197"/>
        <v>183575.89285714287</v>
      </c>
      <c r="KZ254" s="11">
        <f t="shared" si="197"/>
        <v>183575.89285714287</v>
      </c>
      <c r="LA254" s="11">
        <f t="shared" si="197"/>
        <v>183575.89285714287</v>
      </c>
      <c r="LB254" s="11">
        <f t="shared" si="197"/>
        <v>183575.89285714287</v>
      </c>
      <c r="LC254" s="11">
        <f t="shared" si="197"/>
        <v>183575.89285714287</v>
      </c>
      <c r="LD254" s="11">
        <f t="shared" si="197"/>
        <v>183575.89285714287</v>
      </c>
      <c r="LE254" s="11">
        <f t="shared" si="197"/>
        <v>183575.89285714287</v>
      </c>
      <c r="LF254" s="11">
        <f t="shared" si="197"/>
        <v>183575.89285714287</v>
      </c>
      <c r="LG254" s="11">
        <f t="shared" si="197"/>
        <v>183575.89285714287</v>
      </c>
      <c r="LH254" s="11">
        <f t="shared" si="197"/>
        <v>183575.89285714287</v>
      </c>
      <c r="LI254" s="11">
        <f t="shared" si="197"/>
        <v>183575.89285714287</v>
      </c>
      <c r="LJ254" s="11">
        <f t="shared" si="197"/>
        <v>183575.89285714287</v>
      </c>
      <c r="LK254" s="11">
        <f t="shared" si="197"/>
        <v>183575.89285714287</v>
      </c>
      <c r="LL254" s="11">
        <f t="shared" si="197"/>
        <v>183575.89285714287</v>
      </c>
      <c r="LM254" s="11">
        <f t="shared" si="197"/>
        <v>183575.89285714287</v>
      </c>
      <c r="LN254" s="11">
        <f t="shared" si="197"/>
        <v>183575.89285714287</v>
      </c>
      <c r="LO254" s="11">
        <f t="shared" si="197"/>
        <v>183575.89285714287</v>
      </c>
      <c r="LP254" s="11">
        <f t="shared" si="197"/>
        <v>183575.89285714287</v>
      </c>
      <c r="LQ254" s="11">
        <f t="shared" si="197"/>
        <v>183575.89285714287</v>
      </c>
      <c r="LR254" s="11">
        <f t="shared" si="197"/>
        <v>183575.89285714287</v>
      </c>
      <c r="LS254" s="11">
        <f t="shared" si="197"/>
        <v>183575.89285714287</v>
      </c>
      <c r="LT254" s="11">
        <f t="shared" si="197"/>
        <v>183575.89285714287</v>
      </c>
      <c r="LU254" s="11">
        <f t="shared" si="197"/>
        <v>183575.89285714287</v>
      </c>
      <c r="LV254" s="11">
        <f t="shared" si="197"/>
        <v>183575.89285714287</v>
      </c>
      <c r="LW254" s="11">
        <f t="shared" si="197"/>
        <v>183575.89285714287</v>
      </c>
      <c r="LX254" s="11">
        <f t="shared" si="197"/>
        <v>183575.89285714287</v>
      </c>
      <c r="LY254" s="11">
        <f t="shared" si="197"/>
        <v>183575.89285714287</v>
      </c>
      <c r="LZ254" s="11">
        <f t="shared" si="197"/>
        <v>183575.89285714287</v>
      </c>
      <c r="MA254" s="11">
        <f t="shared" si="197"/>
        <v>183575.89285714287</v>
      </c>
      <c r="MB254" s="11">
        <f t="shared" si="197"/>
        <v>183575.89285714287</v>
      </c>
      <c r="MC254" s="11">
        <f t="shared" si="197"/>
        <v>183575.89285714287</v>
      </c>
      <c r="MD254" s="11">
        <f t="shared" si="197"/>
        <v>183575.89285714287</v>
      </c>
      <c r="ME254" s="11">
        <f t="shared" si="197"/>
        <v>183575.89285714287</v>
      </c>
      <c r="MF254" s="11">
        <f t="shared" si="197"/>
        <v>183575.89285714287</v>
      </c>
      <c r="MG254" s="11">
        <f t="shared" si="197"/>
        <v>183575.89285714287</v>
      </c>
      <c r="MH254" s="11">
        <f t="shared" si="197"/>
        <v>183575.89285714287</v>
      </c>
      <c r="MI254" s="11">
        <f t="shared" si="197"/>
        <v>183575.89285714287</v>
      </c>
      <c r="MJ254" s="11">
        <f t="shared" si="197"/>
        <v>183575.89285714287</v>
      </c>
      <c r="MK254" s="11">
        <f t="shared" si="197"/>
        <v>183575.89285714287</v>
      </c>
      <c r="ML254" s="11">
        <f t="shared" si="197"/>
        <v>183575.89285714287</v>
      </c>
      <c r="MM254" s="11">
        <f t="shared" si="197"/>
        <v>183575.89285714287</v>
      </c>
      <c r="MN254" s="11">
        <f t="shared" si="197"/>
        <v>183575.89285714287</v>
      </c>
      <c r="MO254" s="11">
        <f t="shared" si="197"/>
        <v>183575.89285714287</v>
      </c>
      <c r="MP254" s="11">
        <f t="shared" si="197"/>
        <v>183575.89285714287</v>
      </c>
      <c r="MQ254" s="11">
        <f t="shared" si="197"/>
        <v>183575.89285714287</v>
      </c>
      <c r="MR254" s="11">
        <f t="shared" si="197"/>
        <v>183575.89285714287</v>
      </c>
      <c r="MS254" s="11">
        <f t="shared" si="197"/>
        <v>183575.89285714287</v>
      </c>
      <c r="MT254" s="11">
        <f t="shared" si="197"/>
        <v>183575.89285714287</v>
      </c>
      <c r="MU254" s="11">
        <f t="shared" si="197"/>
        <v>183575.89285714287</v>
      </c>
      <c r="MV254" s="11">
        <f t="shared" si="197"/>
        <v>183575.89285714287</v>
      </c>
      <c r="MW254" s="11">
        <f t="shared" si="197"/>
        <v>183575.89285714287</v>
      </c>
      <c r="MX254" s="11">
        <f t="shared" si="197"/>
        <v>183575.89285714287</v>
      </c>
      <c r="MY254" s="11">
        <f t="shared" si="197"/>
        <v>183575.89285714287</v>
      </c>
      <c r="MZ254" s="11">
        <f t="shared" si="197"/>
        <v>183575.89285714287</v>
      </c>
      <c r="NA254" s="11">
        <f t="shared" si="197"/>
        <v>183575.89285714287</v>
      </c>
      <c r="NB254" s="11">
        <f t="shared" si="197"/>
        <v>183575.89285714287</v>
      </c>
      <c r="NC254" s="11">
        <f t="shared" si="197"/>
        <v>183575.89285714287</v>
      </c>
      <c r="ND254" s="11">
        <f t="shared" ref="ND254:PO254" si="200">+$H254/$L254</f>
        <v>183575.89285714287</v>
      </c>
      <c r="NE254" s="11">
        <f t="shared" si="200"/>
        <v>183575.89285714287</v>
      </c>
      <c r="NF254" s="11">
        <f t="shared" si="200"/>
        <v>183575.89285714287</v>
      </c>
      <c r="NG254" s="11">
        <f t="shared" si="200"/>
        <v>183575.89285714287</v>
      </c>
      <c r="NH254" s="11">
        <f t="shared" si="200"/>
        <v>183575.89285714287</v>
      </c>
      <c r="NI254" s="11">
        <f t="shared" si="200"/>
        <v>183575.89285714287</v>
      </c>
      <c r="NJ254" s="11">
        <f t="shared" si="200"/>
        <v>183575.89285714287</v>
      </c>
      <c r="NK254" s="11">
        <f t="shared" si="200"/>
        <v>183575.89285714287</v>
      </c>
      <c r="NL254" s="11">
        <f t="shared" si="200"/>
        <v>183575.89285714287</v>
      </c>
      <c r="NM254" s="11">
        <f t="shared" si="200"/>
        <v>183575.89285714287</v>
      </c>
      <c r="NN254" s="11">
        <f t="shared" si="200"/>
        <v>183575.89285714287</v>
      </c>
      <c r="NO254" s="11">
        <f t="shared" si="200"/>
        <v>183575.89285714287</v>
      </c>
      <c r="NP254" s="11">
        <f t="shared" si="200"/>
        <v>183575.89285714287</v>
      </c>
      <c r="NQ254" s="11">
        <f t="shared" si="200"/>
        <v>183575.89285714287</v>
      </c>
      <c r="NR254" s="11">
        <f t="shared" si="200"/>
        <v>183575.89285714287</v>
      </c>
      <c r="NS254" s="11">
        <f t="shared" si="200"/>
        <v>183575.89285714287</v>
      </c>
      <c r="NT254" s="11">
        <f t="shared" si="200"/>
        <v>183575.89285714287</v>
      </c>
      <c r="NU254" s="11">
        <f t="shared" si="200"/>
        <v>183575.89285714287</v>
      </c>
      <c r="NV254" s="11">
        <f t="shared" si="200"/>
        <v>183575.89285714287</v>
      </c>
      <c r="NW254" s="11">
        <f t="shared" si="200"/>
        <v>183575.89285714287</v>
      </c>
      <c r="NX254" s="11">
        <f t="shared" si="200"/>
        <v>183575.89285714287</v>
      </c>
      <c r="NY254" s="11">
        <f t="shared" si="200"/>
        <v>183575.89285714287</v>
      </c>
      <c r="NZ254" s="11">
        <f t="shared" si="200"/>
        <v>183575.89285714287</v>
      </c>
      <c r="OA254" s="11">
        <f t="shared" si="200"/>
        <v>183575.89285714287</v>
      </c>
      <c r="OB254" s="11">
        <f t="shared" si="200"/>
        <v>183575.89285714287</v>
      </c>
      <c r="OC254" s="11">
        <f t="shared" si="200"/>
        <v>183575.89285714287</v>
      </c>
      <c r="OD254" s="11">
        <f t="shared" si="200"/>
        <v>183575.89285714287</v>
      </c>
      <c r="OE254" s="11">
        <f t="shared" si="200"/>
        <v>183575.89285714287</v>
      </c>
      <c r="OF254" s="11">
        <f t="shared" si="200"/>
        <v>183575.89285714287</v>
      </c>
      <c r="OG254" s="11">
        <f t="shared" si="200"/>
        <v>183575.89285714287</v>
      </c>
      <c r="OH254" s="11">
        <f t="shared" si="200"/>
        <v>183575.89285714287</v>
      </c>
      <c r="OI254" s="11">
        <f t="shared" si="200"/>
        <v>183575.89285714287</v>
      </c>
      <c r="OJ254" s="11">
        <f t="shared" si="200"/>
        <v>183575.89285714287</v>
      </c>
      <c r="OK254" s="11">
        <f t="shared" si="200"/>
        <v>183575.89285714287</v>
      </c>
      <c r="OL254" s="11">
        <f t="shared" si="200"/>
        <v>183575.89285714287</v>
      </c>
      <c r="OM254" s="11">
        <f t="shared" si="200"/>
        <v>183575.89285714287</v>
      </c>
      <c r="ON254" s="11">
        <f t="shared" si="200"/>
        <v>183575.89285714287</v>
      </c>
      <c r="OO254" s="11">
        <f t="shared" si="200"/>
        <v>183575.89285714287</v>
      </c>
      <c r="OP254" s="11">
        <f t="shared" si="200"/>
        <v>183575.89285714287</v>
      </c>
      <c r="OQ254" s="11">
        <f t="shared" si="200"/>
        <v>183575.89285714287</v>
      </c>
      <c r="OR254" s="11">
        <f t="shared" si="200"/>
        <v>183575.89285714287</v>
      </c>
      <c r="OS254" s="11">
        <f t="shared" si="200"/>
        <v>183575.89285714287</v>
      </c>
      <c r="OT254" s="11">
        <f t="shared" si="200"/>
        <v>183575.89285714287</v>
      </c>
      <c r="OU254" s="11">
        <f t="shared" si="200"/>
        <v>183575.89285714287</v>
      </c>
      <c r="OV254" s="11">
        <f t="shared" si="200"/>
        <v>183575.89285714287</v>
      </c>
      <c r="OW254" s="11">
        <f t="shared" si="200"/>
        <v>183575.89285714287</v>
      </c>
      <c r="OX254" s="11">
        <f t="shared" si="200"/>
        <v>183575.89285714287</v>
      </c>
      <c r="OY254" s="11">
        <f t="shared" si="200"/>
        <v>183575.89285714287</v>
      </c>
      <c r="OZ254" s="11">
        <f t="shared" si="200"/>
        <v>183575.89285714287</v>
      </c>
      <c r="PA254" s="11">
        <f t="shared" si="200"/>
        <v>183575.89285714287</v>
      </c>
      <c r="PB254" s="11">
        <f t="shared" si="200"/>
        <v>183575.89285714287</v>
      </c>
      <c r="PC254" s="11">
        <f t="shared" si="200"/>
        <v>183575.89285714287</v>
      </c>
      <c r="PD254" s="11">
        <f t="shared" si="200"/>
        <v>183575.89285714287</v>
      </c>
      <c r="PE254" s="11">
        <f t="shared" si="200"/>
        <v>183575.89285714287</v>
      </c>
      <c r="PF254" s="11">
        <f t="shared" si="200"/>
        <v>183575.89285714287</v>
      </c>
      <c r="PG254" s="11">
        <f t="shared" si="200"/>
        <v>183575.89285714287</v>
      </c>
      <c r="PH254" s="11">
        <f t="shared" si="200"/>
        <v>183575.89285714287</v>
      </c>
      <c r="PI254" s="11">
        <f t="shared" si="200"/>
        <v>183575.89285714287</v>
      </c>
      <c r="PJ254" s="11">
        <f t="shared" si="200"/>
        <v>183575.89285714287</v>
      </c>
      <c r="PK254" s="11">
        <f t="shared" si="200"/>
        <v>183575.89285714287</v>
      </c>
      <c r="PL254" s="11">
        <f t="shared" si="200"/>
        <v>183575.89285714287</v>
      </c>
      <c r="PM254" s="11">
        <f t="shared" si="200"/>
        <v>183575.89285714287</v>
      </c>
      <c r="PN254" s="11">
        <f t="shared" si="200"/>
        <v>183575.89285714287</v>
      </c>
      <c r="PO254" s="11">
        <f t="shared" si="200"/>
        <v>183575.89285714287</v>
      </c>
      <c r="PP254" s="11">
        <f t="shared" si="188"/>
        <v>183575.89285714287</v>
      </c>
      <c r="PQ254" s="11">
        <f t="shared" si="188"/>
        <v>183575.89285714287</v>
      </c>
      <c r="PR254" s="11">
        <f t="shared" ref="PR254:SC254" si="201">+$H254/$L254</f>
        <v>183575.89285714287</v>
      </c>
      <c r="PS254" s="11">
        <f t="shared" si="201"/>
        <v>183575.89285714287</v>
      </c>
      <c r="PT254" s="11">
        <f t="shared" si="201"/>
        <v>183575.89285714287</v>
      </c>
      <c r="PU254" s="11">
        <f t="shared" si="201"/>
        <v>183575.89285714287</v>
      </c>
      <c r="PV254" s="11">
        <f t="shared" si="201"/>
        <v>183575.89285714287</v>
      </c>
      <c r="PW254" s="11">
        <f t="shared" si="201"/>
        <v>183575.89285714287</v>
      </c>
      <c r="PX254" s="11">
        <f t="shared" si="201"/>
        <v>183575.89285714287</v>
      </c>
      <c r="PY254" s="11">
        <f t="shared" si="201"/>
        <v>183575.89285714287</v>
      </c>
      <c r="PZ254" s="11">
        <f t="shared" si="201"/>
        <v>183575.89285714287</v>
      </c>
      <c r="QA254" s="11">
        <f t="shared" si="201"/>
        <v>183575.89285714287</v>
      </c>
      <c r="QB254" s="11">
        <f t="shared" si="201"/>
        <v>183575.89285714287</v>
      </c>
      <c r="QC254" s="11">
        <f t="shared" si="201"/>
        <v>183575.89285714287</v>
      </c>
      <c r="QD254" s="11">
        <f t="shared" si="201"/>
        <v>183575.89285714287</v>
      </c>
      <c r="QE254" s="11">
        <f t="shared" si="201"/>
        <v>183575.89285714287</v>
      </c>
      <c r="QF254" s="11">
        <f t="shared" si="201"/>
        <v>183575.89285714287</v>
      </c>
      <c r="QG254" s="11">
        <f t="shared" si="201"/>
        <v>183575.89285714287</v>
      </c>
      <c r="QH254" s="11">
        <f t="shared" si="201"/>
        <v>183575.89285714287</v>
      </c>
      <c r="QI254" s="11">
        <f t="shared" si="201"/>
        <v>183575.89285714287</v>
      </c>
      <c r="QJ254" s="11">
        <f t="shared" si="201"/>
        <v>183575.89285714287</v>
      </c>
      <c r="QK254" s="11">
        <f t="shared" si="201"/>
        <v>183575.89285714287</v>
      </c>
      <c r="QL254" s="11">
        <f t="shared" si="201"/>
        <v>183575.89285714287</v>
      </c>
      <c r="QM254" s="11">
        <f t="shared" si="201"/>
        <v>183575.89285714287</v>
      </c>
      <c r="QN254" s="11">
        <f t="shared" si="201"/>
        <v>183575.89285714287</v>
      </c>
      <c r="QO254" s="11">
        <f t="shared" si="201"/>
        <v>183575.89285714287</v>
      </c>
      <c r="QP254" s="11">
        <f t="shared" si="201"/>
        <v>183575.89285714287</v>
      </c>
      <c r="QQ254" s="11">
        <f t="shared" si="201"/>
        <v>183575.89285714287</v>
      </c>
      <c r="QR254" s="11">
        <f t="shared" si="201"/>
        <v>183575.89285714287</v>
      </c>
      <c r="QS254" s="11">
        <f t="shared" si="201"/>
        <v>183575.89285714287</v>
      </c>
      <c r="QT254" s="11">
        <f t="shared" si="201"/>
        <v>183575.89285714287</v>
      </c>
      <c r="QU254" s="11">
        <f t="shared" si="201"/>
        <v>183575.89285714287</v>
      </c>
      <c r="QV254" s="11">
        <f t="shared" si="201"/>
        <v>183575.89285714287</v>
      </c>
      <c r="QW254" s="11">
        <f t="shared" si="201"/>
        <v>183575.89285714287</v>
      </c>
      <c r="QX254" s="11">
        <f t="shared" si="201"/>
        <v>183575.89285714287</v>
      </c>
      <c r="QY254" s="11">
        <f t="shared" si="201"/>
        <v>183575.89285714287</v>
      </c>
      <c r="QZ254" s="11">
        <f t="shared" si="201"/>
        <v>183575.89285714287</v>
      </c>
      <c r="RA254" s="11">
        <f t="shared" si="201"/>
        <v>183575.89285714287</v>
      </c>
      <c r="RB254" s="11">
        <f t="shared" si="201"/>
        <v>183575.89285714287</v>
      </c>
      <c r="RC254" s="11">
        <f t="shared" si="201"/>
        <v>183575.89285714287</v>
      </c>
      <c r="RD254" s="11">
        <f t="shared" si="201"/>
        <v>183575.89285714287</v>
      </c>
      <c r="RE254" s="11">
        <f t="shared" si="201"/>
        <v>183575.89285714287</v>
      </c>
      <c r="RF254" s="11">
        <f t="shared" si="201"/>
        <v>183575.89285714287</v>
      </c>
      <c r="RG254" s="11">
        <f t="shared" si="201"/>
        <v>183575.89285714287</v>
      </c>
      <c r="RH254" s="11">
        <f t="shared" si="201"/>
        <v>183575.89285714287</v>
      </c>
      <c r="RI254" s="11">
        <f t="shared" si="201"/>
        <v>183575.89285714287</v>
      </c>
      <c r="RJ254" s="11">
        <f t="shared" si="201"/>
        <v>183575.89285714287</v>
      </c>
      <c r="RK254" s="11">
        <f t="shared" si="201"/>
        <v>183575.89285714287</v>
      </c>
      <c r="RL254" s="11">
        <f t="shared" si="201"/>
        <v>183575.89285714287</v>
      </c>
      <c r="RM254" s="11">
        <f t="shared" si="201"/>
        <v>183575.89285714287</v>
      </c>
      <c r="RN254" s="11">
        <f t="shared" si="201"/>
        <v>183575.89285714287</v>
      </c>
      <c r="RO254" s="11">
        <f t="shared" si="201"/>
        <v>183575.89285714287</v>
      </c>
      <c r="RP254" s="11">
        <f t="shared" si="201"/>
        <v>183575.89285714287</v>
      </c>
      <c r="RQ254" s="11">
        <f t="shared" si="201"/>
        <v>183575.89285714287</v>
      </c>
      <c r="RR254" s="11">
        <f t="shared" si="201"/>
        <v>183575.89285714287</v>
      </c>
      <c r="RS254" s="11">
        <f t="shared" si="201"/>
        <v>183575.89285714287</v>
      </c>
      <c r="RT254" s="11">
        <f t="shared" si="201"/>
        <v>183575.89285714287</v>
      </c>
      <c r="RU254" s="11">
        <f t="shared" si="201"/>
        <v>183575.89285714287</v>
      </c>
      <c r="RV254" s="11">
        <f t="shared" si="201"/>
        <v>183575.89285714287</v>
      </c>
      <c r="RW254" s="11">
        <f t="shared" si="201"/>
        <v>183575.89285714287</v>
      </c>
      <c r="RX254" s="11">
        <f t="shared" si="201"/>
        <v>183575.89285714287</v>
      </c>
      <c r="RY254" s="11">
        <f t="shared" si="201"/>
        <v>183575.89285714287</v>
      </c>
      <c r="RZ254" s="11">
        <f t="shared" si="201"/>
        <v>183575.89285714287</v>
      </c>
      <c r="SA254" s="11">
        <f t="shared" si="201"/>
        <v>183575.89285714287</v>
      </c>
      <c r="SB254" s="11">
        <f t="shared" si="201"/>
        <v>183575.89285714287</v>
      </c>
      <c r="SC254" s="11">
        <f t="shared" si="201"/>
        <v>183575.89285714287</v>
      </c>
      <c r="SD254" s="11">
        <f t="shared" si="198"/>
        <v>183575.89285714287</v>
      </c>
      <c r="SE254" s="11">
        <f t="shared" si="198"/>
        <v>183575.89285714287</v>
      </c>
      <c r="SF254" s="11">
        <f t="shared" si="198"/>
        <v>183575.89285714287</v>
      </c>
      <c r="SG254" s="11">
        <f t="shared" si="198"/>
        <v>183575.89285714287</v>
      </c>
      <c r="SH254" s="11">
        <f t="shared" si="198"/>
        <v>183575.89285714287</v>
      </c>
      <c r="SI254" s="11">
        <f t="shared" si="198"/>
        <v>183575.89285714287</v>
      </c>
      <c r="SJ254" s="11">
        <f t="shared" si="198"/>
        <v>183575.89285714287</v>
      </c>
      <c r="SK254" s="11">
        <f t="shared" si="198"/>
        <v>183575.89285714287</v>
      </c>
      <c r="SL254" s="11">
        <f t="shared" si="198"/>
        <v>183575.89285714287</v>
      </c>
      <c r="SM254" s="11">
        <f t="shared" si="198"/>
        <v>183575.89285714287</v>
      </c>
      <c r="SN254" s="11">
        <f t="shared" si="198"/>
        <v>183575.89285714287</v>
      </c>
      <c r="SO254" s="11">
        <f t="shared" si="198"/>
        <v>183575.89285714287</v>
      </c>
      <c r="SP254" s="11">
        <f t="shared" si="198"/>
        <v>183575.89285714287</v>
      </c>
      <c r="SQ254" s="11">
        <f t="shared" si="198"/>
        <v>183575.89285714287</v>
      </c>
      <c r="SR254" s="11">
        <f t="shared" si="198"/>
        <v>183575.89285714287</v>
      </c>
      <c r="SS254" s="11">
        <f t="shared" si="198"/>
        <v>183575.89285714287</v>
      </c>
      <c r="ST254" s="11">
        <f t="shared" si="192"/>
        <v>183575.89285714287</v>
      </c>
      <c r="SU254" s="11">
        <f t="shared" si="192"/>
        <v>183575.89285714287</v>
      </c>
      <c r="SV254" s="11">
        <f t="shared" ref="SV254:UR254" si="202">+$H254/$L254</f>
        <v>183575.89285714287</v>
      </c>
      <c r="SW254" s="11">
        <f t="shared" si="202"/>
        <v>183575.89285714287</v>
      </c>
      <c r="SX254" s="11">
        <f t="shared" si="202"/>
        <v>183575.89285714287</v>
      </c>
      <c r="SY254" s="11">
        <f t="shared" si="202"/>
        <v>183575.89285714287</v>
      </c>
      <c r="SZ254" s="11">
        <f t="shared" si="202"/>
        <v>183575.89285714287</v>
      </c>
      <c r="TA254" s="11">
        <f t="shared" si="202"/>
        <v>183575.89285714287</v>
      </c>
      <c r="TB254" s="11">
        <f t="shared" si="202"/>
        <v>183575.89285714287</v>
      </c>
      <c r="TC254" s="11">
        <f t="shared" si="202"/>
        <v>183575.89285714287</v>
      </c>
      <c r="TD254" s="11">
        <f t="shared" si="202"/>
        <v>183575.89285714287</v>
      </c>
      <c r="TE254" s="11">
        <f t="shared" si="202"/>
        <v>183575.89285714287</v>
      </c>
      <c r="TF254" s="11">
        <f t="shared" si="202"/>
        <v>183575.89285714287</v>
      </c>
      <c r="TG254" s="11">
        <f t="shared" si="202"/>
        <v>183575.89285714287</v>
      </c>
      <c r="TH254" s="11">
        <f t="shared" si="202"/>
        <v>183575.89285714287</v>
      </c>
      <c r="TI254" s="11">
        <f t="shared" si="202"/>
        <v>183575.89285714287</v>
      </c>
      <c r="TJ254" s="11">
        <f t="shared" si="202"/>
        <v>183575.89285714287</v>
      </c>
      <c r="TK254" s="11">
        <f t="shared" si="202"/>
        <v>183575.89285714287</v>
      </c>
      <c r="TL254" s="11">
        <f t="shared" si="202"/>
        <v>183575.89285714287</v>
      </c>
      <c r="TM254" s="11">
        <f t="shared" si="202"/>
        <v>183575.89285714287</v>
      </c>
      <c r="TN254" s="11">
        <f t="shared" si="202"/>
        <v>183575.89285714287</v>
      </c>
      <c r="TO254" s="11">
        <f t="shared" si="202"/>
        <v>183575.89285714287</v>
      </c>
      <c r="TP254" s="11">
        <f t="shared" si="202"/>
        <v>183575.89285714287</v>
      </c>
      <c r="TQ254" s="11">
        <f t="shared" si="202"/>
        <v>183575.89285714287</v>
      </c>
      <c r="TR254" s="11">
        <f t="shared" si="202"/>
        <v>183575.89285714287</v>
      </c>
      <c r="TS254" s="11">
        <f t="shared" si="202"/>
        <v>183575.89285714287</v>
      </c>
      <c r="TT254" s="11">
        <f t="shared" si="202"/>
        <v>183575.89285714287</v>
      </c>
      <c r="TU254" s="11">
        <f t="shared" si="202"/>
        <v>183575.89285714287</v>
      </c>
      <c r="TV254" s="11">
        <f t="shared" si="202"/>
        <v>183575.89285714287</v>
      </c>
      <c r="TW254" s="11">
        <f t="shared" si="202"/>
        <v>183575.89285714287</v>
      </c>
      <c r="TX254" s="11">
        <f t="shared" si="202"/>
        <v>183575.89285714287</v>
      </c>
      <c r="TY254" s="11">
        <f t="shared" si="202"/>
        <v>183575.89285714287</v>
      </c>
      <c r="TZ254" s="11">
        <f t="shared" si="202"/>
        <v>183575.89285714287</v>
      </c>
      <c r="UA254" s="11">
        <f t="shared" si="202"/>
        <v>183575.89285714287</v>
      </c>
      <c r="UB254" s="11">
        <f t="shared" si="202"/>
        <v>183575.89285714287</v>
      </c>
      <c r="UC254" s="11">
        <f t="shared" si="202"/>
        <v>183575.89285714287</v>
      </c>
      <c r="UD254" s="11">
        <f t="shared" si="202"/>
        <v>183575.89285714287</v>
      </c>
      <c r="UE254" s="11">
        <f t="shared" si="202"/>
        <v>183575.89285714287</v>
      </c>
      <c r="UF254" s="11">
        <f t="shared" si="202"/>
        <v>183575.89285714287</v>
      </c>
      <c r="UG254" s="11">
        <f t="shared" si="202"/>
        <v>183575.89285714287</v>
      </c>
      <c r="UH254" s="11">
        <f t="shared" si="202"/>
        <v>183575.89285714287</v>
      </c>
      <c r="UI254" s="11">
        <f t="shared" si="202"/>
        <v>183575.89285714287</v>
      </c>
      <c r="UJ254" s="11">
        <f t="shared" si="202"/>
        <v>183575.89285714287</v>
      </c>
      <c r="UK254" s="11">
        <f t="shared" si="202"/>
        <v>183575.89285714287</v>
      </c>
      <c r="UL254" s="11">
        <f t="shared" si="202"/>
        <v>183575.89285714287</v>
      </c>
      <c r="UM254" s="11">
        <f t="shared" si="202"/>
        <v>183575.89285714287</v>
      </c>
      <c r="UN254" s="11">
        <f t="shared" si="202"/>
        <v>183575.89285714287</v>
      </c>
      <c r="UO254" s="11">
        <f t="shared" si="202"/>
        <v>183575.89285714287</v>
      </c>
      <c r="UP254" s="11">
        <f t="shared" si="202"/>
        <v>183575.89285714287</v>
      </c>
      <c r="UQ254" s="11">
        <f t="shared" si="202"/>
        <v>183575.89285714287</v>
      </c>
      <c r="UR254" s="11">
        <f t="shared" si="202"/>
        <v>183575.89285714287</v>
      </c>
      <c r="US254" s="6"/>
      <c r="UT254" s="6"/>
      <c r="UU254" s="6"/>
      <c r="UV254" s="6"/>
      <c r="UW254" s="6"/>
      <c r="UX254" s="6"/>
      <c r="UY254" s="6"/>
      <c r="UZ254" s="6"/>
      <c r="VA254" s="6"/>
      <c r="VB254" s="6"/>
      <c r="VC254" s="6"/>
      <c r="VD254" s="6"/>
      <c r="VE254" s="6"/>
      <c r="VF254" s="6"/>
      <c r="VG254" s="6"/>
      <c r="VH254" s="6"/>
      <c r="VI254" s="6"/>
      <c r="VJ254" s="6"/>
      <c r="VK254" s="6"/>
      <c r="VL254" s="6"/>
      <c r="VM254" s="6"/>
      <c r="VN254" s="6"/>
      <c r="VO254" s="6"/>
      <c r="VP254" s="6"/>
      <c r="VQ254" s="6"/>
      <c r="VR254" s="6"/>
      <c r="VS254" s="6"/>
      <c r="VT254" s="6"/>
      <c r="VU254" s="6"/>
      <c r="VV254" s="6"/>
      <c r="VW254" s="6"/>
      <c r="VX254" s="6"/>
      <c r="VY254" s="6"/>
      <c r="VZ254" s="6"/>
      <c r="WA254" s="6"/>
      <c r="WB254" s="6"/>
      <c r="WC254" s="6"/>
      <c r="WD254" s="6"/>
      <c r="WE254" s="6"/>
      <c r="WF254" s="6"/>
      <c r="WG254" s="6"/>
      <c r="WH254" s="6"/>
      <c r="WI254" s="6"/>
      <c r="WJ254" s="6"/>
      <c r="WK254" s="6"/>
      <c r="WL254" s="6"/>
      <c r="WM254" s="6"/>
      <c r="WN254" s="6"/>
      <c r="WO254" s="6"/>
      <c r="WP254" s="6"/>
      <c r="WQ254" s="6"/>
      <c r="WR254" s="6"/>
      <c r="WS254" s="6"/>
      <c r="WT254" s="6"/>
      <c r="WU254" s="6"/>
      <c r="WV254" s="6"/>
      <c r="WW254" s="6"/>
      <c r="WX254" s="6"/>
      <c r="WY254" s="6"/>
      <c r="WZ254" s="6"/>
      <c r="XA254" s="6"/>
      <c r="XB254" s="6"/>
      <c r="XC254" s="6"/>
      <c r="XD254" s="6"/>
      <c r="XE254" s="6"/>
      <c r="XF254" s="6"/>
      <c r="XG254" s="6"/>
      <c r="XH254" s="6"/>
      <c r="XI254" s="6"/>
      <c r="XJ254" s="6"/>
      <c r="XK254" s="6"/>
      <c r="XL254" s="6"/>
      <c r="XM254" s="6"/>
      <c r="XN254" s="6"/>
      <c r="XO254" s="6"/>
      <c r="XP254" s="6"/>
      <c r="XQ254" s="6"/>
      <c r="XR254" s="6"/>
      <c r="XS254" s="6"/>
      <c r="XT254" s="6"/>
      <c r="XU254" s="6"/>
      <c r="XV254" s="6"/>
      <c r="XW254" s="6"/>
      <c r="XX254" s="6"/>
      <c r="XY254" s="6"/>
      <c r="XZ254" s="6"/>
      <c r="YA254" s="6"/>
      <c r="YB254" s="6"/>
      <c r="YC254" s="6"/>
      <c r="YD254" s="6"/>
      <c r="YE254" s="6"/>
      <c r="YF254" s="6"/>
      <c r="YG254" s="6"/>
      <c r="YH254" s="6"/>
      <c r="YI254" s="6"/>
      <c r="YJ254" s="6"/>
      <c r="YK254" s="6"/>
      <c r="YL254" s="6"/>
      <c r="YM254" s="6"/>
      <c r="YN254" s="6"/>
      <c r="YO254" s="6"/>
      <c r="YP254" s="6"/>
      <c r="YQ254" s="6"/>
      <c r="YR254" s="6"/>
      <c r="YS254" s="6"/>
      <c r="YT254" s="6"/>
      <c r="YU254" s="6"/>
      <c r="YV254" s="6"/>
      <c r="YW254" s="6"/>
      <c r="YX254" s="6"/>
      <c r="YY254" s="6"/>
      <c r="YZ254" s="6"/>
      <c r="ZA254" s="6"/>
      <c r="ZB254" s="6"/>
      <c r="ZC254" s="6"/>
      <c r="ZD254" s="6"/>
      <c r="ZE254" s="6"/>
      <c r="ZF254" s="6"/>
      <c r="ZG254" s="6"/>
      <c r="ZH254" s="6"/>
      <c r="ZI254" s="6"/>
      <c r="ZJ254" s="6"/>
    </row>
    <row r="255" spans="2:686">
      <c r="D255" s="257" t="s">
        <v>539</v>
      </c>
      <c r="E255" s="258"/>
      <c r="F255" s="258"/>
      <c r="G255" s="259"/>
      <c r="H255" s="266">
        <f>SUM(H10:H254)</f>
        <v>4126990051.6434412</v>
      </c>
      <c r="I255" s="50"/>
      <c r="J255" s="17"/>
      <c r="K255" s="51"/>
      <c r="L255" s="269" t="s">
        <v>540</v>
      </c>
      <c r="N255" s="252" t="s">
        <v>541</v>
      </c>
      <c r="O255" s="52">
        <f t="shared" ref="O255:BZ255" si="203">SUM(O8:O254)</f>
        <v>45346469.480446301</v>
      </c>
      <c r="P255" s="52">
        <f t="shared" si="203"/>
        <v>45346469.480446301</v>
      </c>
      <c r="Q255" s="52">
        <f t="shared" si="203"/>
        <v>45346469.480446301</v>
      </c>
      <c r="R255" s="52">
        <f t="shared" si="203"/>
        <v>45346469.480446301</v>
      </c>
      <c r="S255" s="52">
        <f t="shared" si="203"/>
        <v>45346469.480446301</v>
      </c>
      <c r="T255" s="52">
        <f t="shared" si="203"/>
        <v>45346469.480446301</v>
      </c>
      <c r="U255" s="52">
        <f t="shared" si="203"/>
        <v>45346469.480446301</v>
      </c>
      <c r="V255" s="52">
        <f t="shared" si="203"/>
        <v>45346469.480446301</v>
      </c>
      <c r="W255" s="52">
        <f t="shared" si="203"/>
        <v>45346469.480446301</v>
      </c>
      <c r="X255" s="52">
        <f t="shared" si="203"/>
        <v>45346469.480446301</v>
      </c>
      <c r="Y255" s="52">
        <f t="shared" si="203"/>
        <v>45346469.480446301</v>
      </c>
      <c r="Z255" s="52">
        <f t="shared" si="203"/>
        <v>45346469.480446301</v>
      </c>
      <c r="AA255" s="52">
        <f t="shared" si="203"/>
        <v>45346469.480446301</v>
      </c>
      <c r="AB255" s="52">
        <f t="shared" si="203"/>
        <v>45346469.480446301</v>
      </c>
      <c r="AC255" s="52">
        <f t="shared" si="203"/>
        <v>45346469.480446301</v>
      </c>
      <c r="AD255" s="52">
        <f t="shared" si="203"/>
        <v>45346469.480446301</v>
      </c>
      <c r="AE255" s="52">
        <f t="shared" si="203"/>
        <v>45346469.480446301</v>
      </c>
      <c r="AF255" s="52">
        <f t="shared" si="203"/>
        <v>45346469.480446301</v>
      </c>
      <c r="AG255" s="52">
        <f t="shared" si="203"/>
        <v>45346469.480446301</v>
      </c>
      <c r="AH255" s="52">
        <f t="shared" si="203"/>
        <v>2093837.9014989296</v>
      </c>
      <c r="AI255" s="52">
        <f t="shared" si="203"/>
        <v>2093837.9014989296</v>
      </c>
      <c r="AJ255" s="52">
        <f t="shared" si="203"/>
        <v>2093837.9014989296</v>
      </c>
      <c r="AK255" s="52">
        <f t="shared" si="203"/>
        <v>2093837.9014989296</v>
      </c>
      <c r="AL255" s="52">
        <f t="shared" si="203"/>
        <v>2093837.9014989296</v>
      </c>
      <c r="AM255" s="52">
        <f t="shared" si="203"/>
        <v>2093837.9014989296</v>
      </c>
      <c r="AN255" s="52">
        <f t="shared" si="203"/>
        <v>2093837.9014989296</v>
      </c>
      <c r="AO255" s="52">
        <f t="shared" si="203"/>
        <v>2093837.9014989296</v>
      </c>
      <c r="AP255" s="52">
        <f t="shared" si="203"/>
        <v>2093837.9014989296</v>
      </c>
      <c r="AQ255" s="52">
        <f t="shared" si="203"/>
        <v>2093837.9014989296</v>
      </c>
      <c r="AR255" s="52">
        <f t="shared" si="203"/>
        <v>885943.16465682408</v>
      </c>
      <c r="AS255" s="52">
        <f t="shared" si="203"/>
        <v>885943.16465682408</v>
      </c>
      <c r="AT255" s="52">
        <f t="shared" si="203"/>
        <v>885943.16465682408</v>
      </c>
      <c r="AU255" s="52">
        <f t="shared" si="203"/>
        <v>885943.16465682408</v>
      </c>
      <c r="AV255" s="52">
        <f t="shared" si="203"/>
        <v>885943.16465682408</v>
      </c>
      <c r="AW255" s="52">
        <f t="shared" si="203"/>
        <v>885943.16465682408</v>
      </c>
      <c r="AX255" s="52">
        <f t="shared" si="203"/>
        <v>885943.16465682408</v>
      </c>
      <c r="AY255" s="52">
        <f t="shared" si="203"/>
        <v>885943.16465682408</v>
      </c>
      <c r="AZ255" s="52">
        <f t="shared" si="203"/>
        <v>885943.16465682408</v>
      </c>
      <c r="BA255" s="52">
        <f t="shared" si="203"/>
        <v>885943.16465682408</v>
      </c>
      <c r="BB255" s="52">
        <f t="shared" si="203"/>
        <v>885943.16465682408</v>
      </c>
      <c r="BC255" s="52">
        <f t="shared" si="203"/>
        <v>885943.16465682408</v>
      </c>
      <c r="BD255" s="52">
        <f t="shared" si="203"/>
        <v>885943.16465682408</v>
      </c>
      <c r="BE255" s="52">
        <f t="shared" si="203"/>
        <v>885943.16465682408</v>
      </c>
      <c r="BF255" s="52">
        <f t="shared" si="203"/>
        <v>885943.16465682408</v>
      </c>
      <c r="BG255" s="52">
        <f t="shared" si="203"/>
        <v>885943.16465682408</v>
      </c>
      <c r="BH255" s="52">
        <f t="shared" si="203"/>
        <v>885943.16465682408</v>
      </c>
      <c r="BI255" s="52">
        <f t="shared" si="203"/>
        <v>885943.16465682408</v>
      </c>
      <c r="BJ255" s="52">
        <f t="shared" si="203"/>
        <v>885943.16465682408</v>
      </c>
      <c r="BK255" s="52">
        <f t="shared" si="203"/>
        <v>885943.16465682408</v>
      </c>
      <c r="BL255" s="52">
        <f t="shared" si="203"/>
        <v>885943.16465682408</v>
      </c>
      <c r="BM255" s="52">
        <f t="shared" si="203"/>
        <v>885943.16465682408</v>
      </c>
      <c r="BN255" s="52">
        <f t="shared" si="203"/>
        <v>885943.16465682408</v>
      </c>
      <c r="BO255" s="52">
        <f t="shared" si="203"/>
        <v>885943.16465682408</v>
      </c>
      <c r="BP255" s="52">
        <f t="shared" si="203"/>
        <v>885943.16465682408</v>
      </c>
      <c r="BQ255" s="52">
        <f t="shared" si="203"/>
        <v>885943.16465682408</v>
      </c>
      <c r="BR255" s="52">
        <f t="shared" si="203"/>
        <v>885943.16465682408</v>
      </c>
      <c r="BS255" s="52">
        <f t="shared" si="203"/>
        <v>885943.16465682408</v>
      </c>
      <c r="BT255" s="52">
        <f t="shared" si="203"/>
        <v>885943.16465682408</v>
      </c>
      <c r="BU255" s="52">
        <f t="shared" si="203"/>
        <v>885943.16465682408</v>
      </c>
      <c r="BV255" s="52">
        <f t="shared" si="203"/>
        <v>885943.16465682408</v>
      </c>
      <c r="BW255" s="52">
        <f t="shared" si="203"/>
        <v>885943.16465682408</v>
      </c>
      <c r="BX255" s="52">
        <f t="shared" si="203"/>
        <v>885943.16465682408</v>
      </c>
      <c r="BY255" s="52">
        <f t="shared" si="203"/>
        <v>885943.16465682408</v>
      </c>
      <c r="BZ255" s="52">
        <f t="shared" si="203"/>
        <v>885943.16465682408</v>
      </c>
      <c r="CA255" s="52">
        <f t="shared" ref="CA255:EL255" si="204">SUM(CA8:CA254)</f>
        <v>885943.16465682408</v>
      </c>
      <c r="CB255" s="52">
        <f t="shared" si="204"/>
        <v>885943.16465682408</v>
      </c>
      <c r="CC255" s="52">
        <f t="shared" si="204"/>
        <v>885943.16465682408</v>
      </c>
      <c r="CD255" s="52">
        <f t="shared" si="204"/>
        <v>2646469.4804462977</v>
      </c>
      <c r="CE255" s="52">
        <f t="shared" si="204"/>
        <v>2646469.4804462977</v>
      </c>
      <c r="CF255" s="52">
        <f t="shared" si="204"/>
        <v>2646469.4804462977</v>
      </c>
      <c r="CG255" s="52">
        <f t="shared" si="204"/>
        <v>2646469.4804462977</v>
      </c>
      <c r="CH255" s="52">
        <f t="shared" si="204"/>
        <v>2646469.4804462977</v>
      </c>
      <c r="CI255" s="52">
        <f t="shared" si="204"/>
        <v>2646469.4804462977</v>
      </c>
      <c r="CJ255" s="52">
        <f t="shared" si="204"/>
        <v>2646469.4804462977</v>
      </c>
      <c r="CK255" s="52">
        <f t="shared" si="204"/>
        <v>2646469.4804462977</v>
      </c>
      <c r="CL255" s="52">
        <f t="shared" si="204"/>
        <v>2646469.4804462977</v>
      </c>
      <c r="CM255" s="52">
        <f t="shared" si="204"/>
        <v>2646469.4804462977</v>
      </c>
      <c r="CN255" s="52">
        <f t="shared" si="204"/>
        <v>2646469.4804462977</v>
      </c>
      <c r="CO255" s="52">
        <f t="shared" si="204"/>
        <v>2646469.4804462977</v>
      </c>
      <c r="CP255" s="52">
        <f t="shared" si="204"/>
        <v>2646469.4804462977</v>
      </c>
      <c r="CQ255" s="52">
        <f t="shared" si="204"/>
        <v>2646469.4804462977</v>
      </c>
      <c r="CR255" s="52">
        <f t="shared" si="204"/>
        <v>2646469.4804462977</v>
      </c>
      <c r="CS255" s="52">
        <f t="shared" si="204"/>
        <v>2646469.4804462977</v>
      </c>
      <c r="CT255" s="52">
        <f t="shared" si="204"/>
        <v>2646469.4804462977</v>
      </c>
      <c r="CU255" s="52">
        <f t="shared" si="204"/>
        <v>2646469.4804462977</v>
      </c>
      <c r="CV255" s="52">
        <f t="shared" si="204"/>
        <v>2646469.4804462977</v>
      </c>
      <c r="CW255" s="52">
        <f t="shared" si="204"/>
        <v>2093837.9014989294</v>
      </c>
      <c r="CX255" s="52">
        <f t="shared" si="204"/>
        <v>2093837.9014989294</v>
      </c>
      <c r="CY255" s="52">
        <f t="shared" si="204"/>
        <v>2093837.9014989294</v>
      </c>
      <c r="CZ255" s="52">
        <f t="shared" si="204"/>
        <v>2093837.9014989294</v>
      </c>
      <c r="DA255" s="52">
        <f t="shared" si="204"/>
        <v>2093837.9014989294</v>
      </c>
      <c r="DB255" s="52">
        <f t="shared" si="204"/>
        <v>2093837.9014989294</v>
      </c>
      <c r="DC255" s="52">
        <f t="shared" si="204"/>
        <v>3293837.9014989296</v>
      </c>
      <c r="DD255" s="52">
        <f t="shared" si="204"/>
        <v>3293837.9014989296</v>
      </c>
      <c r="DE255" s="52">
        <f t="shared" si="204"/>
        <v>3293837.9014989296</v>
      </c>
      <c r="DF255" s="52">
        <f t="shared" si="204"/>
        <v>3293837.9014989296</v>
      </c>
      <c r="DG255" s="52">
        <f t="shared" si="204"/>
        <v>3293837.9014989296</v>
      </c>
      <c r="DH255" s="52">
        <f t="shared" si="204"/>
        <v>3293837.9014989296</v>
      </c>
      <c r="DI255" s="52">
        <f t="shared" si="204"/>
        <v>3293837.9014989296</v>
      </c>
      <c r="DJ255" s="52">
        <f t="shared" si="204"/>
        <v>3293837.9014989296</v>
      </c>
      <c r="DK255" s="52">
        <f t="shared" si="204"/>
        <v>3293837.9014989296</v>
      </c>
      <c r="DL255" s="52">
        <f t="shared" si="204"/>
        <v>3293837.9014989296</v>
      </c>
      <c r="DM255" s="52">
        <f t="shared" si="204"/>
        <v>793591.93907023652</v>
      </c>
      <c r="DN255" s="52">
        <f t="shared" si="204"/>
        <v>793591.93907023652</v>
      </c>
      <c r="DO255" s="52">
        <f t="shared" si="204"/>
        <v>793591.93907023652</v>
      </c>
      <c r="DP255" s="52">
        <f t="shared" si="204"/>
        <v>793591.93907023652</v>
      </c>
      <c r="DQ255" s="52">
        <f t="shared" si="204"/>
        <v>793591.93907023652</v>
      </c>
      <c r="DR255" s="52">
        <f t="shared" si="204"/>
        <v>793591.93907023652</v>
      </c>
      <c r="DS255" s="52">
        <f t="shared" si="204"/>
        <v>793591.93907023652</v>
      </c>
      <c r="DT255" s="52">
        <f t="shared" si="204"/>
        <v>793591.93907023652</v>
      </c>
      <c r="DU255" s="52">
        <f t="shared" si="204"/>
        <v>793591.93907023652</v>
      </c>
      <c r="DV255" s="52">
        <f t="shared" si="204"/>
        <v>793591.93907023652</v>
      </c>
      <c r="DW255" s="52">
        <f t="shared" si="204"/>
        <v>793591.93907023652</v>
      </c>
      <c r="DX255" s="52">
        <f t="shared" si="204"/>
        <v>793591.93907023652</v>
      </c>
      <c r="DY255" s="52">
        <f t="shared" si="204"/>
        <v>793591.93907023652</v>
      </c>
      <c r="DZ255" s="52">
        <f t="shared" si="204"/>
        <v>793591.93907023652</v>
      </c>
      <c r="EA255" s="52">
        <f t="shared" si="204"/>
        <v>793591.93907023652</v>
      </c>
      <c r="EB255" s="52">
        <f t="shared" si="204"/>
        <v>793591.93907023652</v>
      </c>
      <c r="EC255" s="52">
        <f t="shared" si="204"/>
        <v>793591.93907023652</v>
      </c>
      <c r="ED255" s="52">
        <f t="shared" si="204"/>
        <v>793591.93907023652</v>
      </c>
      <c r="EE255" s="52">
        <f t="shared" si="204"/>
        <v>793591.93907023652</v>
      </c>
      <c r="EF255" s="52">
        <f t="shared" si="204"/>
        <v>372539.30749128922</v>
      </c>
      <c r="EG255" s="52">
        <f t="shared" si="204"/>
        <v>372539.30749128922</v>
      </c>
      <c r="EH255" s="52">
        <f t="shared" si="204"/>
        <v>372539.30749128922</v>
      </c>
      <c r="EI255" s="52">
        <f t="shared" si="204"/>
        <v>372539.30749128922</v>
      </c>
      <c r="EJ255" s="52">
        <f t="shared" si="204"/>
        <v>372539.30749128922</v>
      </c>
      <c r="EK255" s="52">
        <f t="shared" si="204"/>
        <v>372539.30749128922</v>
      </c>
      <c r="EL255" s="52">
        <f t="shared" si="204"/>
        <v>372539.30749128922</v>
      </c>
      <c r="EM255" s="52">
        <f t="shared" ref="EM255:GX255" si="205">SUM(EM8:EM254)</f>
        <v>372539.30749128922</v>
      </c>
      <c r="EN255" s="52">
        <f t="shared" si="205"/>
        <v>372539.30749128922</v>
      </c>
      <c r="EO255" s="52">
        <f t="shared" si="205"/>
        <v>372539.30749128922</v>
      </c>
      <c r="EP255" s="52">
        <f t="shared" si="205"/>
        <v>372539.30749128922</v>
      </c>
      <c r="EQ255" s="52">
        <f t="shared" si="205"/>
        <v>372539.30749128922</v>
      </c>
      <c r="ER255" s="52">
        <f t="shared" si="205"/>
        <v>372539.30749128922</v>
      </c>
      <c r="ES255" s="52">
        <f t="shared" si="205"/>
        <v>372539.30749128922</v>
      </c>
      <c r="ET255" s="52">
        <f t="shared" si="205"/>
        <v>372539.30749128922</v>
      </c>
      <c r="EU255" s="52">
        <f t="shared" si="205"/>
        <v>372539.30749128922</v>
      </c>
      <c r="EV255" s="52">
        <f t="shared" si="205"/>
        <v>372539.30749128922</v>
      </c>
      <c r="EW255" s="52">
        <f t="shared" si="205"/>
        <v>372539.30749128922</v>
      </c>
      <c r="EX255" s="52">
        <f t="shared" si="205"/>
        <v>372539.30749128922</v>
      </c>
      <c r="EY255" s="52">
        <f t="shared" si="205"/>
        <v>372539.30749128922</v>
      </c>
      <c r="EZ255" s="52">
        <f t="shared" si="205"/>
        <v>372539.30749128922</v>
      </c>
      <c r="FA255" s="52">
        <f t="shared" si="205"/>
        <v>372539.30749128922</v>
      </c>
      <c r="FB255" s="52">
        <f t="shared" si="205"/>
        <v>372539.30749128922</v>
      </c>
      <c r="FC255" s="52">
        <f t="shared" si="205"/>
        <v>372539.30749128922</v>
      </c>
      <c r="FD255" s="52">
        <f t="shared" si="205"/>
        <v>372539.30749128922</v>
      </c>
      <c r="FE255" s="52">
        <f t="shared" si="205"/>
        <v>372539.30749128922</v>
      </c>
      <c r="FF255" s="52">
        <f t="shared" si="205"/>
        <v>372539.30749128922</v>
      </c>
      <c r="FG255" s="52">
        <f t="shared" si="205"/>
        <v>372539.30749128922</v>
      </c>
      <c r="FH255" s="52">
        <f t="shared" si="205"/>
        <v>372539.30749128922</v>
      </c>
      <c r="FI255" s="52">
        <f t="shared" si="205"/>
        <v>372539.30749128922</v>
      </c>
      <c r="FJ255" s="52">
        <f t="shared" si="205"/>
        <v>372539.30749128922</v>
      </c>
      <c r="FK255" s="52">
        <f t="shared" si="205"/>
        <v>372539.30749128922</v>
      </c>
      <c r="FL255" s="52">
        <f t="shared" si="205"/>
        <v>372539.30749128922</v>
      </c>
      <c r="FM255" s="52">
        <f t="shared" si="205"/>
        <v>372539.30749128922</v>
      </c>
      <c r="FN255" s="52">
        <f t="shared" si="205"/>
        <v>372539.30749128922</v>
      </c>
      <c r="FO255" s="52">
        <f t="shared" si="205"/>
        <v>372539.30749128922</v>
      </c>
      <c r="FP255" s="52">
        <f t="shared" si="205"/>
        <v>372539.30749128922</v>
      </c>
      <c r="FQ255" s="52">
        <f t="shared" si="205"/>
        <v>372539.30749128922</v>
      </c>
      <c r="FR255" s="52">
        <f t="shared" si="205"/>
        <v>372539.30749128922</v>
      </c>
      <c r="FS255" s="52">
        <f t="shared" si="205"/>
        <v>372539.30749128922</v>
      </c>
      <c r="FT255" s="52">
        <f t="shared" si="205"/>
        <v>372539.30749128922</v>
      </c>
      <c r="FU255" s="52">
        <f t="shared" si="205"/>
        <v>372539.30749128922</v>
      </c>
      <c r="FV255" s="52">
        <f t="shared" si="205"/>
        <v>372539.30749128922</v>
      </c>
      <c r="FW255" s="52">
        <f t="shared" si="205"/>
        <v>372539.30749128922</v>
      </c>
      <c r="FX255" s="52">
        <f t="shared" si="205"/>
        <v>372539.30749128922</v>
      </c>
      <c r="FY255" s="52">
        <f t="shared" si="205"/>
        <v>372539.30749128922</v>
      </c>
      <c r="FZ255" s="52">
        <f t="shared" si="205"/>
        <v>372539.30749128922</v>
      </c>
      <c r="GA255" s="52">
        <f t="shared" si="205"/>
        <v>372539.30749128922</v>
      </c>
      <c r="GB255" s="52">
        <f t="shared" si="205"/>
        <v>372539.30749128922</v>
      </c>
      <c r="GC255" s="52">
        <f t="shared" si="205"/>
        <v>372539.30749128922</v>
      </c>
      <c r="GD255" s="52">
        <f t="shared" si="205"/>
        <v>372539.30749128922</v>
      </c>
      <c r="GE255" s="52">
        <f t="shared" si="205"/>
        <v>372539.30749128922</v>
      </c>
      <c r="GF255" s="52">
        <f t="shared" si="205"/>
        <v>372539.30749128922</v>
      </c>
      <c r="GG255" s="52">
        <f t="shared" si="205"/>
        <v>372539.30749128922</v>
      </c>
      <c r="GH255" s="52">
        <f t="shared" si="205"/>
        <v>372539.30749128922</v>
      </c>
      <c r="GI255" s="52">
        <f t="shared" si="205"/>
        <v>372539.30749128922</v>
      </c>
      <c r="GJ255" s="52">
        <f t="shared" si="205"/>
        <v>372539.30749128922</v>
      </c>
      <c r="GK255" s="52">
        <f t="shared" si="205"/>
        <v>372539.30749128922</v>
      </c>
      <c r="GL255" s="52">
        <f t="shared" si="205"/>
        <v>372539.30749128922</v>
      </c>
      <c r="GM255" s="52">
        <f t="shared" si="205"/>
        <v>372539.30749128922</v>
      </c>
      <c r="GN255" s="52">
        <f t="shared" si="205"/>
        <v>372539.30749128922</v>
      </c>
      <c r="GO255" s="52">
        <f t="shared" si="205"/>
        <v>372539.30749128922</v>
      </c>
      <c r="GP255" s="52">
        <f t="shared" si="205"/>
        <v>372539.30749128922</v>
      </c>
      <c r="GQ255" s="52">
        <f t="shared" si="205"/>
        <v>372539.30749128922</v>
      </c>
      <c r="GR255" s="52">
        <f t="shared" si="205"/>
        <v>372539.30749128922</v>
      </c>
      <c r="GS255" s="52">
        <f t="shared" si="205"/>
        <v>372539.30749128922</v>
      </c>
      <c r="GT255" s="52">
        <f t="shared" si="205"/>
        <v>372539.30749128922</v>
      </c>
      <c r="GU255" s="52">
        <f t="shared" si="205"/>
        <v>372539.30749128922</v>
      </c>
      <c r="GV255" s="52">
        <f t="shared" si="205"/>
        <v>372539.30749128922</v>
      </c>
      <c r="GW255" s="52">
        <f t="shared" si="205"/>
        <v>372539.30749128922</v>
      </c>
      <c r="GX255" s="52">
        <f t="shared" si="205"/>
        <v>372539.30749128922</v>
      </c>
      <c r="GY255" s="52">
        <f t="shared" ref="GY255:JJ255" si="206">SUM(GY8:GY254)</f>
        <v>372539.30749128922</v>
      </c>
      <c r="GZ255" s="52">
        <f t="shared" si="206"/>
        <v>372539.30749128922</v>
      </c>
      <c r="HA255" s="52">
        <f t="shared" si="206"/>
        <v>372539.30749128922</v>
      </c>
      <c r="HB255" s="52">
        <f t="shared" si="206"/>
        <v>372539.30749128922</v>
      </c>
      <c r="HC255" s="52">
        <f t="shared" si="206"/>
        <v>372539.30749128922</v>
      </c>
      <c r="HD255" s="52">
        <f t="shared" si="206"/>
        <v>372539.30749128922</v>
      </c>
      <c r="HE255" s="52">
        <f t="shared" si="206"/>
        <v>372539.30749128922</v>
      </c>
      <c r="HF255" s="52">
        <f t="shared" si="206"/>
        <v>372539.30749128922</v>
      </c>
      <c r="HG255" s="52">
        <f t="shared" si="206"/>
        <v>372539.30749128922</v>
      </c>
      <c r="HH255" s="52">
        <f t="shared" si="206"/>
        <v>372539.30749128922</v>
      </c>
      <c r="HI255" s="52">
        <f t="shared" si="206"/>
        <v>372539.30749128922</v>
      </c>
      <c r="HJ255" s="52">
        <f t="shared" si="206"/>
        <v>372539.30749128922</v>
      </c>
      <c r="HK255" s="52">
        <f t="shared" si="206"/>
        <v>372539.30749128922</v>
      </c>
      <c r="HL255" s="52">
        <f t="shared" si="206"/>
        <v>372539.30749128922</v>
      </c>
      <c r="HM255" s="52">
        <f t="shared" si="206"/>
        <v>372539.30749128922</v>
      </c>
      <c r="HN255" s="52">
        <f t="shared" si="206"/>
        <v>372539.30749128922</v>
      </c>
      <c r="HO255" s="52">
        <f t="shared" si="206"/>
        <v>372539.30749128922</v>
      </c>
      <c r="HP255" s="52">
        <f t="shared" si="206"/>
        <v>372539.30749128922</v>
      </c>
      <c r="HQ255" s="52">
        <f t="shared" si="206"/>
        <v>372539.30749128922</v>
      </c>
      <c r="HR255" s="52">
        <f t="shared" si="206"/>
        <v>372539.30749128922</v>
      </c>
      <c r="HS255" s="52">
        <f t="shared" si="206"/>
        <v>372539.30749128922</v>
      </c>
      <c r="HT255" s="52">
        <f t="shared" si="206"/>
        <v>372539.30749128922</v>
      </c>
      <c r="HU255" s="52">
        <f t="shared" si="206"/>
        <v>372539.30749128922</v>
      </c>
      <c r="HV255" s="52">
        <f t="shared" si="206"/>
        <v>372539.30749128922</v>
      </c>
      <c r="HW255" s="52">
        <f t="shared" si="206"/>
        <v>372539.30749128922</v>
      </c>
      <c r="HX255" s="52">
        <f t="shared" si="206"/>
        <v>372539.30749128922</v>
      </c>
      <c r="HY255" s="52">
        <f t="shared" si="206"/>
        <v>372539.30749128922</v>
      </c>
      <c r="HZ255" s="52">
        <f t="shared" si="206"/>
        <v>372539.30749128922</v>
      </c>
      <c r="IA255" s="52">
        <f t="shared" si="206"/>
        <v>372539.30749128922</v>
      </c>
      <c r="IB255" s="52">
        <f t="shared" si="206"/>
        <v>372539.30749128922</v>
      </c>
      <c r="IC255" s="52">
        <f t="shared" si="206"/>
        <v>372539.30749128922</v>
      </c>
      <c r="ID255" s="52">
        <f t="shared" si="206"/>
        <v>372539.30749128922</v>
      </c>
      <c r="IE255" s="52">
        <f t="shared" si="206"/>
        <v>372539.30749128922</v>
      </c>
      <c r="IF255" s="52">
        <f t="shared" si="206"/>
        <v>372539.30749128922</v>
      </c>
      <c r="IG255" s="52">
        <f t="shared" si="206"/>
        <v>372539.30749128922</v>
      </c>
      <c r="IH255" s="52">
        <f t="shared" si="206"/>
        <v>372539.30749128922</v>
      </c>
      <c r="II255" s="52">
        <f t="shared" si="206"/>
        <v>372539.30749128922</v>
      </c>
      <c r="IJ255" s="52">
        <f t="shared" si="206"/>
        <v>372539.30749128922</v>
      </c>
      <c r="IK255" s="52">
        <f t="shared" si="206"/>
        <v>372539.30749128922</v>
      </c>
      <c r="IL255" s="52">
        <f t="shared" si="206"/>
        <v>372539.30749128922</v>
      </c>
      <c r="IM255" s="52">
        <f t="shared" si="206"/>
        <v>372539.30749128922</v>
      </c>
      <c r="IN255" s="52">
        <f t="shared" si="206"/>
        <v>372539.30749128922</v>
      </c>
      <c r="IO255" s="52">
        <f t="shared" si="206"/>
        <v>372539.30749128922</v>
      </c>
      <c r="IP255" s="52">
        <f t="shared" si="206"/>
        <v>372539.30749128922</v>
      </c>
      <c r="IQ255" s="52">
        <f t="shared" si="206"/>
        <v>372539.30749128922</v>
      </c>
      <c r="IR255" s="52">
        <f t="shared" si="206"/>
        <v>372539.30749128922</v>
      </c>
      <c r="IS255" s="52">
        <f t="shared" si="206"/>
        <v>372539.30749128922</v>
      </c>
      <c r="IT255" s="52">
        <f t="shared" si="206"/>
        <v>372539.30749128922</v>
      </c>
      <c r="IU255" s="52">
        <f t="shared" si="206"/>
        <v>372539.30749128922</v>
      </c>
      <c r="IV255" s="52">
        <f t="shared" si="206"/>
        <v>372539.30749128922</v>
      </c>
      <c r="IW255" s="52">
        <f t="shared" si="206"/>
        <v>372539.30749128922</v>
      </c>
      <c r="IX255" s="52">
        <f t="shared" si="206"/>
        <v>372539.30749128922</v>
      </c>
      <c r="IY255" s="52">
        <f t="shared" si="206"/>
        <v>372539.30749128922</v>
      </c>
      <c r="IZ255" s="52">
        <f t="shared" si="206"/>
        <v>372539.30749128922</v>
      </c>
      <c r="JA255" s="52">
        <f t="shared" si="206"/>
        <v>372539.30749128922</v>
      </c>
      <c r="JB255" s="52">
        <f t="shared" si="206"/>
        <v>372539.30749128922</v>
      </c>
      <c r="JC255" s="52">
        <f t="shared" si="206"/>
        <v>372539.30749128922</v>
      </c>
      <c r="JD255" s="52">
        <f t="shared" si="206"/>
        <v>372539.30749128922</v>
      </c>
      <c r="JE255" s="52">
        <f t="shared" si="206"/>
        <v>372539.30749128922</v>
      </c>
      <c r="JF255" s="52">
        <f t="shared" si="206"/>
        <v>372539.30749128922</v>
      </c>
      <c r="JG255" s="52">
        <f t="shared" si="206"/>
        <v>372539.30749128922</v>
      </c>
      <c r="JH255" s="52">
        <f t="shared" si="206"/>
        <v>372539.30749128922</v>
      </c>
      <c r="JI255" s="52">
        <f t="shared" si="206"/>
        <v>372539.30749128922</v>
      </c>
      <c r="JJ255" s="52">
        <f t="shared" si="206"/>
        <v>372539.30749128922</v>
      </c>
      <c r="JK255" s="52">
        <f t="shared" ref="JK255:LV255" si="207">SUM(JK8:JK254)</f>
        <v>372539.30749128922</v>
      </c>
      <c r="JL255" s="52">
        <f t="shared" si="207"/>
        <v>372539.30749128922</v>
      </c>
      <c r="JM255" s="52">
        <f t="shared" si="207"/>
        <v>372539.30749128922</v>
      </c>
      <c r="JN255" s="52">
        <f t="shared" si="207"/>
        <v>372539.30749128922</v>
      </c>
      <c r="JO255" s="52">
        <f t="shared" si="207"/>
        <v>372539.30749128922</v>
      </c>
      <c r="JP255" s="52">
        <f t="shared" si="207"/>
        <v>372539.30749128922</v>
      </c>
      <c r="JQ255" s="52">
        <f t="shared" si="207"/>
        <v>372539.30749128922</v>
      </c>
      <c r="JR255" s="52">
        <f t="shared" si="207"/>
        <v>372539.30749128922</v>
      </c>
      <c r="JS255" s="52">
        <f t="shared" si="207"/>
        <v>372539.30749128922</v>
      </c>
      <c r="JT255" s="52">
        <f t="shared" si="207"/>
        <v>372539.30749128922</v>
      </c>
      <c r="JU255" s="52">
        <f t="shared" si="207"/>
        <v>372539.30749128922</v>
      </c>
      <c r="JV255" s="52">
        <f t="shared" si="207"/>
        <v>372539.30749128922</v>
      </c>
      <c r="JW255" s="52">
        <f t="shared" si="207"/>
        <v>372539.30749128922</v>
      </c>
      <c r="JX255" s="52">
        <f t="shared" si="207"/>
        <v>372539.30749128922</v>
      </c>
      <c r="JY255" s="52">
        <f t="shared" si="207"/>
        <v>372539.30749128922</v>
      </c>
      <c r="JZ255" s="52">
        <f t="shared" si="207"/>
        <v>372539.30749128922</v>
      </c>
      <c r="KA255" s="52">
        <f t="shared" si="207"/>
        <v>372539.30749128922</v>
      </c>
      <c r="KB255" s="52">
        <f t="shared" si="207"/>
        <v>372539.30749128922</v>
      </c>
      <c r="KC255" s="52">
        <f t="shared" si="207"/>
        <v>372539.30749128922</v>
      </c>
      <c r="KD255" s="52">
        <f t="shared" si="207"/>
        <v>372539.30749128922</v>
      </c>
      <c r="KE255" s="52">
        <f t="shared" si="207"/>
        <v>372539.30749128922</v>
      </c>
      <c r="KF255" s="52">
        <f t="shared" si="207"/>
        <v>372539.30749128922</v>
      </c>
      <c r="KG255" s="52">
        <f t="shared" si="207"/>
        <v>372539.30749128922</v>
      </c>
      <c r="KH255" s="52">
        <f t="shared" si="207"/>
        <v>372539.30749128922</v>
      </c>
      <c r="KI255" s="52">
        <f t="shared" si="207"/>
        <v>372539.30749128922</v>
      </c>
      <c r="KJ255" s="52">
        <f t="shared" si="207"/>
        <v>372539.30749128922</v>
      </c>
      <c r="KK255" s="52">
        <f t="shared" si="207"/>
        <v>372539.30749128922</v>
      </c>
      <c r="KL255" s="52">
        <f t="shared" si="207"/>
        <v>372539.30749128922</v>
      </c>
      <c r="KM255" s="52">
        <f t="shared" si="207"/>
        <v>372539.30749128922</v>
      </c>
      <c r="KN255" s="52">
        <f t="shared" si="207"/>
        <v>372539.30749128922</v>
      </c>
      <c r="KO255" s="52">
        <f t="shared" si="207"/>
        <v>372539.30749128922</v>
      </c>
      <c r="KP255" s="52">
        <f t="shared" si="207"/>
        <v>372539.30749128922</v>
      </c>
      <c r="KQ255" s="52">
        <f t="shared" si="207"/>
        <v>372539.30749128922</v>
      </c>
      <c r="KR255" s="52">
        <f t="shared" si="207"/>
        <v>372539.30749128922</v>
      </c>
      <c r="KS255" s="52">
        <f t="shared" si="207"/>
        <v>372539.30749128922</v>
      </c>
      <c r="KT255" s="52">
        <f t="shared" si="207"/>
        <v>372539.30749128922</v>
      </c>
      <c r="KU255" s="52">
        <f t="shared" si="207"/>
        <v>372539.30749128922</v>
      </c>
      <c r="KV255" s="52">
        <f t="shared" si="207"/>
        <v>372539.30749128922</v>
      </c>
      <c r="KW255" s="52">
        <f t="shared" si="207"/>
        <v>372539.30749128922</v>
      </c>
      <c r="KX255" s="52">
        <f t="shared" si="207"/>
        <v>372539.30749128922</v>
      </c>
      <c r="KY255" s="52">
        <f t="shared" si="207"/>
        <v>372539.30749128922</v>
      </c>
      <c r="KZ255" s="52">
        <f t="shared" si="207"/>
        <v>372539.30749128922</v>
      </c>
      <c r="LA255" s="52">
        <f t="shared" si="207"/>
        <v>372539.30749128922</v>
      </c>
      <c r="LB255" s="52">
        <f t="shared" si="207"/>
        <v>372539.30749128922</v>
      </c>
      <c r="LC255" s="52">
        <f t="shared" si="207"/>
        <v>372539.30749128922</v>
      </c>
      <c r="LD255" s="52">
        <f t="shared" si="207"/>
        <v>372539.30749128922</v>
      </c>
      <c r="LE255" s="52">
        <f t="shared" si="207"/>
        <v>372539.30749128922</v>
      </c>
      <c r="LF255" s="52">
        <f t="shared" si="207"/>
        <v>372539.30749128922</v>
      </c>
      <c r="LG255" s="52">
        <f t="shared" si="207"/>
        <v>372539.30749128922</v>
      </c>
      <c r="LH255" s="52">
        <f t="shared" si="207"/>
        <v>372539.30749128922</v>
      </c>
      <c r="LI255" s="52">
        <f t="shared" si="207"/>
        <v>372539.30749128922</v>
      </c>
      <c r="LJ255" s="52">
        <f t="shared" si="207"/>
        <v>4427222.1410300443</v>
      </c>
      <c r="LK255" s="52">
        <f t="shared" si="207"/>
        <v>4427222.1410300443</v>
      </c>
      <c r="LL255" s="52">
        <f t="shared" si="207"/>
        <v>4427222.1410300443</v>
      </c>
      <c r="LM255" s="52">
        <f t="shared" si="207"/>
        <v>4427222.1410300443</v>
      </c>
      <c r="LN255" s="52">
        <f t="shared" si="207"/>
        <v>4427222.1410300443</v>
      </c>
      <c r="LO255" s="52">
        <f t="shared" si="207"/>
        <v>4427222.1410300443</v>
      </c>
      <c r="LP255" s="52">
        <f t="shared" si="207"/>
        <v>4309619.0930300448</v>
      </c>
      <c r="LQ255" s="52">
        <f t="shared" si="207"/>
        <v>4309619.0930300448</v>
      </c>
      <c r="LR255" s="52">
        <f t="shared" si="207"/>
        <v>2842119.0930300448</v>
      </c>
      <c r="LS255" s="52">
        <f t="shared" si="207"/>
        <v>1796614.093030045</v>
      </c>
      <c r="LT255" s="52">
        <f t="shared" si="207"/>
        <v>1796614.093030045</v>
      </c>
      <c r="LU255" s="52">
        <f t="shared" si="207"/>
        <v>1796614.093030045</v>
      </c>
      <c r="LV255" s="52">
        <f t="shared" si="207"/>
        <v>1796614.093030045</v>
      </c>
      <c r="LW255" s="52">
        <f t="shared" ref="LW255:OH255" si="208">SUM(LW8:LW254)</f>
        <v>1796614.093030045</v>
      </c>
      <c r="LX255" s="52">
        <f t="shared" si="208"/>
        <v>1796614.093030045</v>
      </c>
      <c r="LY255" s="52">
        <f t="shared" si="208"/>
        <v>1796614.093030045</v>
      </c>
      <c r="LZ255" s="52">
        <f t="shared" si="208"/>
        <v>1796614.093030045</v>
      </c>
      <c r="MA255" s="52">
        <f t="shared" si="208"/>
        <v>2447900.0520776641</v>
      </c>
      <c r="MB255" s="52">
        <f t="shared" si="208"/>
        <v>2447900.0520776641</v>
      </c>
      <c r="MC255" s="52">
        <f t="shared" si="208"/>
        <v>2447900.0520776641</v>
      </c>
      <c r="MD255" s="52">
        <f t="shared" si="208"/>
        <v>2447900.0520776641</v>
      </c>
      <c r="ME255" s="52">
        <f t="shared" si="208"/>
        <v>2447900.0520776641</v>
      </c>
      <c r="MF255" s="52">
        <f t="shared" si="208"/>
        <v>2447900.0520776641</v>
      </c>
      <c r="MG255" s="52">
        <f t="shared" si="208"/>
        <v>2012547.5787443307</v>
      </c>
      <c r="MH255" s="52">
        <f t="shared" si="208"/>
        <v>1725836.093030045</v>
      </c>
      <c r="MI255" s="52">
        <f t="shared" si="208"/>
        <v>1725836.093030045</v>
      </c>
      <c r="MJ255" s="52">
        <f t="shared" si="208"/>
        <v>1725836.093030045</v>
      </c>
      <c r="MK255" s="52">
        <f t="shared" si="208"/>
        <v>1725836.093030045</v>
      </c>
      <c r="ML255" s="52">
        <f t="shared" si="208"/>
        <v>1725836.093030045</v>
      </c>
      <c r="MM255" s="52">
        <f t="shared" si="208"/>
        <v>1725836.093030045</v>
      </c>
      <c r="MN255" s="52">
        <f t="shared" si="208"/>
        <v>1725836.093030045</v>
      </c>
      <c r="MO255" s="52">
        <f t="shared" si="208"/>
        <v>1725836.093030045</v>
      </c>
      <c r="MP255" s="52">
        <f t="shared" si="208"/>
        <v>1725836.093030045</v>
      </c>
      <c r="MQ255" s="52">
        <f t="shared" si="208"/>
        <v>1725836.093030045</v>
      </c>
      <c r="MR255" s="52">
        <f t="shared" si="208"/>
        <v>1870236.093030045</v>
      </c>
      <c r="MS255" s="52">
        <f t="shared" si="208"/>
        <v>1870236.093030045</v>
      </c>
      <c r="MT255" s="52">
        <f t="shared" si="208"/>
        <v>1870236.093030045</v>
      </c>
      <c r="MU255" s="52">
        <f t="shared" si="208"/>
        <v>1870236.093030045</v>
      </c>
      <c r="MV255" s="52">
        <f t="shared" si="208"/>
        <v>1870236.093030045</v>
      </c>
      <c r="MW255" s="52">
        <f t="shared" si="208"/>
        <v>2797569.0930300448</v>
      </c>
      <c r="MX255" s="52">
        <f t="shared" si="208"/>
        <v>2797569.0930300448</v>
      </c>
      <c r="MY255" s="52">
        <f t="shared" si="208"/>
        <v>2797569.0930300448</v>
      </c>
      <c r="MZ255" s="52">
        <f t="shared" si="208"/>
        <v>2797569.0930300448</v>
      </c>
      <c r="NA255" s="52">
        <f t="shared" si="208"/>
        <v>2797569.0930300448</v>
      </c>
      <c r="NB255" s="52">
        <f t="shared" si="208"/>
        <v>2797569.0930300448</v>
      </c>
      <c r="NC255" s="52">
        <f t="shared" si="208"/>
        <v>2797569.0930300448</v>
      </c>
      <c r="ND255" s="52">
        <f t="shared" si="208"/>
        <v>4158779.7596967118</v>
      </c>
      <c r="NE255" s="52">
        <f t="shared" si="208"/>
        <v>4158779.7596967118</v>
      </c>
      <c r="NF255" s="52">
        <f t="shared" si="208"/>
        <v>4158779.7596967118</v>
      </c>
      <c r="NG255" s="52">
        <f t="shared" si="208"/>
        <v>4057034.7596967118</v>
      </c>
      <c r="NH255" s="52">
        <f t="shared" si="208"/>
        <v>4057034.7596967118</v>
      </c>
      <c r="NI255" s="52">
        <f t="shared" si="208"/>
        <v>4057034.7596967118</v>
      </c>
      <c r="NJ255" s="52">
        <f t="shared" si="208"/>
        <v>4057034.7596967118</v>
      </c>
      <c r="NK255" s="52">
        <f t="shared" si="208"/>
        <v>4057034.7596967118</v>
      </c>
      <c r="NL255" s="52">
        <f t="shared" si="208"/>
        <v>4057034.7596967118</v>
      </c>
      <c r="NM255" s="52">
        <f t="shared" si="208"/>
        <v>4057034.7596967118</v>
      </c>
      <c r="NN255" s="52">
        <f t="shared" si="208"/>
        <v>4057034.7596967118</v>
      </c>
      <c r="NO255" s="52">
        <f t="shared" si="208"/>
        <v>4057034.7596967118</v>
      </c>
      <c r="NP255" s="52">
        <f t="shared" si="208"/>
        <v>4057034.7596967118</v>
      </c>
      <c r="NQ255" s="52">
        <f t="shared" si="208"/>
        <v>4057034.7596967118</v>
      </c>
      <c r="NR255" s="52">
        <f t="shared" si="208"/>
        <v>4057034.7596967118</v>
      </c>
      <c r="NS255" s="52">
        <f t="shared" si="208"/>
        <v>2769230.4930300447</v>
      </c>
      <c r="NT255" s="52">
        <f t="shared" si="208"/>
        <v>2769230.4930300447</v>
      </c>
      <c r="NU255" s="52">
        <f t="shared" si="208"/>
        <v>2769230.4930300447</v>
      </c>
      <c r="NV255" s="52">
        <f t="shared" si="208"/>
        <v>4011232.4263633778</v>
      </c>
      <c r="NW255" s="52">
        <f t="shared" si="208"/>
        <v>4011232.4263633778</v>
      </c>
      <c r="NX255" s="52">
        <f t="shared" si="208"/>
        <v>4011232.4263633778</v>
      </c>
      <c r="NY255" s="52">
        <f t="shared" si="208"/>
        <v>4011232.4263633778</v>
      </c>
      <c r="NZ255" s="52">
        <f t="shared" si="208"/>
        <v>4011232.4263633778</v>
      </c>
      <c r="OA255" s="52">
        <f t="shared" si="208"/>
        <v>2822022.4263633778</v>
      </c>
      <c r="OB255" s="52">
        <f t="shared" si="208"/>
        <v>32257114.093030043</v>
      </c>
      <c r="OC255" s="52">
        <f t="shared" si="208"/>
        <v>36121146.593030043</v>
      </c>
      <c r="OD255" s="52">
        <f t="shared" si="208"/>
        <v>36121146.593030043</v>
      </c>
      <c r="OE255" s="52">
        <f t="shared" si="208"/>
        <v>36121146.593030043</v>
      </c>
      <c r="OF255" s="52">
        <f t="shared" si="208"/>
        <v>8038146.5930300448</v>
      </c>
      <c r="OG255" s="52">
        <f t="shared" si="208"/>
        <v>24097554.093030043</v>
      </c>
      <c r="OH255" s="52">
        <f t="shared" si="208"/>
        <v>24097554.093030043</v>
      </c>
      <c r="OI255" s="52">
        <f t="shared" ref="OI255:QT255" si="209">SUM(OI8:OI254)</f>
        <v>24097554.093030043</v>
      </c>
      <c r="OJ255" s="52">
        <f t="shared" si="209"/>
        <v>24097554.093030043</v>
      </c>
      <c r="OK255" s="52">
        <f t="shared" si="209"/>
        <v>2166254.0930300448</v>
      </c>
      <c r="OL255" s="52">
        <f t="shared" si="209"/>
        <v>2166254.0930300448</v>
      </c>
      <c r="OM255" s="52">
        <f t="shared" si="209"/>
        <v>2166254.0930300448</v>
      </c>
      <c r="ON255" s="52">
        <f t="shared" si="209"/>
        <v>16910370.759696711</v>
      </c>
      <c r="OO255" s="52">
        <f t="shared" si="209"/>
        <v>16910370.759696711</v>
      </c>
      <c r="OP255" s="52">
        <f t="shared" si="209"/>
        <v>16910370.759696711</v>
      </c>
      <c r="OQ255" s="52">
        <f t="shared" si="209"/>
        <v>23998687.719696712</v>
      </c>
      <c r="OR255" s="52">
        <f t="shared" si="209"/>
        <v>23998687.719696712</v>
      </c>
      <c r="OS255" s="52">
        <f t="shared" si="209"/>
        <v>23998687.719696712</v>
      </c>
      <c r="OT255" s="52">
        <f t="shared" si="209"/>
        <v>23998687.719696712</v>
      </c>
      <c r="OU255" s="52">
        <f t="shared" si="209"/>
        <v>23998687.719696712</v>
      </c>
      <c r="OV255" s="52">
        <f t="shared" si="209"/>
        <v>23998687.719696712</v>
      </c>
      <c r="OW255" s="52">
        <f t="shared" si="209"/>
        <v>23998687.719696712</v>
      </c>
      <c r="OX255" s="52">
        <f t="shared" si="209"/>
        <v>23998687.719696712</v>
      </c>
      <c r="OY255" s="52">
        <f t="shared" si="209"/>
        <v>23998687.719696712</v>
      </c>
      <c r="OZ255" s="52">
        <f t="shared" si="209"/>
        <v>23998687.719696712</v>
      </c>
      <c r="PA255" s="52">
        <f t="shared" si="209"/>
        <v>23998687.719696712</v>
      </c>
      <c r="PB255" s="52">
        <f t="shared" si="209"/>
        <v>23998687.719696712</v>
      </c>
      <c r="PC255" s="52">
        <f t="shared" si="209"/>
        <v>23998687.719696712</v>
      </c>
      <c r="PD255" s="52">
        <f t="shared" si="209"/>
        <v>23998687.719696712</v>
      </c>
      <c r="PE255" s="52">
        <f t="shared" si="209"/>
        <v>24092887.719696712</v>
      </c>
      <c r="PF255" s="52">
        <f t="shared" si="209"/>
        <v>24092887.719696712</v>
      </c>
      <c r="PG255" s="52">
        <f t="shared" si="209"/>
        <v>24092887.719696712</v>
      </c>
      <c r="PH255" s="52">
        <f t="shared" si="209"/>
        <v>25043287.719696712</v>
      </c>
      <c r="PI255" s="52">
        <f t="shared" si="209"/>
        <v>25043287.719696712</v>
      </c>
      <c r="PJ255" s="52">
        <f t="shared" si="209"/>
        <v>25043287.719696712</v>
      </c>
      <c r="PK255" s="52">
        <f t="shared" si="209"/>
        <v>26066647.719696712</v>
      </c>
      <c r="PL255" s="52">
        <f t="shared" si="209"/>
        <v>26066647.719696712</v>
      </c>
      <c r="PM255" s="52">
        <f t="shared" si="209"/>
        <v>26066647.719696712</v>
      </c>
      <c r="PN255" s="52">
        <f t="shared" si="209"/>
        <v>26066647.719696712</v>
      </c>
      <c r="PO255" s="52">
        <f t="shared" si="209"/>
        <v>25407007.719696712</v>
      </c>
      <c r="PP255" s="52">
        <f t="shared" si="209"/>
        <v>25407007.719696712</v>
      </c>
      <c r="PQ255" s="52">
        <f t="shared" si="209"/>
        <v>25407007.719696712</v>
      </c>
      <c r="PR255" s="52">
        <f t="shared" si="209"/>
        <v>10662891.053030044</v>
      </c>
      <c r="PS255" s="52">
        <f t="shared" si="209"/>
        <v>10662891.053030044</v>
      </c>
      <c r="PT255" s="52">
        <f t="shared" si="209"/>
        <v>10662891.053030044</v>
      </c>
      <c r="PU255" s="52">
        <f t="shared" si="209"/>
        <v>5961616.859363378</v>
      </c>
      <c r="PV255" s="52">
        <f t="shared" si="209"/>
        <v>5679256.8593633771</v>
      </c>
      <c r="PW255" s="52">
        <f t="shared" si="209"/>
        <v>5679256.8593633771</v>
      </c>
      <c r="PX255" s="52">
        <f t="shared" si="209"/>
        <v>5679256.8593633771</v>
      </c>
      <c r="PY255" s="52">
        <f t="shared" si="209"/>
        <v>5679256.8593633771</v>
      </c>
      <c r="PZ255" s="52">
        <f t="shared" si="209"/>
        <v>5679256.8593633771</v>
      </c>
      <c r="QA255" s="52">
        <f t="shared" si="209"/>
        <v>6695266.276030045</v>
      </c>
      <c r="QB255" s="52">
        <f t="shared" si="209"/>
        <v>6695266.276030045</v>
      </c>
      <c r="QC255" s="52">
        <f t="shared" si="209"/>
        <v>7204185.2623633789</v>
      </c>
      <c r="QD255" s="52">
        <f t="shared" si="209"/>
        <v>7109985.2623633789</v>
      </c>
      <c r="QE255" s="52">
        <f t="shared" si="209"/>
        <v>7109985.2623633789</v>
      </c>
      <c r="QF255" s="52">
        <f t="shared" si="209"/>
        <v>7109985.2623633789</v>
      </c>
      <c r="QG255" s="52">
        <f t="shared" si="209"/>
        <v>6540836.4623633791</v>
      </c>
      <c r="QH255" s="52">
        <f t="shared" si="209"/>
        <v>6540836.4623633791</v>
      </c>
      <c r="QI255" s="52">
        <f t="shared" si="209"/>
        <v>6540836.4623633791</v>
      </c>
      <c r="QJ255" s="52">
        <f t="shared" si="209"/>
        <v>6036920.9068078231</v>
      </c>
      <c r="QK255" s="52">
        <f t="shared" si="209"/>
        <v>6175989.0886260048</v>
      </c>
      <c r="QL255" s="52">
        <f t="shared" si="209"/>
        <v>6175989.0886260048</v>
      </c>
      <c r="QM255" s="52">
        <f t="shared" si="209"/>
        <v>6382070.8219593382</v>
      </c>
      <c r="QN255" s="52">
        <f t="shared" si="209"/>
        <v>6382070.8219593382</v>
      </c>
      <c r="QO255" s="52">
        <f t="shared" si="209"/>
        <v>6382070.8219593382</v>
      </c>
      <c r="QP255" s="52">
        <f t="shared" si="209"/>
        <v>6382070.8219593382</v>
      </c>
      <c r="QQ255" s="52">
        <f t="shared" si="209"/>
        <v>6382070.8219593382</v>
      </c>
      <c r="QR255" s="52">
        <f t="shared" si="209"/>
        <v>6382070.8219593382</v>
      </c>
      <c r="QS255" s="52">
        <f t="shared" si="209"/>
        <v>6382070.8219593382</v>
      </c>
      <c r="QT255" s="52">
        <f t="shared" si="209"/>
        <v>6382070.8219593382</v>
      </c>
      <c r="QU255" s="52">
        <f t="shared" ref="QU255:TF255" si="210">SUM(QU8:QU254)</f>
        <v>6382070.8219593382</v>
      </c>
      <c r="QV255" s="52">
        <f t="shared" si="210"/>
        <v>6382070.8219593382</v>
      </c>
      <c r="QW255" s="52">
        <f t="shared" si="210"/>
        <v>6382070.8219593382</v>
      </c>
      <c r="QX255" s="52">
        <f t="shared" si="210"/>
        <v>6382070.8219593382</v>
      </c>
      <c r="QY255" s="52">
        <f t="shared" si="210"/>
        <v>6382070.8219593382</v>
      </c>
      <c r="QZ255" s="52">
        <f t="shared" si="210"/>
        <v>6382070.8219593382</v>
      </c>
      <c r="RA255" s="52">
        <f t="shared" si="210"/>
        <v>6382070.8219593382</v>
      </c>
      <c r="RB255" s="52">
        <f t="shared" si="210"/>
        <v>5862626.3775148932</v>
      </c>
      <c r="RC255" s="52">
        <f t="shared" si="210"/>
        <v>5862626.3775148932</v>
      </c>
      <c r="RD255" s="52">
        <f t="shared" si="210"/>
        <v>5862626.3775148932</v>
      </c>
      <c r="RE255" s="52">
        <f t="shared" si="210"/>
        <v>5862626.3775148932</v>
      </c>
      <c r="RF255" s="52">
        <f t="shared" si="210"/>
        <v>5862626.3775148932</v>
      </c>
      <c r="RG255" s="52">
        <f t="shared" si="210"/>
        <v>5862626.3775148932</v>
      </c>
      <c r="RH255" s="52">
        <f t="shared" si="210"/>
        <v>5862626.3775148932</v>
      </c>
      <c r="RI255" s="52">
        <f t="shared" si="210"/>
        <v>5862626.3775148932</v>
      </c>
      <c r="RJ255" s="52">
        <f t="shared" si="210"/>
        <v>5862626.3775148932</v>
      </c>
      <c r="RK255" s="52">
        <f t="shared" si="210"/>
        <v>5862626.3775148932</v>
      </c>
      <c r="RL255" s="52">
        <f t="shared" si="210"/>
        <v>5862626.3775148932</v>
      </c>
      <c r="RM255" s="52">
        <f t="shared" si="210"/>
        <v>5862626.3775148932</v>
      </c>
      <c r="RN255" s="52">
        <f t="shared" si="210"/>
        <v>5862626.3775148932</v>
      </c>
      <c r="RO255" s="52">
        <f t="shared" si="210"/>
        <v>5862626.3775148932</v>
      </c>
      <c r="RP255" s="52">
        <f t="shared" si="210"/>
        <v>5862626.3775148932</v>
      </c>
      <c r="RQ255" s="52">
        <f t="shared" si="210"/>
        <v>5862626.3775148932</v>
      </c>
      <c r="RR255" s="52">
        <f t="shared" si="210"/>
        <v>5862626.3775148932</v>
      </c>
      <c r="RS255" s="52">
        <f t="shared" si="210"/>
        <v>5862626.3775148932</v>
      </c>
      <c r="RT255" s="52">
        <f t="shared" si="210"/>
        <v>5862626.3775148932</v>
      </c>
      <c r="RU255" s="52">
        <f t="shared" si="210"/>
        <v>5862626.3775148932</v>
      </c>
      <c r="RV255" s="52">
        <f t="shared" si="210"/>
        <v>5862626.3775148932</v>
      </c>
      <c r="RW255" s="52">
        <f t="shared" si="210"/>
        <v>5862626.3775148932</v>
      </c>
      <c r="RX255" s="52">
        <f t="shared" si="210"/>
        <v>5862626.3775148932</v>
      </c>
      <c r="RY255" s="52">
        <f t="shared" si="210"/>
        <v>5862626.3775148932</v>
      </c>
      <c r="RZ255" s="52">
        <f t="shared" si="210"/>
        <v>5862626.3775148932</v>
      </c>
      <c r="SA255" s="52">
        <f t="shared" si="210"/>
        <v>5862626.3775148932</v>
      </c>
      <c r="SB255" s="52">
        <f t="shared" si="210"/>
        <v>5862626.3775148932</v>
      </c>
      <c r="SC255" s="52">
        <f t="shared" si="210"/>
        <v>5655356.3397169132</v>
      </c>
      <c r="SD255" s="52">
        <f t="shared" si="210"/>
        <v>5655356.3397169132</v>
      </c>
      <c r="SE255" s="52">
        <f t="shared" si="210"/>
        <v>5655356.3397169132</v>
      </c>
      <c r="SF255" s="52">
        <f t="shared" si="210"/>
        <v>5655356.3397169132</v>
      </c>
      <c r="SG255" s="52">
        <f t="shared" si="210"/>
        <v>5655356.3397169132</v>
      </c>
      <c r="SH255" s="52">
        <f t="shared" si="210"/>
        <v>5655356.3397169132</v>
      </c>
      <c r="SI255" s="52">
        <f t="shared" si="210"/>
        <v>12921276.173050245</v>
      </c>
      <c r="SJ255" s="52">
        <f t="shared" si="210"/>
        <v>12921276.173050245</v>
      </c>
      <c r="SK255" s="52">
        <f t="shared" si="210"/>
        <v>13562125.66290739</v>
      </c>
      <c r="SL255" s="52">
        <f t="shared" si="210"/>
        <v>14077329.996240724</v>
      </c>
      <c r="SM255" s="52">
        <f t="shared" si="210"/>
        <v>14077329.996240724</v>
      </c>
      <c r="SN255" s="52">
        <f t="shared" si="210"/>
        <v>14077329.996240724</v>
      </c>
      <c r="SO255" s="52">
        <f t="shared" si="210"/>
        <v>13015583.462907389</v>
      </c>
      <c r="SP255" s="52">
        <f t="shared" si="210"/>
        <v>13015583.462907389</v>
      </c>
      <c r="SQ255" s="52">
        <f t="shared" si="210"/>
        <v>13015583.462907389</v>
      </c>
      <c r="SR255" s="52">
        <f t="shared" si="210"/>
        <v>8271586.0276692938</v>
      </c>
      <c r="SS255" s="52">
        <f t="shared" si="210"/>
        <v>8271586.0276692938</v>
      </c>
      <c r="ST255" s="52">
        <f t="shared" si="210"/>
        <v>8271586.0276692938</v>
      </c>
      <c r="SU255" s="52">
        <f t="shared" si="210"/>
        <v>8004977.4610026274</v>
      </c>
      <c r="SV255" s="52">
        <f t="shared" si="210"/>
        <v>8004977.4610026274</v>
      </c>
      <c r="SW255" s="52">
        <f t="shared" si="210"/>
        <v>8004977.4610026274</v>
      </c>
      <c r="SX255" s="52">
        <f t="shared" si="210"/>
        <v>8211059.1276692944</v>
      </c>
      <c r="SY255" s="52">
        <f t="shared" si="210"/>
        <v>9175372.4124744888</v>
      </c>
      <c r="SZ255" s="52">
        <f t="shared" si="210"/>
        <v>9175372.4124744888</v>
      </c>
      <c r="TA255" s="52">
        <f t="shared" si="210"/>
        <v>16990115.620807819</v>
      </c>
      <c r="TB255" s="52">
        <f t="shared" si="210"/>
        <v>24990115.620807819</v>
      </c>
      <c r="TC255" s="52">
        <f t="shared" si="210"/>
        <v>19598188.870807819</v>
      </c>
      <c r="TD255" s="52">
        <f t="shared" si="210"/>
        <v>7671640.5374744888</v>
      </c>
      <c r="TE255" s="52">
        <f t="shared" si="210"/>
        <v>7671640.5374744888</v>
      </c>
      <c r="TF255" s="52">
        <f t="shared" si="210"/>
        <v>7671640.5374744888</v>
      </c>
      <c r="TG255" s="52">
        <f t="shared" ref="TG255:VR255" si="211">SUM(TG8:TG254)</f>
        <v>6991984.4541411558</v>
      </c>
      <c r="TH255" s="52">
        <f t="shared" si="211"/>
        <v>6991984.4541411558</v>
      </c>
      <c r="TI255" s="52">
        <f t="shared" si="211"/>
        <v>6991984.4541411558</v>
      </c>
      <c r="TJ255" s="52">
        <f t="shared" si="211"/>
        <v>5755494.1208078228</v>
      </c>
      <c r="TK255" s="52">
        <f t="shared" si="211"/>
        <v>7320716.0798078226</v>
      </c>
      <c r="TL255" s="52">
        <f t="shared" si="211"/>
        <v>7320716.0798078226</v>
      </c>
      <c r="TM255" s="52">
        <f t="shared" si="211"/>
        <v>7756371.8298078226</v>
      </c>
      <c r="TN255" s="52">
        <f t="shared" si="211"/>
        <v>7756371.8298078226</v>
      </c>
      <c r="TO255" s="52">
        <f t="shared" si="211"/>
        <v>7123994.9031411558</v>
      </c>
      <c r="TP255" s="52">
        <f t="shared" si="211"/>
        <v>7123994.9031411558</v>
      </c>
      <c r="TQ255" s="52">
        <f t="shared" si="211"/>
        <v>7123994.9031411558</v>
      </c>
      <c r="TR255" s="52">
        <f t="shared" si="211"/>
        <v>7123994.9031411558</v>
      </c>
      <c r="TS255" s="52">
        <f t="shared" si="211"/>
        <v>5182328.2364744889</v>
      </c>
      <c r="TT255" s="52">
        <f t="shared" si="211"/>
        <v>5182328.2364744889</v>
      </c>
      <c r="TU255" s="52">
        <f t="shared" si="211"/>
        <v>5182328.2364744889</v>
      </c>
      <c r="TV255" s="52">
        <f t="shared" si="211"/>
        <v>5182328.2364744889</v>
      </c>
      <c r="TW255" s="52">
        <f t="shared" si="211"/>
        <v>5182328.2364744889</v>
      </c>
      <c r="TX255" s="52">
        <f t="shared" si="211"/>
        <v>5182328.2364744889</v>
      </c>
      <c r="TY255" s="52">
        <f t="shared" si="211"/>
        <v>8015951.8198078219</v>
      </c>
      <c r="TZ255" s="52">
        <f t="shared" si="211"/>
        <v>8015951.8198078219</v>
      </c>
      <c r="UA255" s="52">
        <f t="shared" si="211"/>
        <v>8015951.8198078219</v>
      </c>
      <c r="UB255" s="52">
        <f t="shared" si="211"/>
        <v>5048059.1531411558</v>
      </c>
      <c r="UC255" s="52">
        <f t="shared" si="211"/>
        <v>9221214.4031411558</v>
      </c>
      <c r="UD255" s="52">
        <f t="shared" si="211"/>
        <v>9221214.4031411558</v>
      </c>
      <c r="UE255" s="52">
        <f t="shared" si="211"/>
        <v>9097881.0698078237</v>
      </c>
      <c r="UF255" s="52">
        <f t="shared" si="211"/>
        <v>4461042.0698078228</v>
      </c>
      <c r="UG255" s="52">
        <f t="shared" si="211"/>
        <v>7474987.3198078219</v>
      </c>
      <c r="UH255" s="52">
        <f t="shared" si="211"/>
        <v>7474987.3198078219</v>
      </c>
      <c r="UI255" s="52">
        <f t="shared" si="211"/>
        <v>7474987.3198078219</v>
      </c>
      <c r="UJ255" s="52">
        <f t="shared" si="211"/>
        <v>8093232.6531411549</v>
      </c>
      <c r="UK255" s="52">
        <f t="shared" si="211"/>
        <v>8019353.9031411549</v>
      </c>
      <c r="UL255" s="52">
        <f t="shared" si="211"/>
        <v>8019353.9031411549</v>
      </c>
      <c r="UM255" s="52">
        <f t="shared" si="211"/>
        <v>8637598.9031411558</v>
      </c>
      <c r="UN255" s="52">
        <f t="shared" si="211"/>
        <v>8637598.9031411558</v>
      </c>
      <c r="UO255" s="52">
        <f t="shared" si="211"/>
        <v>13356791.088381153</v>
      </c>
      <c r="UP255" s="52">
        <f t="shared" si="211"/>
        <v>8410829.7550478224</v>
      </c>
      <c r="UQ255" s="52">
        <f t="shared" si="211"/>
        <v>8287698.5050478224</v>
      </c>
      <c r="UR255" s="52">
        <f t="shared" si="211"/>
        <v>8287698.5050478224</v>
      </c>
      <c r="US255" s="52">
        <f t="shared" si="211"/>
        <v>7981739.0188573459</v>
      </c>
      <c r="UT255" s="52">
        <f t="shared" si="211"/>
        <v>7981739.0188573459</v>
      </c>
      <c r="UU255" s="52">
        <f t="shared" si="211"/>
        <v>7981739.0188573459</v>
      </c>
      <c r="UV255" s="52">
        <f t="shared" si="211"/>
        <v>7981739.0188573459</v>
      </c>
      <c r="UW255" s="52">
        <f t="shared" si="211"/>
        <v>7981739.0188573459</v>
      </c>
      <c r="UX255" s="52">
        <f t="shared" si="211"/>
        <v>5421277.4196173465</v>
      </c>
      <c r="UY255" s="52">
        <f t="shared" si="211"/>
        <v>5421277.4196173465</v>
      </c>
      <c r="UZ255" s="52">
        <f t="shared" si="211"/>
        <v>5421277.4196173465</v>
      </c>
      <c r="VA255" s="52">
        <f t="shared" si="211"/>
        <v>5291331.4596173456</v>
      </c>
      <c r="VB255" s="52">
        <f t="shared" si="211"/>
        <v>5291331.4596173456</v>
      </c>
      <c r="VC255" s="52">
        <f t="shared" si="211"/>
        <v>5291331.4596173456</v>
      </c>
      <c r="VD255" s="52">
        <f t="shared" si="211"/>
        <v>5291331.4596173456</v>
      </c>
      <c r="VE255" s="52">
        <f t="shared" si="211"/>
        <v>5291331.4596173456</v>
      </c>
      <c r="VF255" s="52">
        <f t="shared" si="211"/>
        <v>5291331.4596173456</v>
      </c>
      <c r="VG255" s="52">
        <f t="shared" si="211"/>
        <v>5291331.4596173456</v>
      </c>
      <c r="VH255" s="52">
        <f t="shared" si="211"/>
        <v>5291331.4596173456</v>
      </c>
      <c r="VI255" s="52">
        <f t="shared" si="211"/>
        <v>5291331.4596173456</v>
      </c>
      <c r="VJ255" s="52">
        <f t="shared" si="211"/>
        <v>5291331.4596173456</v>
      </c>
      <c r="VK255" s="52">
        <f t="shared" si="211"/>
        <v>5291331.4596173456</v>
      </c>
      <c r="VL255" s="52">
        <f t="shared" si="211"/>
        <v>5291331.4596173456</v>
      </c>
      <c r="VM255" s="52">
        <f t="shared" si="211"/>
        <v>8707284.6246173475</v>
      </c>
      <c r="VN255" s="52">
        <f t="shared" si="211"/>
        <v>8707284.6246173475</v>
      </c>
      <c r="VO255" s="52">
        <f t="shared" si="211"/>
        <v>10120798.791284012</v>
      </c>
      <c r="VP255" s="52">
        <f t="shared" si="211"/>
        <v>7465198.7912840135</v>
      </c>
      <c r="VQ255" s="52">
        <f t="shared" si="211"/>
        <v>7465198.7912840135</v>
      </c>
      <c r="VR255" s="52">
        <f t="shared" si="211"/>
        <v>7465198.7912840135</v>
      </c>
      <c r="VS255" s="52">
        <f t="shared" ref="VS255:YD255" si="212">SUM(VS8:VS254)</f>
        <v>7465198.7912840135</v>
      </c>
      <c r="VT255" s="52">
        <f t="shared" si="212"/>
        <v>7465198.7912840135</v>
      </c>
      <c r="VU255" s="52">
        <f t="shared" si="212"/>
        <v>7860390.7357284576</v>
      </c>
      <c r="VV255" s="52">
        <f t="shared" si="212"/>
        <v>6651990.7357284576</v>
      </c>
      <c r="VW255" s="52">
        <f t="shared" si="212"/>
        <v>8049768.5135062356</v>
      </c>
      <c r="VX255" s="52">
        <f t="shared" si="212"/>
        <v>7752768.2357284576</v>
      </c>
      <c r="VY255" s="52">
        <f t="shared" si="212"/>
        <v>10689184.235728456</v>
      </c>
      <c r="VZ255" s="52">
        <f t="shared" si="212"/>
        <v>10689184.235728456</v>
      </c>
      <c r="WA255" s="52">
        <f t="shared" si="212"/>
        <v>10689184.235728456</v>
      </c>
      <c r="WB255" s="52">
        <f t="shared" si="212"/>
        <v>10758184.235728456</v>
      </c>
      <c r="WC255" s="52">
        <f t="shared" si="212"/>
        <v>10758184.235728456</v>
      </c>
      <c r="WD255" s="52">
        <f t="shared" si="212"/>
        <v>11538096.069061788</v>
      </c>
      <c r="WE255" s="52">
        <f t="shared" si="212"/>
        <v>11538096.069061788</v>
      </c>
      <c r="WF255" s="52">
        <f t="shared" si="212"/>
        <v>11538096.069061788</v>
      </c>
      <c r="WG255" s="52">
        <f t="shared" si="212"/>
        <v>11271429.402395122</v>
      </c>
      <c r="WH255" s="52">
        <f t="shared" si="212"/>
        <v>10612613.402395122</v>
      </c>
      <c r="WI255" s="52">
        <f t="shared" si="212"/>
        <v>10612613.402395122</v>
      </c>
      <c r="WJ255" s="52">
        <f t="shared" si="212"/>
        <v>10913402.652395122</v>
      </c>
      <c r="WK255" s="52">
        <f t="shared" si="212"/>
        <v>11172302.652395122</v>
      </c>
      <c r="WL255" s="52">
        <f t="shared" si="212"/>
        <v>11172302.652395122</v>
      </c>
      <c r="WM255" s="52">
        <f t="shared" si="212"/>
        <v>10677858.207950678</v>
      </c>
      <c r="WN255" s="52">
        <f t="shared" si="212"/>
        <v>10272858.207950678</v>
      </c>
      <c r="WO255" s="52">
        <f t="shared" si="212"/>
        <v>13771413.763506232</v>
      </c>
      <c r="WP255" s="52">
        <f t="shared" si="212"/>
        <v>12398413.763506232</v>
      </c>
      <c r="WQ255" s="52">
        <f t="shared" si="212"/>
        <v>9399813.7635062337</v>
      </c>
      <c r="WR255" s="52">
        <f t="shared" si="212"/>
        <v>11950075.263506232</v>
      </c>
      <c r="WS255" s="52">
        <f t="shared" si="212"/>
        <v>11510075.263506232</v>
      </c>
      <c r="WT255" s="52">
        <f t="shared" si="212"/>
        <v>11510075.263506232</v>
      </c>
      <c r="WU255" s="52">
        <f t="shared" si="212"/>
        <v>8426741.9301729035</v>
      </c>
      <c r="WV255" s="52">
        <f t="shared" si="212"/>
        <v>7699363.0468395697</v>
      </c>
      <c r="WW255" s="52">
        <f t="shared" si="212"/>
        <v>7699363.0468395697</v>
      </c>
      <c r="WX255" s="52">
        <f t="shared" si="212"/>
        <v>7699363.0468395697</v>
      </c>
      <c r="WY255" s="52">
        <f t="shared" si="212"/>
        <v>4974112.6801729007</v>
      </c>
      <c r="WZ255" s="52">
        <f t="shared" si="212"/>
        <v>4974112.6801729007</v>
      </c>
      <c r="XA255" s="52">
        <f t="shared" si="212"/>
        <v>5957662.9401729023</v>
      </c>
      <c r="XB255" s="52">
        <f t="shared" si="212"/>
        <v>6240996.2735062353</v>
      </c>
      <c r="XC255" s="52">
        <f t="shared" si="212"/>
        <v>6240996.2735062353</v>
      </c>
      <c r="XD255" s="52">
        <f t="shared" si="212"/>
        <v>6240996.2735062353</v>
      </c>
      <c r="XE255" s="52">
        <f t="shared" si="212"/>
        <v>5840996.2735062353</v>
      </c>
      <c r="XF255" s="52">
        <f t="shared" si="212"/>
        <v>5840996.2735062353</v>
      </c>
      <c r="XG255" s="52">
        <f t="shared" si="212"/>
        <v>5840996.2735062353</v>
      </c>
      <c r="XH255" s="52">
        <f t="shared" si="212"/>
        <v>6746154.9335531695</v>
      </c>
      <c r="XI255" s="52">
        <f t="shared" si="212"/>
        <v>5346154.9335531686</v>
      </c>
      <c r="XJ255" s="52">
        <f t="shared" si="212"/>
        <v>5598377.1557753915</v>
      </c>
      <c r="XK255" s="52">
        <f t="shared" si="212"/>
        <v>4631710.4891087245</v>
      </c>
      <c r="XL255" s="52">
        <f t="shared" si="212"/>
        <v>4631710.4891087245</v>
      </c>
      <c r="XM255" s="52">
        <f t="shared" si="212"/>
        <v>4631710.4891087245</v>
      </c>
      <c r="XN255" s="52">
        <f t="shared" si="212"/>
        <v>4809885.1623951243</v>
      </c>
      <c r="XO255" s="52">
        <f t="shared" si="212"/>
        <v>4809885.1623951243</v>
      </c>
      <c r="XP255" s="52">
        <f t="shared" si="212"/>
        <v>4809885.1623951243</v>
      </c>
      <c r="XQ255" s="52">
        <f t="shared" si="212"/>
        <v>4809885.1623951243</v>
      </c>
      <c r="XR255" s="52">
        <f t="shared" si="212"/>
        <v>4809885.1623951243</v>
      </c>
      <c r="XS255" s="52">
        <f t="shared" si="212"/>
        <v>4948508.1113729011</v>
      </c>
      <c r="XT255" s="52">
        <f t="shared" si="212"/>
        <v>4748508.1113729021</v>
      </c>
      <c r="XU255" s="52">
        <f t="shared" si="212"/>
        <v>4748508.1113729021</v>
      </c>
      <c r="XV255" s="52">
        <f t="shared" si="212"/>
        <v>4748508.1113729021</v>
      </c>
      <c r="XW255" s="52">
        <f t="shared" si="212"/>
        <v>5527666.444706236</v>
      </c>
      <c r="XX255" s="52">
        <f t="shared" si="212"/>
        <v>5527666.444706236</v>
      </c>
      <c r="XY255" s="52">
        <f t="shared" si="212"/>
        <v>5527666.444706236</v>
      </c>
      <c r="XZ255" s="52">
        <f t="shared" si="212"/>
        <v>5527666.444706236</v>
      </c>
      <c r="YA255" s="52">
        <f t="shared" si="212"/>
        <v>5527666.444706236</v>
      </c>
      <c r="YB255" s="52">
        <f t="shared" si="212"/>
        <v>5527666.444706236</v>
      </c>
      <c r="YC255" s="52">
        <f t="shared" si="212"/>
        <v>4827666.4447062351</v>
      </c>
      <c r="YD255" s="52">
        <f t="shared" si="212"/>
        <v>4827666.4447062351</v>
      </c>
      <c r="YE255" s="52">
        <f t="shared" ref="YE255:ZI255" si="213">SUM(YE8:YE254)</f>
        <v>7525982.7047062358</v>
      </c>
      <c r="YF255" s="52">
        <f t="shared" si="213"/>
        <v>7796950.4466417199</v>
      </c>
      <c r="YG255" s="52">
        <f t="shared" si="213"/>
        <v>7796950.4466417199</v>
      </c>
      <c r="YH255" s="52">
        <f t="shared" si="213"/>
        <v>5330283.7799750529</v>
      </c>
      <c r="YI255" s="52">
        <f t="shared" si="213"/>
        <v>6746626.6371179102</v>
      </c>
      <c r="YJ255" s="52">
        <f t="shared" si="213"/>
        <v>6746626.6371179102</v>
      </c>
      <c r="YK255" s="52">
        <f t="shared" si="213"/>
        <v>8492038.3704512436</v>
      </c>
      <c r="YL255" s="52">
        <f t="shared" si="213"/>
        <v>8492038.3704512436</v>
      </c>
      <c r="YM255" s="52">
        <f t="shared" si="213"/>
        <v>8492038.3704512436</v>
      </c>
      <c r="YN255" s="52">
        <f t="shared" si="213"/>
        <v>8396175.7037845775</v>
      </c>
      <c r="YO255" s="52">
        <f t="shared" si="213"/>
        <v>8396175.7037845775</v>
      </c>
      <c r="YP255" s="52">
        <f t="shared" si="213"/>
        <v>8396175.7037845775</v>
      </c>
      <c r="YQ255" s="52">
        <f t="shared" si="213"/>
        <v>8195272.3704512436</v>
      </c>
      <c r="YR255" s="52">
        <f t="shared" si="213"/>
        <v>8195272.3704512436</v>
      </c>
      <c r="YS255" s="52">
        <f t="shared" si="213"/>
        <v>8195272.3704512436</v>
      </c>
      <c r="YT255" s="52">
        <f t="shared" si="213"/>
        <v>7938272.3704512436</v>
      </c>
      <c r="YU255" s="52">
        <f t="shared" si="213"/>
        <v>4605964.1482290206</v>
      </c>
      <c r="YV255" s="52">
        <f t="shared" si="213"/>
        <v>4605964.1482290206</v>
      </c>
      <c r="YW255" s="52">
        <f t="shared" si="213"/>
        <v>4039118.9770290209</v>
      </c>
      <c r="YX255" s="52">
        <f t="shared" si="213"/>
        <v>4039118.9770290209</v>
      </c>
      <c r="YY255" s="52">
        <f t="shared" si="213"/>
        <v>4039118.9770290209</v>
      </c>
      <c r="YZ255" s="52">
        <f t="shared" si="213"/>
        <v>4039118.9770290209</v>
      </c>
      <c r="ZA255" s="52">
        <f t="shared" si="213"/>
        <v>3889118.9770290209</v>
      </c>
      <c r="ZB255" s="52">
        <f t="shared" si="213"/>
        <v>3889118.9770290209</v>
      </c>
      <c r="ZC255" s="52">
        <f t="shared" si="213"/>
        <v>5135640.5770290215</v>
      </c>
      <c r="ZD255" s="52">
        <f t="shared" si="213"/>
        <v>5267382.1325845765</v>
      </c>
      <c r="ZE255" s="52">
        <f t="shared" si="213"/>
        <v>5267382.1325845765</v>
      </c>
      <c r="ZF255" s="52">
        <f t="shared" si="213"/>
        <v>4687782.1325845765</v>
      </c>
      <c r="ZG255" s="52">
        <f t="shared" si="213"/>
        <v>4687782.1325845765</v>
      </c>
      <c r="ZH255" s="52">
        <f t="shared" si="213"/>
        <v>4687782.1325845765</v>
      </c>
      <c r="ZI255" s="52">
        <f t="shared" si="213"/>
        <v>4687782.1325845765</v>
      </c>
      <c r="ZJ255" s="52">
        <f>SUM(ZJ8:ZJ254)+3563054.99999857</f>
        <v>7885903.799249813</v>
      </c>
    </row>
    <row r="256" spans="2:686" ht="15.75" thickBot="1">
      <c r="D256" s="260"/>
      <c r="E256" s="261"/>
      <c r="F256" s="261"/>
      <c r="G256" s="262"/>
      <c r="H256" s="267"/>
      <c r="L256" s="270"/>
      <c r="N256" s="253"/>
      <c r="O256" s="54">
        <v>1</v>
      </c>
      <c r="P256" s="55">
        <v>2</v>
      </c>
      <c r="Q256" s="54">
        <v>3</v>
      </c>
      <c r="R256" s="55">
        <v>4</v>
      </c>
      <c r="S256" s="54">
        <v>5</v>
      </c>
      <c r="T256" s="55">
        <v>6</v>
      </c>
      <c r="U256" s="54">
        <v>7</v>
      </c>
      <c r="V256" s="55">
        <v>8</v>
      </c>
      <c r="W256" s="54">
        <v>9</v>
      </c>
      <c r="X256" s="55">
        <v>10</v>
      </c>
      <c r="Y256" s="54">
        <v>11</v>
      </c>
      <c r="Z256" s="55">
        <v>12</v>
      </c>
      <c r="AA256" s="54">
        <v>13</v>
      </c>
      <c r="AB256" s="55">
        <v>14</v>
      </c>
      <c r="AC256" s="54">
        <v>15</v>
      </c>
      <c r="AD256" s="55">
        <v>16</v>
      </c>
      <c r="AE256" s="54">
        <v>17</v>
      </c>
      <c r="AF256" s="55">
        <v>18</v>
      </c>
      <c r="AG256" s="54">
        <v>19</v>
      </c>
      <c r="AH256" s="55">
        <v>20</v>
      </c>
      <c r="AI256" s="54">
        <v>21</v>
      </c>
      <c r="AJ256" s="55">
        <v>22</v>
      </c>
      <c r="AK256" s="54">
        <v>23</v>
      </c>
      <c r="AL256" s="55">
        <v>24</v>
      </c>
      <c r="AM256" s="54">
        <v>25</v>
      </c>
      <c r="AN256" s="55">
        <v>26</v>
      </c>
      <c r="AO256" s="54">
        <v>27</v>
      </c>
      <c r="AP256" s="55">
        <v>28</v>
      </c>
      <c r="AQ256" s="54">
        <v>29</v>
      </c>
      <c r="AR256" s="55">
        <v>30</v>
      </c>
      <c r="AS256" s="54">
        <v>31</v>
      </c>
      <c r="AT256" s="55">
        <v>32</v>
      </c>
      <c r="AU256" s="54">
        <v>33</v>
      </c>
      <c r="AV256" s="55">
        <v>34</v>
      </c>
      <c r="AW256" s="54">
        <v>35</v>
      </c>
      <c r="AX256" s="55">
        <v>36</v>
      </c>
      <c r="AY256" s="54">
        <v>37</v>
      </c>
      <c r="AZ256" s="55">
        <v>38</v>
      </c>
      <c r="BA256" s="54">
        <v>39</v>
      </c>
      <c r="BB256" s="55">
        <v>40</v>
      </c>
      <c r="BC256" s="54">
        <v>41</v>
      </c>
      <c r="BD256" s="55">
        <v>42</v>
      </c>
      <c r="BE256" s="54">
        <v>43</v>
      </c>
      <c r="BF256" s="55">
        <v>44</v>
      </c>
      <c r="BG256" s="54">
        <v>45</v>
      </c>
      <c r="BH256" s="55">
        <v>46</v>
      </c>
      <c r="BI256" s="54">
        <v>47</v>
      </c>
      <c r="BJ256" s="55">
        <v>48</v>
      </c>
      <c r="BK256" s="54">
        <v>49</v>
      </c>
      <c r="BL256" s="55">
        <v>50</v>
      </c>
      <c r="BM256" s="54">
        <v>51</v>
      </c>
      <c r="BN256" s="55">
        <v>52</v>
      </c>
      <c r="BO256" s="54">
        <v>53</v>
      </c>
      <c r="BP256" s="55">
        <v>54</v>
      </c>
      <c r="BQ256" s="54">
        <v>55</v>
      </c>
      <c r="BR256" s="55">
        <v>56</v>
      </c>
      <c r="BS256" s="54">
        <v>57</v>
      </c>
      <c r="BT256" s="55">
        <v>58</v>
      </c>
      <c r="BU256" s="54">
        <v>59</v>
      </c>
      <c r="BV256" s="55">
        <v>60</v>
      </c>
      <c r="BW256" s="54">
        <v>61</v>
      </c>
      <c r="BX256" s="55">
        <v>62</v>
      </c>
      <c r="BY256" s="54">
        <v>63</v>
      </c>
      <c r="BZ256" s="55">
        <v>64</v>
      </c>
      <c r="CA256" s="54">
        <v>65</v>
      </c>
      <c r="CB256" s="55">
        <v>66</v>
      </c>
      <c r="CC256" s="54">
        <v>67</v>
      </c>
      <c r="CD256" s="55">
        <v>68</v>
      </c>
      <c r="CE256" s="54">
        <v>69</v>
      </c>
      <c r="CF256" s="55">
        <v>70</v>
      </c>
      <c r="CG256" s="54">
        <v>71</v>
      </c>
      <c r="CH256" s="55">
        <v>72</v>
      </c>
      <c r="CI256" s="54">
        <v>73</v>
      </c>
      <c r="CJ256" s="55">
        <v>74</v>
      </c>
      <c r="CK256" s="54">
        <v>75</v>
      </c>
      <c r="CL256" s="55">
        <v>76</v>
      </c>
      <c r="CM256" s="54">
        <v>77</v>
      </c>
      <c r="CN256" s="55">
        <v>78</v>
      </c>
      <c r="CO256" s="54">
        <v>79</v>
      </c>
      <c r="CP256" s="55">
        <v>80</v>
      </c>
      <c r="CQ256" s="54">
        <v>81</v>
      </c>
      <c r="CR256" s="55">
        <v>82</v>
      </c>
      <c r="CS256" s="54">
        <v>83</v>
      </c>
      <c r="CT256" s="55">
        <v>84</v>
      </c>
      <c r="CU256" s="54">
        <v>85</v>
      </c>
      <c r="CV256" s="55">
        <v>86</v>
      </c>
      <c r="CW256" s="54">
        <v>87</v>
      </c>
      <c r="CX256" s="55">
        <v>88</v>
      </c>
      <c r="CY256" s="54">
        <v>89</v>
      </c>
      <c r="CZ256" s="55">
        <v>90</v>
      </c>
      <c r="DA256" s="54">
        <v>91</v>
      </c>
      <c r="DB256" s="55">
        <v>92</v>
      </c>
      <c r="DC256" s="54">
        <v>93</v>
      </c>
      <c r="DD256" s="55">
        <v>94</v>
      </c>
      <c r="DE256" s="54">
        <v>95</v>
      </c>
      <c r="DF256" s="55">
        <v>96</v>
      </c>
      <c r="DG256" s="54">
        <v>97</v>
      </c>
      <c r="DH256" s="55">
        <v>98</v>
      </c>
      <c r="DI256" s="54">
        <v>99</v>
      </c>
      <c r="DJ256" s="55">
        <v>100</v>
      </c>
      <c r="DK256" s="54">
        <v>101</v>
      </c>
      <c r="DL256" s="55">
        <v>102</v>
      </c>
      <c r="DM256" s="54">
        <v>103</v>
      </c>
      <c r="DN256" s="55">
        <v>104</v>
      </c>
      <c r="DO256" s="54">
        <v>105</v>
      </c>
      <c r="DP256" s="55">
        <v>106</v>
      </c>
      <c r="DQ256" s="54">
        <v>107</v>
      </c>
      <c r="DR256" s="55">
        <v>108</v>
      </c>
      <c r="DS256" s="54">
        <v>109</v>
      </c>
      <c r="DT256" s="55">
        <v>110</v>
      </c>
      <c r="DU256" s="54">
        <v>111</v>
      </c>
      <c r="DV256" s="55">
        <v>112</v>
      </c>
      <c r="DW256" s="54">
        <v>113</v>
      </c>
      <c r="DX256" s="55">
        <v>114</v>
      </c>
      <c r="DY256" s="54">
        <v>115</v>
      </c>
      <c r="DZ256" s="55">
        <v>116</v>
      </c>
      <c r="EA256" s="54">
        <v>117</v>
      </c>
      <c r="EB256" s="55">
        <v>118</v>
      </c>
      <c r="EC256" s="54">
        <v>119</v>
      </c>
      <c r="ED256" s="55">
        <v>120</v>
      </c>
      <c r="EE256" s="54">
        <v>121</v>
      </c>
      <c r="EF256" s="55">
        <v>122</v>
      </c>
      <c r="EG256" s="54">
        <v>123</v>
      </c>
      <c r="EH256" s="55">
        <v>124</v>
      </c>
      <c r="EI256" s="54">
        <v>125</v>
      </c>
      <c r="EJ256" s="55">
        <v>126</v>
      </c>
      <c r="EK256" s="54">
        <v>127</v>
      </c>
      <c r="EL256" s="55">
        <v>128</v>
      </c>
      <c r="EM256" s="54">
        <v>129</v>
      </c>
      <c r="EN256" s="55">
        <v>130</v>
      </c>
      <c r="EO256" s="54">
        <v>131</v>
      </c>
      <c r="EP256" s="55">
        <v>132</v>
      </c>
      <c r="EQ256" s="54">
        <v>133</v>
      </c>
      <c r="ER256" s="55">
        <v>134</v>
      </c>
      <c r="ES256" s="54">
        <v>135</v>
      </c>
      <c r="ET256" s="55">
        <v>136</v>
      </c>
      <c r="EU256" s="54">
        <v>137</v>
      </c>
      <c r="EV256" s="55">
        <v>138</v>
      </c>
      <c r="EW256" s="54">
        <v>139</v>
      </c>
      <c r="EX256" s="55">
        <v>140</v>
      </c>
      <c r="EY256" s="54">
        <v>141</v>
      </c>
      <c r="EZ256" s="55">
        <v>142</v>
      </c>
      <c r="FA256" s="54">
        <v>143</v>
      </c>
      <c r="FB256" s="55">
        <v>144</v>
      </c>
      <c r="FC256" s="54">
        <v>145</v>
      </c>
      <c r="FD256" s="55">
        <v>146</v>
      </c>
      <c r="FE256" s="54">
        <v>147</v>
      </c>
      <c r="FF256" s="55">
        <v>148</v>
      </c>
      <c r="FG256" s="54">
        <v>149</v>
      </c>
      <c r="FH256" s="55">
        <v>150</v>
      </c>
      <c r="FI256" s="54">
        <v>151</v>
      </c>
      <c r="FJ256" s="55">
        <v>152</v>
      </c>
      <c r="FK256" s="54">
        <v>153</v>
      </c>
      <c r="FL256" s="55">
        <v>154</v>
      </c>
      <c r="FM256" s="54">
        <v>155</v>
      </c>
      <c r="FN256" s="55">
        <v>156</v>
      </c>
      <c r="FO256" s="54">
        <v>157</v>
      </c>
      <c r="FP256" s="55">
        <v>158</v>
      </c>
      <c r="FQ256" s="54">
        <v>159</v>
      </c>
      <c r="FR256" s="55">
        <v>160</v>
      </c>
      <c r="FS256" s="54">
        <v>161</v>
      </c>
      <c r="FT256" s="55">
        <v>162</v>
      </c>
      <c r="FU256" s="54">
        <v>163</v>
      </c>
      <c r="FV256" s="55">
        <v>164</v>
      </c>
      <c r="FW256" s="54">
        <v>165</v>
      </c>
      <c r="FX256" s="55">
        <v>166</v>
      </c>
      <c r="FY256" s="54">
        <v>167</v>
      </c>
      <c r="FZ256" s="55">
        <v>168</v>
      </c>
      <c r="GA256" s="54">
        <v>169</v>
      </c>
      <c r="GB256" s="55">
        <v>170</v>
      </c>
      <c r="GC256" s="54">
        <v>171</v>
      </c>
      <c r="GD256" s="55">
        <v>172</v>
      </c>
      <c r="GE256" s="54">
        <v>173</v>
      </c>
      <c r="GF256" s="55">
        <v>174</v>
      </c>
      <c r="GG256" s="54">
        <v>175</v>
      </c>
      <c r="GH256" s="55">
        <v>176</v>
      </c>
      <c r="GI256" s="54">
        <v>177</v>
      </c>
      <c r="GJ256" s="55">
        <v>178</v>
      </c>
      <c r="GK256" s="54">
        <v>179</v>
      </c>
      <c r="GL256" s="55">
        <v>180</v>
      </c>
      <c r="GM256" s="54">
        <v>181</v>
      </c>
      <c r="GN256" s="55">
        <v>182</v>
      </c>
      <c r="GO256" s="54">
        <v>183</v>
      </c>
      <c r="GP256" s="55">
        <v>184</v>
      </c>
      <c r="GQ256" s="54">
        <v>185</v>
      </c>
      <c r="GR256" s="55">
        <v>186</v>
      </c>
      <c r="GS256" s="54">
        <v>187</v>
      </c>
      <c r="GT256" s="55">
        <v>188</v>
      </c>
      <c r="GU256" s="54">
        <v>189</v>
      </c>
      <c r="GV256" s="55">
        <v>190</v>
      </c>
      <c r="GW256" s="54">
        <v>191</v>
      </c>
      <c r="GX256" s="55">
        <v>192</v>
      </c>
      <c r="GY256" s="54">
        <v>193</v>
      </c>
      <c r="GZ256" s="55">
        <v>194</v>
      </c>
      <c r="HA256" s="54">
        <v>195</v>
      </c>
      <c r="HB256" s="55">
        <v>196</v>
      </c>
      <c r="HC256" s="54">
        <v>197</v>
      </c>
      <c r="HD256" s="55">
        <v>198</v>
      </c>
      <c r="HE256" s="54">
        <v>199</v>
      </c>
      <c r="HF256" s="55">
        <v>200</v>
      </c>
      <c r="HG256" s="54">
        <v>201</v>
      </c>
      <c r="HH256" s="55">
        <v>202</v>
      </c>
      <c r="HI256" s="54">
        <v>203</v>
      </c>
      <c r="HJ256" s="55">
        <v>204</v>
      </c>
      <c r="HK256" s="54">
        <v>205</v>
      </c>
      <c r="HL256" s="55">
        <v>206</v>
      </c>
      <c r="HM256" s="54">
        <v>207</v>
      </c>
      <c r="HN256" s="55">
        <v>208</v>
      </c>
      <c r="HO256" s="54">
        <v>209</v>
      </c>
      <c r="HP256" s="55">
        <v>210</v>
      </c>
      <c r="HQ256" s="54">
        <v>211</v>
      </c>
      <c r="HR256" s="55">
        <v>212</v>
      </c>
      <c r="HS256" s="54">
        <v>213</v>
      </c>
      <c r="HT256" s="55">
        <v>214</v>
      </c>
      <c r="HU256" s="54">
        <v>215</v>
      </c>
      <c r="HV256" s="55">
        <v>216</v>
      </c>
      <c r="HW256" s="54">
        <v>217</v>
      </c>
      <c r="HX256" s="55">
        <v>218</v>
      </c>
      <c r="HY256" s="54">
        <v>219</v>
      </c>
      <c r="HZ256" s="55">
        <v>220</v>
      </c>
      <c r="IA256" s="54">
        <v>221</v>
      </c>
      <c r="IB256" s="55">
        <v>222</v>
      </c>
      <c r="IC256" s="54">
        <v>223</v>
      </c>
      <c r="ID256" s="55">
        <v>224</v>
      </c>
      <c r="IE256" s="54">
        <v>225</v>
      </c>
      <c r="IF256" s="55">
        <v>226</v>
      </c>
      <c r="IG256" s="54">
        <v>227</v>
      </c>
      <c r="IH256" s="55">
        <v>228</v>
      </c>
      <c r="II256" s="54">
        <v>229</v>
      </c>
      <c r="IJ256" s="55">
        <v>230</v>
      </c>
      <c r="IK256" s="54">
        <v>231</v>
      </c>
      <c r="IL256" s="55">
        <v>232</v>
      </c>
      <c r="IM256" s="54">
        <v>233</v>
      </c>
      <c r="IN256" s="55">
        <v>234</v>
      </c>
      <c r="IO256" s="54">
        <v>235</v>
      </c>
      <c r="IP256" s="55">
        <v>236</v>
      </c>
      <c r="IQ256" s="54">
        <v>237</v>
      </c>
      <c r="IR256" s="55">
        <v>238</v>
      </c>
      <c r="IS256" s="54">
        <v>239</v>
      </c>
      <c r="IT256" s="55">
        <v>240</v>
      </c>
      <c r="IU256" s="54">
        <v>241</v>
      </c>
      <c r="IV256" s="55">
        <v>242</v>
      </c>
      <c r="IW256" s="54">
        <v>243</v>
      </c>
      <c r="IX256" s="55">
        <v>244</v>
      </c>
      <c r="IY256" s="54">
        <v>245</v>
      </c>
      <c r="IZ256" s="55">
        <v>246</v>
      </c>
      <c r="JA256" s="54">
        <v>247</v>
      </c>
      <c r="JB256" s="55">
        <v>248</v>
      </c>
      <c r="JC256" s="54">
        <v>249</v>
      </c>
      <c r="JD256" s="55">
        <v>250</v>
      </c>
      <c r="JE256" s="54">
        <v>251</v>
      </c>
      <c r="JF256" s="55">
        <v>252</v>
      </c>
      <c r="JG256" s="54">
        <v>253</v>
      </c>
      <c r="JH256" s="55">
        <v>254</v>
      </c>
      <c r="JI256" s="54">
        <v>255</v>
      </c>
      <c r="JJ256" s="55">
        <v>256</v>
      </c>
      <c r="JK256" s="54">
        <v>257</v>
      </c>
      <c r="JL256" s="55">
        <v>258</v>
      </c>
      <c r="JM256" s="54">
        <v>259</v>
      </c>
      <c r="JN256" s="55">
        <v>260</v>
      </c>
      <c r="JO256" s="54">
        <v>261</v>
      </c>
      <c r="JP256" s="55">
        <v>262</v>
      </c>
      <c r="JQ256" s="54">
        <v>263</v>
      </c>
      <c r="JR256" s="55">
        <v>264</v>
      </c>
      <c r="JS256" s="54">
        <v>265</v>
      </c>
      <c r="JT256" s="55">
        <v>266</v>
      </c>
      <c r="JU256" s="54">
        <v>267</v>
      </c>
      <c r="JV256" s="55">
        <v>268</v>
      </c>
      <c r="JW256" s="54">
        <v>269</v>
      </c>
      <c r="JX256" s="55">
        <v>270</v>
      </c>
      <c r="JY256" s="54">
        <v>271</v>
      </c>
      <c r="JZ256" s="55">
        <v>272</v>
      </c>
      <c r="KA256" s="54">
        <v>273</v>
      </c>
      <c r="KB256" s="55">
        <v>274</v>
      </c>
      <c r="KC256" s="54">
        <v>275</v>
      </c>
      <c r="KD256" s="55">
        <v>276</v>
      </c>
      <c r="KE256" s="54">
        <v>277</v>
      </c>
      <c r="KF256" s="55">
        <v>278</v>
      </c>
      <c r="KG256" s="54">
        <v>279</v>
      </c>
      <c r="KH256" s="55">
        <v>280</v>
      </c>
      <c r="KI256" s="54">
        <v>281</v>
      </c>
      <c r="KJ256" s="55">
        <v>282</v>
      </c>
      <c r="KK256" s="54">
        <v>283</v>
      </c>
      <c r="KL256" s="55">
        <v>284</v>
      </c>
      <c r="KM256" s="54">
        <v>285</v>
      </c>
      <c r="KN256" s="55">
        <v>286</v>
      </c>
      <c r="KO256" s="54">
        <v>287</v>
      </c>
      <c r="KP256" s="55">
        <v>288</v>
      </c>
      <c r="KQ256" s="54">
        <v>289</v>
      </c>
      <c r="KR256" s="55">
        <v>290</v>
      </c>
      <c r="KS256" s="54">
        <v>291</v>
      </c>
      <c r="KT256" s="55">
        <v>292</v>
      </c>
      <c r="KU256" s="54">
        <v>293</v>
      </c>
      <c r="KV256" s="55">
        <v>294</v>
      </c>
      <c r="KW256" s="54">
        <v>295</v>
      </c>
      <c r="KX256" s="55">
        <v>296</v>
      </c>
      <c r="KY256" s="54">
        <v>297</v>
      </c>
      <c r="KZ256" s="55">
        <v>298</v>
      </c>
      <c r="LA256" s="54">
        <v>299</v>
      </c>
      <c r="LB256" s="55">
        <v>300</v>
      </c>
      <c r="LC256" s="54">
        <v>301</v>
      </c>
      <c r="LD256" s="55">
        <v>302</v>
      </c>
      <c r="LE256" s="54">
        <v>303</v>
      </c>
      <c r="LF256" s="55">
        <v>304</v>
      </c>
      <c r="LG256" s="54">
        <v>305</v>
      </c>
      <c r="LH256" s="55">
        <v>306</v>
      </c>
      <c r="LI256" s="54">
        <v>307</v>
      </c>
      <c r="LJ256" s="55">
        <v>308</v>
      </c>
      <c r="LK256" s="54">
        <v>309</v>
      </c>
      <c r="LL256" s="55">
        <v>310</v>
      </c>
      <c r="LM256" s="54">
        <v>311</v>
      </c>
      <c r="LN256" s="55">
        <v>312</v>
      </c>
      <c r="LO256" s="54">
        <v>313</v>
      </c>
      <c r="LP256" s="55">
        <v>314</v>
      </c>
      <c r="LQ256" s="54">
        <v>315</v>
      </c>
      <c r="LR256" s="55">
        <v>316</v>
      </c>
      <c r="LS256" s="54">
        <v>317</v>
      </c>
      <c r="LT256" s="55">
        <v>318</v>
      </c>
      <c r="LU256" s="54">
        <v>319</v>
      </c>
      <c r="LV256" s="55">
        <v>320</v>
      </c>
      <c r="LW256" s="54">
        <v>321</v>
      </c>
      <c r="LX256" s="55">
        <v>322</v>
      </c>
      <c r="LY256" s="54">
        <v>323</v>
      </c>
      <c r="LZ256" s="55">
        <v>324</v>
      </c>
      <c r="MA256" s="54">
        <v>325</v>
      </c>
      <c r="MB256" s="55">
        <v>326</v>
      </c>
      <c r="MC256" s="54">
        <v>327</v>
      </c>
      <c r="MD256" s="55">
        <v>328</v>
      </c>
      <c r="ME256" s="54">
        <v>329</v>
      </c>
      <c r="MF256" s="55">
        <v>330</v>
      </c>
      <c r="MG256" s="54">
        <v>331</v>
      </c>
      <c r="MH256" s="55">
        <v>332</v>
      </c>
      <c r="MI256" s="54">
        <v>333</v>
      </c>
      <c r="MJ256" s="55">
        <v>334</v>
      </c>
      <c r="MK256" s="54">
        <v>335</v>
      </c>
      <c r="ML256" s="55">
        <v>336</v>
      </c>
      <c r="MM256" s="54">
        <v>337</v>
      </c>
      <c r="MN256" s="55">
        <v>338</v>
      </c>
      <c r="MO256" s="54">
        <v>339</v>
      </c>
      <c r="MP256" s="55">
        <v>340</v>
      </c>
      <c r="MQ256" s="54">
        <v>341</v>
      </c>
      <c r="MR256" s="55">
        <v>342</v>
      </c>
      <c r="MS256" s="54">
        <v>343</v>
      </c>
      <c r="MT256" s="55">
        <v>344</v>
      </c>
      <c r="MU256" s="54">
        <v>345</v>
      </c>
      <c r="MV256" s="55">
        <v>346</v>
      </c>
      <c r="MW256" s="54">
        <v>347</v>
      </c>
      <c r="MX256" s="55">
        <v>348</v>
      </c>
      <c r="MY256" s="54">
        <v>349</v>
      </c>
      <c r="MZ256" s="55">
        <v>350</v>
      </c>
      <c r="NA256" s="54">
        <v>351</v>
      </c>
      <c r="NB256" s="55">
        <v>352</v>
      </c>
      <c r="NC256" s="54">
        <v>353</v>
      </c>
      <c r="ND256" s="55">
        <v>354</v>
      </c>
      <c r="NE256" s="54">
        <v>355</v>
      </c>
      <c r="NF256" s="55">
        <v>356</v>
      </c>
      <c r="NG256" s="54">
        <v>357</v>
      </c>
      <c r="NH256" s="55">
        <v>358</v>
      </c>
      <c r="NI256" s="54">
        <v>359</v>
      </c>
      <c r="NJ256" s="55">
        <v>360</v>
      </c>
      <c r="NK256" s="54">
        <v>361</v>
      </c>
      <c r="NL256" s="55">
        <v>362</v>
      </c>
      <c r="NM256" s="54">
        <v>363</v>
      </c>
      <c r="NN256" s="55">
        <v>364</v>
      </c>
      <c r="NO256" s="54">
        <v>365</v>
      </c>
      <c r="NP256" s="55">
        <v>366</v>
      </c>
      <c r="NQ256" s="54">
        <v>367</v>
      </c>
      <c r="NR256" s="55">
        <v>368</v>
      </c>
      <c r="NS256" s="54">
        <v>369</v>
      </c>
      <c r="NT256" s="55">
        <v>370</v>
      </c>
      <c r="NU256" s="54">
        <v>371</v>
      </c>
      <c r="NV256" s="55">
        <v>372</v>
      </c>
      <c r="NW256" s="54">
        <v>373</v>
      </c>
      <c r="NX256" s="55">
        <v>374</v>
      </c>
      <c r="NY256" s="54">
        <v>375</v>
      </c>
      <c r="NZ256" s="55">
        <v>376</v>
      </c>
      <c r="OA256" s="54">
        <v>377</v>
      </c>
      <c r="OB256" s="55">
        <v>378</v>
      </c>
      <c r="OC256" s="54">
        <v>379</v>
      </c>
      <c r="OD256" s="55">
        <v>380</v>
      </c>
      <c r="OE256" s="54">
        <v>381</v>
      </c>
      <c r="OF256" s="55">
        <v>382</v>
      </c>
      <c r="OG256" s="54">
        <v>383</v>
      </c>
      <c r="OH256" s="55">
        <v>384</v>
      </c>
      <c r="OI256" s="54">
        <v>385</v>
      </c>
      <c r="OJ256" s="55">
        <v>386</v>
      </c>
      <c r="OK256" s="54">
        <v>387</v>
      </c>
      <c r="OL256" s="55">
        <v>388</v>
      </c>
      <c r="OM256" s="54">
        <v>389</v>
      </c>
      <c r="ON256" s="55">
        <v>390</v>
      </c>
      <c r="OO256" s="54">
        <v>391</v>
      </c>
      <c r="OP256" s="55">
        <v>392</v>
      </c>
      <c r="OQ256" s="54">
        <v>393</v>
      </c>
      <c r="OR256" s="55">
        <v>394</v>
      </c>
      <c r="OS256" s="54">
        <v>395</v>
      </c>
      <c r="OT256" s="55">
        <v>396</v>
      </c>
      <c r="OU256" s="54">
        <v>397</v>
      </c>
      <c r="OV256" s="55">
        <v>398</v>
      </c>
      <c r="OW256" s="54">
        <v>399</v>
      </c>
      <c r="OX256" s="55">
        <v>400</v>
      </c>
      <c r="OY256" s="54">
        <v>401</v>
      </c>
      <c r="OZ256" s="55">
        <v>402</v>
      </c>
      <c r="PA256" s="54">
        <v>403</v>
      </c>
      <c r="PB256" s="55">
        <v>404</v>
      </c>
      <c r="PC256" s="54">
        <v>405</v>
      </c>
      <c r="PD256" s="55">
        <v>406</v>
      </c>
      <c r="PE256" s="54">
        <v>407</v>
      </c>
      <c r="PF256" s="55">
        <v>408</v>
      </c>
      <c r="PG256" s="54">
        <v>409</v>
      </c>
      <c r="PH256" s="55">
        <v>410</v>
      </c>
      <c r="PI256" s="54">
        <v>411</v>
      </c>
      <c r="PJ256" s="55">
        <v>412</v>
      </c>
      <c r="PK256" s="54">
        <v>413</v>
      </c>
      <c r="PL256" s="55">
        <v>414</v>
      </c>
      <c r="PM256" s="54">
        <v>415</v>
      </c>
      <c r="PN256" s="55">
        <v>416</v>
      </c>
      <c r="PO256" s="54">
        <v>417</v>
      </c>
      <c r="PP256" s="55">
        <v>418</v>
      </c>
      <c r="PQ256" s="54">
        <v>419</v>
      </c>
      <c r="PR256" s="55">
        <v>420</v>
      </c>
      <c r="PS256" s="54">
        <v>421</v>
      </c>
      <c r="PT256" s="55">
        <v>422</v>
      </c>
      <c r="PU256" s="54">
        <v>423</v>
      </c>
      <c r="PV256" s="55">
        <v>424</v>
      </c>
      <c r="PW256" s="54">
        <v>425</v>
      </c>
      <c r="PX256" s="55">
        <v>426</v>
      </c>
      <c r="PY256" s="54">
        <v>427</v>
      </c>
      <c r="PZ256" s="55">
        <v>428</v>
      </c>
      <c r="QA256" s="54">
        <v>429</v>
      </c>
      <c r="QB256" s="55">
        <v>430</v>
      </c>
      <c r="QC256" s="54">
        <v>431</v>
      </c>
      <c r="QD256" s="55">
        <v>432</v>
      </c>
      <c r="QE256" s="54">
        <v>433</v>
      </c>
      <c r="QF256" s="55">
        <v>434</v>
      </c>
      <c r="QG256" s="54">
        <v>435</v>
      </c>
      <c r="QH256" s="55">
        <v>436</v>
      </c>
      <c r="QI256" s="54">
        <v>437</v>
      </c>
      <c r="QJ256" s="55">
        <v>438</v>
      </c>
      <c r="QK256" s="54">
        <v>439</v>
      </c>
      <c r="QL256" s="55">
        <v>440</v>
      </c>
      <c r="QM256" s="54">
        <v>441</v>
      </c>
      <c r="QN256" s="55">
        <v>442</v>
      </c>
      <c r="QO256" s="54">
        <v>443</v>
      </c>
      <c r="QP256" s="55">
        <v>444</v>
      </c>
      <c r="QQ256" s="54">
        <v>445</v>
      </c>
      <c r="QR256" s="55">
        <v>446</v>
      </c>
      <c r="QS256" s="54">
        <v>447</v>
      </c>
      <c r="QT256" s="55">
        <v>448</v>
      </c>
      <c r="QU256" s="54">
        <v>449</v>
      </c>
      <c r="QV256" s="55">
        <v>450</v>
      </c>
      <c r="QW256" s="54">
        <v>451</v>
      </c>
      <c r="QX256" s="55">
        <v>452</v>
      </c>
      <c r="QY256" s="54">
        <v>453</v>
      </c>
      <c r="QZ256" s="55">
        <v>454</v>
      </c>
      <c r="RA256" s="54">
        <v>455</v>
      </c>
      <c r="RB256" s="55">
        <v>456</v>
      </c>
      <c r="RC256" s="54">
        <v>457</v>
      </c>
      <c r="RD256" s="55">
        <v>458</v>
      </c>
      <c r="RE256" s="54">
        <v>459</v>
      </c>
      <c r="RF256" s="55">
        <v>460</v>
      </c>
      <c r="RG256" s="54">
        <v>461</v>
      </c>
      <c r="RH256" s="55">
        <v>462</v>
      </c>
      <c r="RI256" s="54">
        <v>463</v>
      </c>
      <c r="RJ256" s="55">
        <v>464</v>
      </c>
      <c r="RK256" s="54">
        <v>465</v>
      </c>
      <c r="RL256" s="55">
        <v>466</v>
      </c>
      <c r="RM256" s="54">
        <v>467</v>
      </c>
      <c r="RN256" s="55">
        <v>468</v>
      </c>
      <c r="RO256" s="54">
        <v>469</v>
      </c>
      <c r="RP256" s="55">
        <v>470</v>
      </c>
      <c r="RQ256" s="54">
        <v>471</v>
      </c>
      <c r="RR256" s="55">
        <v>472</v>
      </c>
      <c r="RS256" s="54">
        <v>473</v>
      </c>
      <c r="RT256" s="55">
        <v>474</v>
      </c>
      <c r="RU256" s="54">
        <v>475</v>
      </c>
      <c r="RV256" s="55">
        <v>476</v>
      </c>
      <c r="RW256" s="54">
        <v>477</v>
      </c>
      <c r="RX256" s="55">
        <v>478</v>
      </c>
      <c r="RY256" s="54">
        <v>479</v>
      </c>
      <c r="RZ256" s="55">
        <v>480</v>
      </c>
      <c r="SA256" s="54">
        <v>481</v>
      </c>
      <c r="SB256" s="55">
        <v>482</v>
      </c>
      <c r="SC256" s="54">
        <v>483</v>
      </c>
      <c r="SD256" s="55">
        <v>484</v>
      </c>
      <c r="SE256" s="54">
        <v>485</v>
      </c>
      <c r="SF256" s="55">
        <v>486</v>
      </c>
      <c r="SG256" s="54">
        <v>487</v>
      </c>
      <c r="SH256" s="55">
        <v>488</v>
      </c>
      <c r="SI256" s="54">
        <v>489</v>
      </c>
      <c r="SJ256" s="55">
        <v>490</v>
      </c>
      <c r="SK256" s="54">
        <v>491</v>
      </c>
      <c r="SL256" s="55">
        <v>492</v>
      </c>
      <c r="SM256" s="54">
        <v>493</v>
      </c>
      <c r="SN256" s="55">
        <v>494</v>
      </c>
      <c r="SO256" s="54">
        <v>495</v>
      </c>
      <c r="SP256" s="55">
        <v>496</v>
      </c>
      <c r="SQ256" s="54">
        <v>497</v>
      </c>
      <c r="SR256" s="55">
        <v>498</v>
      </c>
      <c r="SS256" s="54">
        <v>499</v>
      </c>
      <c r="ST256" s="55">
        <v>500</v>
      </c>
      <c r="SU256" s="54">
        <v>501</v>
      </c>
      <c r="SV256" s="55">
        <v>502</v>
      </c>
      <c r="SW256" s="54">
        <v>503</v>
      </c>
      <c r="SX256" s="55">
        <v>504</v>
      </c>
      <c r="SY256" s="54">
        <v>505</v>
      </c>
      <c r="SZ256" s="55">
        <v>506</v>
      </c>
      <c r="TA256" s="54">
        <v>507</v>
      </c>
      <c r="TB256" s="55">
        <v>508</v>
      </c>
      <c r="TC256" s="54">
        <v>509</v>
      </c>
      <c r="TD256" s="55">
        <v>510</v>
      </c>
      <c r="TE256" s="54">
        <v>511</v>
      </c>
      <c r="TF256" s="55">
        <v>512</v>
      </c>
      <c r="TG256" s="54">
        <v>513</v>
      </c>
      <c r="TH256" s="55">
        <v>514</v>
      </c>
      <c r="TI256" s="54">
        <v>515</v>
      </c>
      <c r="TJ256" s="55">
        <v>516</v>
      </c>
      <c r="TK256" s="54">
        <v>517</v>
      </c>
      <c r="TL256" s="55">
        <v>518</v>
      </c>
      <c r="TM256" s="54">
        <v>519</v>
      </c>
      <c r="TN256" s="55">
        <v>520</v>
      </c>
      <c r="TO256" s="54">
        <v>521</v>
      </c>
      <c r="TP256" s="55">
        <v>522</v>
      </c>
      <c r="TQ256" s="54">
        <v>523</v>
      </c>
      <c r="TR256" s="55">
        <v>524</v>
      </c>
      <c r="TS256" s="54">
        <v>525</v>
      </c>
      <c r="TT256" s="55">
        <v>526</v>
      </c>
      <c r="TU256" s="54">
        <v>527</v>
      </c>
      <c r="TV256" s="55">
        <v>528</v>
      </c>
      <c r="TW256" s="54">
        <v>529</v>
      </c>
      <c r="TX256" s="55">
        <v>530</v>
      </c>
      <c r="TY256" s="54">
        <v>531</v>
      </c>
      <c r="TZ256" s="55">
        <v>532</v>
      </c>
      <c r="UA256" s="54">
        <v>533</v>
      </c>
      <c r="UB256" s="55">
        <v>534</v>
      </c>
      <c r="UC256" s="54">
        <v>535</v>
      </c>
      <c r="UD256" s="55">
        <v>536</v>
      </c>
      <c r="UE256" s="54">
        <v>537</v>
      </c>
      <c r="UF256" s="55">
        <v>538</v>
      </c>
      <c r="UG256" s="54">
        <v>539</v>
      </c>
      <c r="UH256" s="55">
        <v>540</v>
      </c>
      <c r="UI256" s="54">
        <v>541</v>
      </c>
      <c r="UJ256" s="55">
        <v>542</v>
      </c>
      <c r="UK256" s="54">
        <v>543</v>
      </c>
      <c r="UL256" s="55">
        <v>544</v>
      </c>
      <c r="UM256" s="54">
        <v>545</v>
      </c>
      <c r="UN256" s="55">
        <v>546</v>
      </c>
      <c r="UO256" s="54">
        <v>547</v>
      </c>
      <c r="UP256" s="55">
        <v>548</v>
      </c>
      <c r="UQ256" s="54">
        <v>549</v>
      </c>
      <c r="UR256" s="55">
        <v>550</v>
      </c>
      <c r="US256" s="54">
        <v>551</v>
      </c>
      <c r="UT256" s="55">
        <v>552</v>
      </c>
      <c r="UU256" s="54">
        <v>553</v>
      </c>
      <c r="UV256" s="55">
        <v>554</v>
      </c>
      <c r="UW256" s="54">
        <v>555</v>
      </c>
      <c r="UX256" s="55">
        <v>556</v>
      </c>
      <c r="UY256" s="54">
        <v>557</v>
      </c>
      <c r="UZ256" s="55">
        <v>558</v>
      </c>
      <c r="VA256" s="54">
        <v>559</v>
      </c>
      <c r="VB256" s="55">
        <v>560</v>
      </c>
      <c r="VC256" s="54">
        <v>561</v>
      </c>
      <c r="VD256" s="55">
        <v>562</v>
      </c>
      <c r="VE256" s="54">
        <v>563</v>
      </c>
      <c r="VF256" s="55">
        <v>564</v>
      </c>
      <c r="VG256" s="54">
        <v>565</v>
      </c>
      <c r="VH256" s="55">
        <v>566</v>
      </c>
      <c r="VI256" s="54">
        <v>567</v>
      </c>
      <c r="VJ256" s="55">
        <v>568</v>
      </c>
      <c r="VK256" s="54">
        <v>569</v>
      </c>
      <c r="VL256" s="55">
        <v>570</v>
      </c>
      <c r="VM256" s="54">
        <v>571</v>
      </c>
      <c r="VN256" s="55">
        <v>572</v>
      </c>
      <c r="VO256" s="54">
        <v>573</v>
      </c>
      <c r="VP256" s="55">
        <v>574</v>
      </c>
      <c r="VQ256" s="54">
        <v>575</v>
      </c>
      <c r="VR256" s="55">
        <v>576</v>
      </c>
      <c r="VS256" s="54">
        <v>577</v>
      </c>
      <c r="VT256" s="55">
        <v>578</v>
      </c>
      <c r="VU256" s="54">
        <v>579</v>
      </c>
      <c r="VV256" s="55">
        <v>580</v>
      </c>
      <c r="VW256" s="54">
        <v>581</v>
      </c>
      <c r="VX256" s="55">
        <v>582</v>
      </c>
      <c r="VY256" s="54">
        <v>583</v>
      </c>
      <c r="VZ256" s="55">
        <v>584</v>
      </c>
      <c r="WA256" s="54">
        <v>585</v>
      </c>
      <c r="WB256" s="55">
        <v>586</v>
      </c>
      <c r="WC256" s="54">
        <v>587</v>
      </c>
      <c r="WD256" s="55">
        <v>588</v>
      </c>
      <c r="WE256" s="54">
        <v>589</v>
      </c>
      <c r="WF256" s="55">
        <v>590</v>
      </c>
      <c r="WG256" s="54">
        <v>591</v>
      </c>
      <c r="WH256" s="55">
        <v>592</v>
      </c>
      <c r="WI256" s="54">
        <v>593</v>
      </c>
      <c r="WJ256" s="55">
        <v>594</v>
      </c>
      <c r="WK256" s="54">
        <v>595</v>
      </c>
      <c r="WL256" s="55">
        <v>596</v>
      </c>
      <c r="WM256" s="54">
        <v>597</v>
      </c>
      <c r="WN256" s="55">
        <v>598</v>
      </c>
      <c r="WO256" s="54">
        <v>599</v>
      </c>
      <c r="WP256" s="55">
        <v>600</v>
      </c>
      <c r="WQ256" s="54">
        <v>601</v>
      </c>
      <c r="WR256" s="55">
        <v>602</v>
      </c>
      <c r="WS256" s="54">
        <v>603</v>
      </c>
      <c r="WT256" s="55">
        <v>604</v>
      </c>
      <c r="WU256" s="54">
        <v>605</v>
      </c>
      <c r="WV256" s="55">
        <v>606</v>
      </c>
      <c r="WW256" s="54">
        <v>607</v>
      </c>
      <c r="WX256" s="55">
        <v>608</v>
      </c>
      <c r="WY256" s="54">
        <v>609</v>
      </c>
      <c r="WZ256" s="55">
        <v>610</v>
      </c>
      <c r="XA256" s="54">
        <v>611</v>
      </c>
      <c r="XB256" s="55">
        <v>612</v>
      </c>
      <c r="XC256" s="54">
        <v>613</v>
      </c>
      <c r="XD256" s="55">
        <v>614</v>
      </c>
      <c r="XE256" s="54">
        <v>615</v>
      </c>
      <c r="XF256" s="55">
        <v>616</v>
      </c>
      <c r="XG256" s="54">
        <v>617</v>
      </c>
      <c r="XH256" s="55">
        <v>618</v>
      </c>
      <c r="XI256" s="54">
        <v>619</v>
      </c>
      <c r="XJ256" s="55">
        <v>620</v>
      </c>
      <c r="XK256" s="54">
        <v>621</v>
      </c>
      <c r="XL256" s="55">
        <v>622</v>
      </c>
      <c r="XM256" s="54">
        <v>623</v>
      </c>
      <c r="XN256" s="55">
        <v>624</v>
      </c>
      <c r="XO256" s="54">
        <v>625</v>
      </c>
      <c r="XP256" s="55">
        <v>626</v>
      </c>
      <c r="XQ256" s="54">
        <v>627</v>
      </c>
      <c r="XR256" s="55">
        <v>628</v>
      </c>
      <c r="XS256" s="54">
        <v>629</v>
      </c>
      <c r="XT256" s="55">
        <v>630</v>
      </c>
      <c r="XU256" s="54">
        <v>631</v>
      </c>
      <c r="XV256" s="55">
        <v>632</v>
      </c>
      <c r="XW256" s="54">
        <v>633</v>
      </c>
      <c r="XX256" s="55">
        <v>634</v>
      </c>
      <c r="XY256" s="54">
        <v>635</v>
      </c>
      <c r="XZ256" s="55">
        <v>636</v>
      </c>
      <c r="YA256" s="54">
        <v>637</v>
      </c>
      <c r="YB256" s="55">
        <v>638</v>
      </c>
      <c r="YC256" s="54">
        <v>639</v>
      </c>
      <c r="YD256" s="55">
        <v>640</v>
      </c>
      <c r="YE256" s="54">
        <v>641</v>
      </c>
      <c r="YF256" s="55">
        <v>642</v>
      </c>
      <c r="YG256" s="54">
        <v>643</v>
      </c>
      <c r="YH256" s="55">
        <v>644</v>
      </c>
      <c r="YI256" s="54">
        <v>645</v>
      </c>
      <c r="YJ256" s="55">
        <v>646</v>
      </c>
      <c r="YK256" s="54">
        <v>647</v>
      </c>
      <c r="YL256" s="55">
        <v>648</v>
      </c>
      <c r="YM256" s="54">
        <v>649</v>
      </c>
      <c r="YN256" s="55">
        <v>650</v>
      </c>
      <c r="YO256" s="54">
        <v>651</v>
      </c>
      <c r="YP256" s="55">
        <v>652</v>
      </c>
      <c r="YQ256" s="54">
        <v>653</v>
      </c>
      <c r="YR256" s="55">
        <v>654</v>
      </c>
      <c r="YS256" s="54">
        <v>655</v>
      </c>
      <c r="YT256" s="55">
        <v>656</v>
      </c>
      <c r="YU256" s="54">
        <v>657</v>
      </c>
      <c r="YV256" s="55">
        <v>658</v>
      </c>
      <c r="YW256" s="54">
        <v>659</v>
      </c>
      <c r="YX256" s="55">
        <v>660</v>
      </c>
      <c r="YY256" s="54">
        <v>661</v>
      </c>
      <c r="YZ256" s="55">
        <v>662</v>
      </c>
      <c r="ZA256" s="54">
        <v>663</v>
      </c>
      <c r="ZB256" s="55">
        <v>664</v>
      </c>
      <c r="ZC256" s="54">
        <v>665</v>
      </c>
      <c r="ZD256" s="55">
        <v>666</v>
      </c>
      <c r="ZE256" s="54">
        <v>667</v>
      </c>
      <c r="ZF256" s="55">
        <v>668</v>
      </c>
      <c r="ZG256" s="54">
        <v>669</v>
      </c>
      <c r="ZH256" s="55">
        <v>670</v>
      </c>
      <c r="ZI256" s="54">
        <v>671</v>
      </c>
      <c r="ZJ256" s="55">
        <v>672</v>
      </c>
    </row>
    <row r="257" spans="4:687">
      <c r="D257" s="260"/>
      <c r="E257" s="261"/>
      <c r="F257" s="261"/>
      <c r="G257" s="262"/>
      <c r="H257" s="267"/>
      <c r="L257" s="270"/>
      <c r="N257" s="254" t="s">
        <v>542</v>
      </c>
      <c r="O257" s="251">
        <f>SUM(O255:U255)</f>
        <v>317425286.36312407</v>
      </c>
      <c r="P257" s="249"/>
      <c r="Q257" s="249"/>
      <c r="R257" s="249"/>
      <c r="S257" s="249"/>
      <c r="T257" s="249"/>
      <c r="U257" s="249"/>
      <c r="V257" s="249">
        <f>SUM(V255:AB255)</f>
        <v>317425286.36312407</v>
      </c>
      <c r="W257" s="249"/>
      <c r="X257" s="249"/>
      <c r="Y257" s="249"/>
      <c r="Z257" s="249"/>
      <c r="AA257" s="249"/>
      <c r="AB257" s="249"/>
      <c r="AC257" s="249">
        <f t="shared" ref="AC257" si="214">SUM(AC255:AI255)</f>
        <v>230920023.2052294</v>
      </c>
      <c r="AD257" s="249"/>
      <c r="AE257" s="249"/>
      <c r="AF257" s="249"/>
      <c r="AG257" s="249"/>
      <c r="AH257" s="249"/>
      <c r="AI257" s="249"/>
      <c r="AJ257" s="249">
        <f t="shared" ref="AJ257" si="215">SUM(AJ255:AP255)</f>
        <v>14656865.310492504</v>
      </c>
      <c r="AK257" s="249"/>
      <c r="AL257" s="249"/>
      <c r="AM257" s="249"/>
      <c r="AN257" s="249"/>
      <c r="AO257" s="249"/>
      <c r="AP257" s="249"/>
      <c r="AQ257" s="249">
        <f t="shared" ref="AQ257" si="216">SUM(AQ255:AW255)</f>
        <v>7409496.8894398753</v>
      </c>
      <c r="AR257" s="249"/>
      <c r="AS257" s="249"/>
      <c r="AT257" s="249"/>
      <c r="AU257" s="249"/>
      <c r="AV257" s="249"/>
      <c r="AW257" s="249"/>
      <c r="AX257" s="249">
        <f t="shared" ref="AX257" si="217">SUM(AX255:BD255)</f>
        <v>6201602.1525977692</v>
      </c>
      <c r="AY257" s="249"/>
      <c r="AZ257" s="249"/>
      <c r="BA257" s="249"/>
      <c r="BB257" s="249"/>
      <c r="BC257" s="249"/>
      <c r="BD257" s="249"/>
      <c r="BE257" s="249">
        <f t="shared" ref="BE257" si="218">SUM(BE255:BK255)</f>
        <v>6201602.1525977692</v>
      </c>
      <c r="BF257" s="249"/>
      <c r="BG257" s="249"/>
      <c r="BH257" s="249"/>
      <c r="BI257" s="249"/>
      <c r="BJ257" s="249"/>
      <c r="BK257" s="249"/>
      <c r="BL257" s="249">
        <f t="shared" ref="BL257" si="219">SUM(BL255:BR255)</f>
        <v>6201602.1525977692</v>
      </c>
      <c r="BM257" s="249"/>
      <c r="BN257" s="249"/>
      <c r="BO257" s="249"/>
      <c r="BP257" s="249"/>
      <c r="BQ257" s="249"/>
      <c r="BR257" s="249"/>
      <c r="BS257" s="249">
        <f>SUM(BS255:BY255)</f>
        <v>6201602.1525977692</v>
      </c>
      <c r="BT257" s="249"/>
      <c r="BU257" s="249"/>
      <c r="BV257" s="249"/>
      <c r="BW257" s="249"/>
      <c r="BX257" s="249"/>
      <c r="BY257" s="249"/>
      <c r="BZ257" s="249">
        <f>SUM(BZ255:CF255)</f>
        <v>11483181.099966189</v>
      </c>
      <c r="CA257" s="249"/>
      <c r="CB257" s="249"/>
      <c r="CC257" s="249"/>
      <c r="CD257" s="249"/>
      <c r="CE257" s="249"/>
      <c r="CF257" s="249"/>
      <c r="CG257" s="249">
        <f t="shared" ref="CG257" si="220">SUM(CG255:CM255)</f>
        <v>18525286.363124084</v>
      </c>
      <c r="CH257" s="249"/>
      <c r="CI257" s="249"/>
      <c r="CJ257" s="249"/>
      <c r="CK257" s="249"/>
      <c r="CL257" s="249"/>
      <c r="CM257" s="249"/>
      <c r="CN257" s="249">
        <f>SUM(CN255:CT255)</f>
        <v>18525286.363124084</v>
      </c>
      <c r="CO257" s="249"/>
      <c r="CP257" s="249"/>
      <c r="CQ257" s="249"/>
      <c r="CR257" s="249"/>
      <c r="CS257" s="249"/>
      <c r="CT257" s="249"/>
      <c r="CU257" s="249">
        <f t="shared" ref="CU257" si="221">SUM(CU255:DA255)</f>
        <v>15762128.468387241</v>
      </c>
      <c r="CV257" s="249"/>
      <c r="CW257" s="249"/>
      <c r="CX257" s="249"/>
      <c r="CY257" s="249"/>
      <c r="CZ257" s="249"/>
      <c r="DA257" s="249"/>
      <c r="DB257" s="249">
        <f t="shared" ref="DB257" si="222">SUM(DB255:DH255)</f>
        <v>21856865.310492504</v>
      </c>
      <c r="DC257" s="249"/>
      <c r="DD257" s="249"/>
      <c r="DE257" s="249"/>
      <c r="DF257" s="249"/>
      <c r="DG257" s="249"/>
      <c r="DH257" s="249"/>
      <c r="DI257" s="249">
        <f t="shared" ref="DI257" si="223">SUM(DI255:DO255)</f>
        <v>15556127.423206426</v>
      </c>
      <c r="DJ257" s="249"/>
      <c r="DK257" s="249"/>
      <c r="DL257" s="249"/>
      <c r="DM257" s="249"/>
      <c r="DN257" s="249"/>
      <c r="DO257" s="249"/>
      <c r="DP257" s="249">
        <f t="shared" ref="DP257" si="224">SUM(DP255:DV255)</f>
        <v>5555143.5734916562</v>
      </c>
      <c r="DQ257" s="249"/>
      <c r="DR257" s="249"/>
      <c r="DS257" s="249"/>
      <c r="DT257" s="249"/>
      <c r="DU257" s="249"/>
      <c r="DV257" s="249"/>
      <c r="DW257" s="249">
        <f t="shared" ref="DW257" si="225">SUM(DW255:EC255)</f>
        <v>5555143.5734916562</v>
      </c>
      <c r="DX257" s="249"/>
      <c r="DY257" s="249"/>
      <c r="DZ257" s="249"/>
      <c r="EA257" s="249"/>
      <c r="EB257" s="249"/>
      <c r="EC257" s="249"/>
      <c r="ED257" s="249">
        <f t="shared" ref="ED257" si="226">SUM(ED255:EJ255)</f>
        <v>3449880.4155969201</v>
      </c>
      <c r="EE257" s="249"/>
      <c r="EF257" s="249"/>
      <c r="EG257" s="249"/>
      <c r="EH257" s="249"/>
      <c r="EI257" s="249"/>
      <c r="EJ257" s="249"/>
      <c r="EK257" s="249">
        <f t="shared" ref="EK257" si="227">SUM(EK255:EQ255)</f>
        <v>2607775.1524390243</v>
      </c>
      <c r="EL257" s="249"/>
      <c r="EM257" s="249"/>
      <c r="EN257" s="249"/>
      <c r="EO257" s="249"/>
      <c r="EP257" s="249"/>
      <c r="EQ257" s="249"/>
      <c r="ER257" s="249">
        <f t="shared" ref="ER257" si="228">SUM(ER255:EX255)</f>
        <v>2607775.1524390243</v>
      </c>
      <c r="ES257" s="249"/>
      <c r="ET257" s="249"/>
      <c r="EU257" s="249"/>
      <c r="EV257" s="249"/>
      <c r="EW257" s="249"/>
      <c r="EX257" s="249"/>
      <c r="EY257" s="249">
        <f t="shared" ref="EY257" si="229">SUM(EY255:FE255)</f>
        <v>2607775.1524390243</v>
      </c>
      <c r="EZ257" s="249"/>
      <c r="FA257" s="249"/>
      <c r="FB257" s="249"/>
      <c r="FC257" s="249"/>
      <c r="FD257" s="249"/>
      <c r="FE257" s="249"/>
      <c r="FF257" s="249">
        <f t="shared" ref="FF257" si="230">SUM(FF255:FL255)</f>
        <v>2607775.1524390243</v>
      </c>
      <c r="FG257" s="249"/>
      <c r="FH257" s="249"/>
      <c r="FI257" s="249"/>
      <c r="FJ257" s="249"/>
      <c r="FK257" s="249"/>
      <c r="FL257" s="249"/>
      <c r="FM257" s="249">
        <f t="shared" ref="FM257" si="231">SUM(FM255:FS255)</f>
        <v>2607775.1524390243</v>
      </c>
      <c r="FN257" s="249"/>
      <c r="FO257" s="249"/>
      <c r="FP257" s="249"/>
      <c r="FQ257" s="249"/>
      <c r="FR257" s="249"/>
      <c r="FS257" s="249"/>
      <c r="FT257" s="249">
        <f t="shared" ref="FT257" si="232">SUM(FT255:FZ255)</f>
        <v>2607775.1524390243</v>
      </c>
      <c r="FU257" s="249"/>
      <c r="FV257" s="249"/>
      <c r="FW257" s="249"/>
      <c r="FX257" s="249"/>
      <c r="FY257" s="249"/>
      <c r="FZ257" s="249"/>
      <c r="GA257" s="249">
        <f t="shared" ref="GA257" si="233">SUM(GA255:GG255)</f>
        <v>2607775.1524390243</v>
      </c>
      <c r="GB257" s="249"/>
      <c r="GC257" s="249"/>
      <c r="GD257" s="249"/>
      <c r="GE257" s="249"/>
      <c r="GF257" s="249"/>
      <c r="GG257" s="249"/>
      <c r="GH257" s="249">
        <f t="shared" ref="GH257" si="234">SUM(GH255:GN255)</f>
        <v>2607775.1524390243</v>
      </c>
      <c r="GI257" s="249"/>
      <c r="GJ257" s="249"/>
      <c r="GK257" s="249"/>
      <c r="GL257" s="249"/>
      <c r="GM257" s="249"/>
      <c r="GN257" s="249"/>
      <c r="GO257" s="249">
        <f t="shared" ref="GO257" si="235">SUM(GO255:GU255)</f>
        <v>2607775.1524390243</v>
      </c>
      <c r="GP257" s="249"/>
      <c r="GQ257" s="249"/>
      <c r="GR257" s="249"/>
      <c r="GS257" s="249"/>
      <c r="GT257" s="249"/>
      <c r="GU257" s="249"/>
      <c r="GV257" s="249">
        <f t="shared" ref="GV257" si="236">SUM(GV255:HB255)</f>
        <v>2607775.1524390243</v>
      </c>
      <c r="GW257" s="249"/>
      <c r="GX257" s="249"/>
      <c r="GY257" s="249"/>
      <c r="GZ257" s="249"/>
      <c r="HA257" s="249"/>
      <c r="HB257" s="249"/>
      <c r="HC257" s="249">
        <f t="shared" ref="HC257" si="237">SUM(HC255:HI255)</f>
        <v>2607775.1524390243</v>
      </c>
      <c r="HD257" s="249"/>
      <c r="HE257" s="249"/>
      <c r="HF257" s="249"/>
      <c r="HG257" s="249"/>
      <c r="HH257" s="249"/>
      <c r="HI257" s="249"/>
      <c r="HJ257" s="249">
        <f t="shared" ref="HJ257" si="238">SUM(HJ255:HP255)</f>
        <v>2607775.1524390243</v>
      </c>
      <c r="HK257" s="249"/>
      <c r="HL257" s="249"/>
      <c r="HM257" s="249"/>
      <c r="HN257" s="249"/>
      <c r="HO257" s="249"/>
      <c r="HP257" s="249"/>
      <c r="HQ257" s="249">
        <f t="shared" ref="HQ257" si="239">SUM(HQ255:HW255)</f>
        <v>2607775.1524390243</v>
      </c>
      <c r="HR257" s="249"/>
      <c r="HS257" s="249"/>
      <c r="HT257" s="249"/>
      <c r="HU257" s="249"/>
      <c r="HV257" s="249"/>
      <c r="HW257" s="249"/>
      <c r="HX257" s="249">
        <f t="shared" ref="HX257" si="240">SUM(HX255:ID255)</f>
        <v>2607775.1524390243</v>
      </c>
      <c r="HY257" s="249"/>
      <c r="HZ257" s="249"/>
      <c r="IA257" s="249"/>
      <c r="IB257" s="249"/>
      <c r="IC257" s="249"/>
      <c r="ID257" s="249"/>
      <c r="IE257" s="249">
        <f t="shared" ref="IE257" si="241">SUM(IE255:IK255)</f>
        <v>2607775.1524390243</v>
      </c>
      <c r="IF257" s="249"/>
      <c r="IG257" s="249"/>
      <c r="IH257" s="249"/>
      <c r="II257" s="249"/>
      <c r="IJ257" s="249"/>
      <c r="IK257" s="249"/>
      <c r="IL257" s="249">
        <f t="shared" ref="IL257" si="242">SUM(IL255:IR255)</f>
        <v>2607775.1524390243</v>
      </c>
      <c r="IM257" s="249"/>
      <c r="IN257" s="249"/>
      <c r="IO257" s="249"/>
      <c r="IP257" s="249"/>
      <c r="IQ257" s="249"/>
      <c r="IR257" s="249"/>
      <c r="IS257" s="249">
        <f t="shared" ref="IS257" si="243">SUM(IS255:IY255)</f>
        <v>2607775.1524390243</v>
      </c>
      <c r="IT257" s="249"/>
      <c r="IU257" s="249"/>
      <c r="IV257" s="249"/>
      <c r="IW257" s="249"/>
      <c r="IX257" s="249"/>
      <c r="IY257" s="249"/>
      <c r="IZ257" s="249">
        <f t="shared" ref="IZ257" si="244">SUM(IZ255:JF255)</f>
        <v>2607775.1524390243</v>
      </c>
      <c r="JA257" s="249"/>
      <c r="JB257" s="249"/>
      <c r="JC257" s="249"/>
      <c r="JD257" s="249"/>
      <c r="JE257" s="249"/>
      <c r="JF257" s="249"/>
      <c r="JG257" s="249">
        <f t="shared" ref="JG257" si="245">SUM(JG255:JM255)</f>
        <v>2607775.1524390243</v>
      </c>
      <c r="JH257" s="249"/>
      <c r="JI257" s="249"/>
      <c r="JJ257" s="249"/>
      <c r="JK257" s="249"/>
      <c r="JL257" s="249"/>
      <c r="JM257" s="249"/>
      <c r="JN257" s="249">
        <f t="shared" ref="JN257" si="246">SUM(JN255:JT255)</f>
        <v>2607775.1524390243</v>
      </c>
      <c r="JO257" s="249"/>
      <c r="JP257" s="249"/>
      <c r="JQ257" s="249"/>
      <c r="JR257" s="249"/>
      <c r="JS257" s="249"/>
      <c r="JT257" s="249"/>
      <c r="JU257" s="249">
        <f t="shared" ref="JU257" si="247">SUM(JU255:KA255)</f>
        <v>2607775.1524390243</v>
      </c>
      <c r="JV257" s="249"/>
      <c r="JW257" s="249"/>
      <c r="JX257" s="249"/>
      <c r="JY257" s="249"/>
      <c r="JZ257" s="249"/>
      <c r="KA257" s="249"/>
      <c r="KB257" s="249">
        <f t="shared" ref="KB257" si="248">SUM(KB255:KH255)</f>
        <v>2607775.1524390243</v>
      </c>
      <c r="KC257" s="249"/>
      <c r="KD257" s="249"/>
      <c r="KE257" s="249"/>
      <c r="KF257" s="249"/>
      <c r="KG257" s="249"/>
      <c r="KH257" s="249"/>
      <c r="KI257" s="249">
        <f t="shared" ref="KI257" si="249">SUM(KI255:KO255)</f>
        <v>2607775.1524390243</v>
      </c>
      <c r="KJ257" s="249"/>
      <c r="KK257" s="249"/>
      <c r="KL257" s="249"/>
      <c r="KM257" s="249"/>
      <c r="KN257" s="249"/>
      <c r="KO257" s="249"/>
      <c r="KP257" s="249">
        <f t="shared" ref="KP257" si="250">SUM(KP255:KV255)</f>
        <v>2607775.1524390243</v>
      </c>
      <c r="KQ257" s="249"/>
      <c r="KR257" s="249"/>
      <c r="KS257" s="249"/>
      <c r="KT257" s="249"/>
      <c r="KU257" s="249"/>
      <c r="KV257" s="249"/>
      <c r="KW257" s="249">
        <f t="shared" ref="KW257" si="251">SUM(KW255:LC255)</f>
        <v>2607775.1524390243</v>
      </c>
      <c r="KX257" s="249"/>
      <c r="KY257" s="249"/>
      <c r="KZ257" s="249"/>
      <c r="LA257" s="249"/>
      <c r="LB257" s="249"/>
      <c r="LC257" s="249"/>
      <c r="LD257" s="249">
        <f t="shared" ref="LD257" si="252">SUM(LD255:LJ255)</f>
        <v>6662457.9859777801</v>
      </c>
      <c r="LE257" s="249"/>
      <c r="LF257" s="249"/>
      <c r="LG257" s="249"/>
      <c r="LH257" s="249"/>
      <c r="LI257" s="249"/>
      <c r="LJ257" s="249"/>
      <c r="LK257" s="249">
        <f t="shared" ref="LK257" si="253">SUM(LK255:LQ255)</f>
        <v>30755348.89121031</v>
      </c>
      <c r="LL257" s="249"/>
      <c r="LM257" s="249"/>
      <c r="LN257" s="249"/>
      <c r="LO257" s="249"/>
      <c r="LP257" s="249"/>
      <c r="LQ257" s="249"/>
      <c r="LR257" s="249">
        <f t="shared" ref="LR257" si="254">SUM(LR255:LX255)</f>
        <v>13621803.651210314</v>
      </c>
      <c r="LS257" s="249"/>
      <c r="LT257" s="249"/>
      <c r="LU257" s="249"/>
      <c r="LV257" s="249"/>
      <c r="LW257" s="249"/>
      <c r="LX257" s="249"/>
      <c r="LY257" s="249">
        <f t="shared" ref="LY257" si="255">SUM(LY255:ME255)</f>
        <v>15832728.44644841</v>
      </c>
      <c r="LZ257" s="249"/>
      <c r="MA257" s="249"/>
      <c r="MB257" s="249"/>
      <c r="MC257" s="249"/>
      <c r="MD257" s="249"/>
      <c r="ME257" s="249"/>
      <c r="MF257" s="249">
        <f t="shared" ref="MF257" si="256">SUM(MF255:ML255)</f>
        <v>13089628.095972219</v>
      </c>
      <c r="MG257" s="249"/>
      <c r="MH257" s="249"/>
      <c r="MI257" s="249"/>
      <c r="MJ257" s="249"/>
      <c r="MK257" s="249"/>
      <c r="ML257" s="249"/>
      <c r="MM257" s="249">
        <f t="shared" ref="MM257" si="257">SUM(MM255:MS255)</f>
        <v>12369652.651210316</v>
      </c>
      <c r="MN257" s="249"/>
      <c r="MO257" s="249"/>
      <c r="MP257" s="249"/>
      <c r="MQ257" s="249"/>
      <c r="MR257" s="249"/>
      <c r="MS257" s="249"/>
      <c r="MT257" s="249">
        <f t="shared" ref="MT257" si="258">SUM(MT255:MZ255)</f>
        <v>16800984.651210316</v>
      </c>
      <c r="MU257" s="249"/>
      <c r="MV257" s="249"/>
      <c r="MW257" s="249"/>
      <c r="MX257" s="249"/>
      <c r="MY257" s="249"/>
      <c r="MZ257" s="249"/>
      <c r="NA257" s="249">
        <f t="shared" ref="NA257" si="259">SUM(NA255:NG255)</f>
        <v>24926081.31787698</v>
      </c>
      <c r="NB257" s="249"/>
      <c r="NC257" s="249"/>
      <c r="ND257" s="249"/>
      <c r="NE257" s="249"/>
      <c r="NF257" s="249"/>
      <c r="NG257" s="249"/>
      <c r="NH257" s="249">
        <f t="shared" ref="NH257" si="260">SUM(NH255:NN255)</f>
        <v>28399243.31787698</v>
      </c>
      <c r="NI257" s="249"/>
      <c r="NJ257" s="249"/>
      <c r="NK257" s="249"/>
      <c r="NL257" s="249"/>
      <c r="NM257" s="249"/>
      <c r="NN257" s="249"/>
      <c r="NO257" s="249">
        <f t="shared" ref="NO257" si="261">SUM(NO255:NU255)</f>
        <v>24535830.517876983</v>
      </c>
      <c r="NP257" s="249"/>
      <c r="NQ257" s="249"/>
      <c r="NR257" s="249"/>
      <c r="NS257" s="249"/>
      <c r="NT257" s="249"/>
      <c r="NU257" s="249"/>
      <c r="NV257" s="249">
        <f t="shared" ref="NV257" si="262">SUM(NV255:OB255)</f>
        <v>55135298.651210308</v>
      </c>
      <c r="NW257" s="249"/>
      <c r="NX257" s="249"/>
      <c r="NY257" s="249"/>
      <c r="NZ257" s="249"/>
      <c r="OA257" s="249"/>
      <c r="OB257" s="249"/>
      <c r="OC257" s="249">
        <f t="shared" ref="OC257" si="263">SUM(OC255:OI255)</f>
        <v>188694248.65121031</v>
      </c>
      <c r="OD257" s="249"/>
      <c r="OE257" s="249"/>
      <c r="OF257" s="249"/>
      <c r="OG257" s="249"/>
      <c r="OH257" s="249"/>
      <c r="OI257" s="249"/>
      <c r="OJ257" s="249">
        <f t="shared" ref="OJ257" si="264">SUM(OJ255:OP255)</f>
        <v>81327428.651210293</v>
      </c>
      <c r="OK257" s="249"/>
      <c r="OL257" s="249"/>
      <c r="OM257" s="249"/>
      <c r="ON257" s="249"/>
      <c r="OO257" s="249"/>
      <c r="OP257" s="249"/>
      <c r="OQ257" s="249">
        <f>SUM(OQ255:OW255)</f>
        <v>167990814.03787696</v>
      </c>
      <c r="OR257" s="249"/>
      <c r="OS257" s="249"/>
      <c r="OT257" s="249"/>
      <c r="OU257" s="249"/>
      <c r="OV257" s="249"/>
      <c r="OW257" s="249"/>
      <c r="OX257" s="249">
        <f>SUM(OX255:PD255)</f>
        <v>167990814.03787696</v>
      </c>
      <c r="OY257" s="249"/>
      <c r="OZ257" s="249"/>
      <c r="PA257" s="249"/>
      <c r="PB257" s="249"/>
      <c r="PC257" s="249"/>
      <c r="PD257" s="249"/>
      <c r="PE257" s="249">
        <f t="shared" ref="PE257" si="265">SUM(PE255:PK255)</f>
        <v>173475174.03787696</v>
      </c>
      <c r="PF257" s="249"/>
      <c r="PG257" s="249"/>
      <c r="PH257" s="249"/>
      <c r="PI257" s="249"/>
      <c r="PJ257" s="249"/>
      <c r="PK257" s="249"/>
      <c r="PL257" s="249">
        <f>SUM(PL255:PR255)</f>
        <v>165083857.37121031</v>
      </c>
      <c r="PM257" s="249"/>
      <c r="PN257" s="249"/>
      <c r="PO257" s="249"/>
      <c r="PP257" s="249"/>
      <c r="PQ257" s="249"/>
      <c r="PR257" s="249"/>
      <c r="PS257" s="249">
        <f t="shared" ref="PS257" si="266">SUM(PS255:PY255)</f>
        <v>50004426.402876973</v>
      </c>
      <c r="PT257" s="249"/>
      <c r="PU257" s="249"/>
      <c r="PV257" s="249"/>
      <c r="PW257" s="249"/>
      <c r="PX257" s="249"/>
      <c r="PY257" s="249"/>
      <c r="PZ257" s="249">
        <f t="shared" ref="PZ257" si="267">SUM(PZ255:QF255)</f>
        <v>47603930.460876986</v>
      </c>
      <c r="QA257" s="249"/>
      <c r="QB257" s="249"/>
      <c r="QC257" s="249"/>
      <c r="QD257" s="249"/>
      <c r="QE257" s="249"/>
      <c r="QF257" s="249"/>
      <c r="QG257" s="249">
        <f t="shared" ref="QG257" si="268">SUM(QG255:QM255)</f>
        <v>44393479.293109313</v>
      </c>
      <c r="QH257" s="249"/>
      <c r="QI257" s="249"/>
      <c r="QJ257" s="249"/>
      <c r="QK257" s="249"/>
      <c r="QL257" s="249"/>
      <c r="QM257" s="249"/>
      <c r="QN257" s="249">
        <f t="shared" ref="QN257" si="269">SUM(QN255:QT255)</f>
        <v>44674495.753715366</v>
      </c>
      <c r="QO257" s="249"/>
      <c r="QP257" s="249"/>
      <c r="QQ257" s="249"/>
      <c r="QR257" s="249"/>
      <c r="QS257" s="249"/>
      <c r="QT257" s="249"/>
      <c r="QU257" s="249">
        <f t="shared" ref="QU257" si="270">SUM(QU255:RA255)</f>
        <v>44674495.753715366</v>
      </c>
      <c r="QV257" s="249"/>
      <c r="QW257" s="249"/>
      <c r="QX257" s="249"/>
      <c r="QY257" s="249"/>
      <c r="QZ257" s="249"/>
      <c r="RA257" s="249"/>
      <c r="RB257" s="249">
        <f t="shared" ref="RB257" si="271">SUM(RB255:RH255)</f>
        <v>41038384.642604247</v>
      </c>
      <c r="RC257" s="249"/>
      <c r="RD257" s="249"/>
      <c r="RE257" s="249"/>
      <c r="RF257" s="249"/>
      <c r="RG257" s="249"/>
      <c r="RH257" s="249"/>
      <c r="RI257" s="249">
        <f t="shared" ref="RI257" si="272">SUM(RI255:RO255)</f>
        <v>41038384.642604247</v>
      </c>
      <c r="RJ257" s="249"/>
      <c r="RK257" s="249"/>
      <c r="RL257" s="249"/>
      <c r="RM257" s="249"/>
      <c r="RN257" s="249"/>
      <c r="RO257" s="249"/>
      <c r="RP257" s="249">
        <f t="shared" ref="RP257" si="273">SUM(RP255:RV255)</f>
        <v>41038384.642604247</v>
      </c>
      <c r="RQ257" s="249"/>
      <c r="RR257" s="249"/>
      <c r="RS257" s="249"/>
      <c r="RT257" s="249"/>
      <c r="RU257" s="249"/>
      <c r="RV257" s="249"/>
      <c r="RW257" s="249">
        <f t="shared" ref="RW257" si="274">SUM(RW255:SC255)</f>
        <v>40831114.604806267</v>
      </c>
      <c r="RX257" s="249"/>
      <c r="RY257" s="249"/>
      <c r="RZ257" s="249"/>
      <c r="SA257" s="249"/>
      <c r="SB257" s="249"/>
      <c r="SC257" s="249"/>
      <c r="SD257" s="249">
        <f t="shared" ref="SD257" si="275">SUM(SD255:SJ255)</f>
        <v>54119334.044685058</v>
      </c>
      <c r="SE257" s="249"/>
      <c r="SF257" s="249"/>
      <c r="SG257" s="249"/>
      <c r="SH257" s="249"/>
      <c r="SI257" s="249"/>
      <c r="SJ257" s="249"/>
      <c r="SK257" s="249">
        <f t="shared" ref="SK257" si="276">SUM(SK255:SQ255)</f>
        <v>94840866.040351719</v>
      </c>
      <c r="SL257" s="249"/>
      <c r="SM257" s="249"/>
      <c r="SN257" s="249"/>
      <c r="SO257" s="249"/>
      <c r="SP257" s="249"/>
      <c r="SQ257" s="249"/>
      <c r="SR257" s="249">
        <f t="shared" ref="SR257" si="277">SUM(SR255:SX255)</f>
        <v>57040749.593685053</v>
      </c>
      <c r="SS257" s="249"/>
      <c r="ST257" s="249"/>
      <c r="SU257" s="249"/>
      <c r="SV257" s="249"/>
      <c r="SW257" s="249"/>
      <c r="SX257" s="249"/>
      <c r="SY257" s="249">
        <f t="shared" ref="SY257" si="278">SUM(SY255:TE255)</f>
        <v>95272446.012321398</v>
      </c>
      <c r="SZ257" s="249"/>
      <c r="TA257" s="249"/>
      <c r="TB257" s="249"/>
      <c r="TC257" s="249"/>
      <c r="TD257" s="249"/>
      <c r="TE257" s="249"/>
      <c r="TF257" s="249">
        <f t="shared" ref="TF257" si="279">SUM(TF255:TL255)</f>
        <v>49044520.180321425</v>
      </c>
      <c r="TG257" s="249"/>
      <c r="TH257" s="249"/>
      <c r="TI257" s="249"/>
      <c r="TJ257" s="249"/>
      <c r="TK257" s="249"/>
      <c r="TL257" s="249"/>
      <c r="TM257" s="249">
        <f t="shared" ref="TM257" si="280">SUM(TM255:TS255)</f>
        <v>49191051.508654758</v>
      </c>
      <c r="TN257" s="249"/>
      <c r="TO257" s="249"/>
      <c r="TP257" s="249"/>
      <c r="TQ257" s="249"/>
      <c r="TR257" s="249"/>
      <c r="TS257" s="249"/>
      <c r="TT257" s="249">
        <f t="shared" ref="TT257" si="281">SUM(TT255:TZ255)</f>
        <v>41943544.821988083</v>
      </c>
      <c r="TU257" s="249"/>
      <c r="TV257" s="249"/>
      <c r="TW257" s="249"/>
      <c r="TX257" s="249"/>
      <c r="TY257" s="249"/>
      <c r="TZ257" s="249"/>
      <c r="UA257" s="249">
        <f t="shared" ref="UA257" si="282">SUM(UA255:UG255)</f>
        <v>52540350.238654748</v>
      </c>
      <c r="UB257" s="249"/>
      <c r="UC257" s="249"/>
      <c r="UD257" s="249"/>
      <c r="UE257" s="249"/>
      <c r="UF257" s="249"/>
      <c r="UG257" s="249"/>
      <c r="UH257" s="249">
        <f t="shared" ref="UH257" si="283">SUM(UH255:UN255)</f>
        <v>56357112.905321419</v>
      </c>
      <c r="UI257" s="249"/>
      <c r="UJ257" s="249"/>
      <c r="UK257" s="249"/>
      <c r="UL257" s="249"/>
      <c r="UM257" s="249"/>
      <c r="UN257" s="249"/>
      <c r="UO257" s="249">
        <f t="shared" ref="UO257" si="284">SUM(UO255:UU255)</f>
        <v>62288234.910096653</v>
      </c>
      <c r="UP257" s="249"/>
      <c r="UQ257" s="249"/>
      <c r="UR257" s="249"/>
      <c r="US257" s="249"/>
      <c r="UT257" s="249"/>
      <c r="UU257" s="249"/>
      <c r="UV257" s="249">
        <f t="shared" ref="UV257" si="285">SUM(UV255:VB255)</f>
        <v>42809973.215801425</v>
      </c>
      <c r="UW257" s="249"/>
      <c r="UX257" s="249"/>
      <c r="UY257" s="249"/>
      <c r="UZ257" s="249"/>
      <c r="VA257" s="249"/>
      <c r="VB257" s="249"/>
      <c r="VC257" s="249">
        <f t="shared" ref="VC257" si="286">SUM(VC255:VI255)</f>
        <v>37039320.217321418</v>
      </c>
      <c r="VD257" s="249"/>
      <c r="VE257" s="249"/>
      <c r="VF257" s="249"/>
      <c r="VG257" s="249"/>
      <c r="VH257" s="249"/>
      <c r="VI257" s="249"/>
      <c r="VJ257" s="249">
        <f t="shared" ref="VJ257" si="287">SUM(VJ255:VP255)</f>
        <v>50874561.21065475</v>
      </c>
      <c r="VK257" s="249"/>
      <c r="VL257" s="249"/>
      <c r="VM257" s="249"/>
      <c r="VN257" s="249"/>
      <c r="VO257" s="249"/>
      <c r="VP257" s="249"/>
      <c r="VQ257" s="249">
        <f t="shared" ref="VQ257" si="288">SUM(VQ255:VW255)</f>
        <v>52422945.150099203</v>
      </c>
      <c r="VR257" s="249"/>
      <c r="VS257" s="249"/>
      <c r="VT257" s="249"/>
      <c r="VU257" s="249"/>
      <c r="VV257" s="249"/>
      <c r="VW257" s="249"/>
      <c r="VX257" s="249">
        <f t="shared" ref="VX257" si="289">SUM(VX255:WD255)</f>
        <v>72874785.483432531</v>
      </c>
      <c r="VY257" s="249"/>
      <c r="VZ257" s="249"/>
      <c r="WA257" s="249"/>
      <c r="WB257" s="249"/>
      <c r="WC257" s="249"/>
      <c r="WD257" s="249"/>
      <c r="WE257" s="249">
        <f t="shared" ref="WE257" si="290">SUM(WE255:WK255)</f>
        <v>77658553.650099188</v>
      </c>
      <c r="WF257" s="249"/>
      <c r="WG257" s="249"/>
      <c r="WH257" s="249"/>
      <c r="WI257" s="249"/>
      <c r="WJ257" s="249"/>
      <c r="WK257" s="249"/>
      <c r="WL257" s="249">
        <f t="shared" ref="WL257" si="291">SUM(WL255:WR255)</f>
        <v>79642735.622321412</v>
      </c>
      <c r="WM257" s="249"/>
      <c r="WN257" s="249"/>
      <c r="WO257" s="249"/>
      <c r="WP257" s="249"/>
      <c r="WQ257" s="249"/>
      <c r="WR257" s="249"/>
      <c r="WS257" s="249">
        <f t="shared" ref="WS257" si="292">SUM(WS255:WY255)</f>
        <v>59519094.277876981</v>
      </c>
      <c r="WT257" s="249"/>
      <c r="WU257" s="249"/>
      <c r="WV257" s="249"/>
      <c r="WW257" s="249"/>
      <c r="WX257" s="249"/>
      <c r="WY257" s="249"/>
      <c r="WZ257" s="249">
        <f t="shared" ref="WZ257" si="293">SUM(WZ255:XF255)</f>
        <v>41336756.987876981</v>
      </c>
      <c r="XA257" s="249"/>
      <c r="XB257" s="249"/>
      <c r="XC257" s="249"/>
      <c r="XD257" s="249"/>
      <c r="XE257" s="249"/>
      <c r="XF257" s="249"/>
      <c r="XG257" s="249">
        <f t="shared" ref="XG257" si="294">SUM(XG255:XM255)</f>
        <v>37426814.763714142</v>
      </c>
      <c r="XH257" s="249"/>
      <c r="XI257" s="249"/>
      <c r="XJ257" s="249"/>
      <c r="XK257" s="249"/>
      <c r="XL257" s="249"/>
      <c r="XM257" s="249"/>
      <c r="XN257" s="249">
        <f t="shared" ref="XN257" si="295">SUM(XN255:XT255)</f>
        <v>33746442.034721427</v>
      </c>
      <c r="XO257" s="249"/>
      <c r="XP257" s="249"/>
      <c r="XQ257" s="249"/>
      <c r="XR257" s="249"/>
      <c r="XS257" s="249"/>
      <c r="XT257" s="249"/>
      <c r="XU257" s="249">
        <f t="shared" ref="XU257" si="296">SUM(XU255:YA255)</f>
        <v>37135348.446276985</v>
      </c>
      <c r="XV257" s="249"/>
      <c r="XW257" s="249"/>
      <c r="XX257" s="249"/>
      <c r="XY257" s="249"/>
      <c r="XZ257" s="249"/>
      <c r="YA257" s="249"/>
      <c r="YB257" s="249">
        <f t="shared" ref="YB257" si="297">SUM(YB255:YH255)</f>
        <v>43633166.712083429</v>
      </c>
      <c r="YC257" s="249"/>
      <c r="YD257" s="249"/>
      <c r="YE257" s="249"/>
      <c r="YF257" s="249"/>
      <c r="YG257" s="249"/>
      <c r="YH257" s="249"/>
      <c r="YI257" s="249">
        <f t="shared" ref="YI257" si="298">SUM(YI255:YO255)</f>
        <v>55761719.793158703</v>
      </c>
      <c r="YJ257" s="249"/>
      <c r="YK257" s="249"/>
      <c r="YL257" s="249"/>
      <c r="YM257" s="249"/>
      <c r="YN257" s="249"/>
      <c r="YO257" s="249"/>
      <c r="YP257" s="249">
        <f t="shared" ref="YP257" si="299">SUM(YP255:YV255)</f>
        <v>50132193.482047588</v>
      </c>
      <c r="YQ257" s="249"/>
      <c r="YR257" s="249"/>
      <c r="YS257" s="249"/>
      <c r="YT257" s="249"/>
      <c r="YU257" s="249"/>
      <c r="YV257" s="249"/>
      <c r="YW257" s="249">
        <f t="shared" ref="YW257" si="300">SUM(YW255:ZC255)</f>
        <v>29070354.439203151</v>
      </c>
      <c r="YX257" s="249"/>
      <c r="YY257" s="249"/>
      <c r="YZ257" s="249"/>
      <c r="ZA257" s="249"/>
      <c r="ZB257" s="249"/>
      <c r="ZC257" s="249"/>
      <c r="ZD257" s="249">
        <f t="shared" ref="ZD257" si="301">SUM(ZD255:ZJ255)</f>
        <v>37171796.594757274</v>
      </c>
      <c r="ZE257" s="249"/>
      <c r="ZF257" s="249"/>
      <c r="ZG257" s="249"/>
      <c r="ZH257" s="249"/>
      <c r="ZI257" s="249"/>
      <c r="ZJ257" s="249"/>
      <c r="ZK257" s="69"/>
    </row>
    <row r="258" spans="4:687" ht="15.75" thickBot="1">
      <c r="D258" s="260"/>
      <c r="E258" s="261"/>
      <c r="F258" s="261"/>
      <c r="G258" s="262"/>
      <c r="H258" s="267"/>
      <c r="L258" s="270"/>
      <c r="N258" s="255"/>
      <c r="O258" s="274" t="s">
        <v>543</v>
      </c>
      <c r="P258" s="248"/>
      <c r="Q258" s="248"/>
      <c r="R258" s="248"/>
      <c r="S258" s="248"/>
      <c r="T258" s="248"/>
      <c r="U258" s="248"/>
      <c r="V258" s="248" t="s">
        <v>544</v>
      </c>
      <c r="W258" s="248"/>
      <c r="X258" s="248"/>
      <c r="Y258" s="248"/>
      <c r="Z258" s="248"/>
      <c r="AA258" s="248"/>
      <c r="AB258" s="248"/>
      <c r="AC258" s="248" t="s">
        <v>545</v>
      </c>
      <c r="AD258" s="248"/>
      <c r="AE258" s="248"/>
      <c r="AF258" s="248"/>
      <c r="AG258" s="248"/>
      <c r="AH258" s="248"/>
      <c r="AI258" s="248"/>
      <c r="AJ258" s="248" t="s">
        <v>546</v>
      </c>
      <c r="AK258" s="248"/>
      <c r="AL258" s="248"/>
      <c r="AM258" s="248"/>
      <c r="AN258" s="248"/>
      <c r="AO258" s="248"/>
      <c r="AP258" s="248"/>
      <c r="AQ258" s="248" t="s">
        <v>547</v>
      </c>
      <c r="AR258" s="248"/>
      <c r="AS258" s="248"/>
      <c r="AT258" s="248"/>
      <c r="AU258" s="248"/>
      <c r="AV258" s="248"/>
      <c r="AW258" s="248"/>
      <c r="AX258" s="248" t="s">
        <v>548</v>
      </c>
      <c r="AY258" s="248"/>
      <c r="AZ258" s="248"/>
      <c r="BA258" s="248"/>
      <c r="BB258" s="248"/>
      <c r="BC258" s="248"/>
      <c r="BD258" s="248"/>
      <c r="BE258" s="248" t="s">
        <v>549</v>
      </c>
      <c r="BF258" s="248"/>
      <c r="BG258" s="248"/>
      <c r="BH258" s="248"/>
      <c r="BI258" s="248"/>
      <c r="BJ258" s="248"/>
      <c r="BK258" s="248"/>
      <c r="BL258" s="248" t="s">
        <v>550</v>
      </c>
      <c r="BM258" s="248"/>
      <c r="BN258" s="248"/>
      <c r="BO258" s="248"/>
      <c r="BP258" s="248"/>
      <c r="BQ258" s="248"/>
      <c r="BR258" s="248"/>
      <c r="BS258" s="248" t="s">
        <v>551</v>
      </c>
      <c r="BT258" s="248"/>
      <c r="BU258" s="248"/>
      <c r="BV258" s="248"/>
      <c r="BW258" s="248"/>
      <c r="BX258" s="248"/>
      <c r="BY258" s="248"/>
      <c r="BZ258" s="248" t="s">
        <v>552</v>
      </c>
      <c r="CA258" s="248"/>
      <c r="CB258" s="248"/>
      <c r="CC258" s="248"/>
      <c r="CD258" s="248"/>
      <c r="CE258" s="248"/>
      <c r="CF258" s="248"/>
      <c r="CG258" s="248" t="s">
        <v>553</v>
      </c>
      <c r="CH258" s="248"/>
      <c r="CI258" s="248"/>
      <c r="CJ258" s="248"/>
      <c r="CK258" s="248"/>
      <c r="CL258" s="248"/>
      <c r="CM258" s="248"/>
      <c r="CN258" s="248" t="s">
        <v>554</v>
      </c>
      <c r="CO258" s="248"/>
      <c r="CP258" s="248"/>
      <c r="CQ258" s="248"/>
      <c r="CR258" s="248"/>
      <c r="CS258" s="248"/>
      <c r="CT258" s="248"/>
      <c r="CU258" s="248" t="s">
        <v>555</v>
      </c>
      <c r="CV258" s="248"/>
      <c r="CW258" s="248"/>
      <c r="CX258" s="248"/>
      <c r="CY258" s="248"/>
      <c r="CZ258" s="248"/>
      <c r="DA258" s="248"/>
      <c r="DB258" s="248" t="s">
        <v>556</v>
      </c>
      <c r="DC258" s="248"/>
      <c r="DD258" s="248"/>
      <c r="DE258" s="248"/>
      <c r="DF258" s="248"/>
      <c r="DG258" s="248"/>
      <c r="DH258" s="248"/>
      <c r="DI258" s="248" t="s">
        <v>557</v>
      </c>
      <c r="DJ258" s="248"/>
      <c r="DK258" s="248"/>
      <c r="DL258" s="248"/>
      <c r="DM258" s="248"/>
      <c r="DN258" s="248"/>
      <c r="DO258" s="248"/>
      <c r="DP258" s="248" t="s">
        <v>558</v>
      </c>
      <c r="DQ258" s="248"/>
      <c r="DR258" s="248"/>
      <c r="DS258" s="248"/>
      <c r="DT258" s="248"/>
      <c r="DU258" s="248"/>
      <c r="DV258" s="248"/>
      <c r="DW258" s="248" t="s">
        <v>559</v>
      </c>
      <c r="DX258" s="248"/>
      <c r="DY258" s="248"/>
      <c r="DZ258" s="248"/>
      <c r="EA258" s="248"/>
      <c r="EB258" s="248"/>
      <c r="EC258" s="248"/>
      <c r="ED258" s="248" t="s">
        <v>560</v>
      </c>
      <c r="EE258" s="248"/>
      <c r="EF258" s="248"/>
      <c r="EG258" s="248"/>
      <c r="EH258" s="248"/>
      <c r="EI258" s="248"/>
      <c r="EJ258" s="248"/>
      <c r="EK258" s="248" t="s">
        <v>561</v>
      </c>
      <c r="EL258" s="248"/>
      <c r="EM258" s="248"/>
      <c r="EN258" s="248"/>
      <c r="EO258" s="248"/>
      <c r="EP258" s="248"/>
      <c r="EQ258" s="248"/>
      <c r="ER258" s="248" t="s">
        <v>562</v>
      </c>
      <c r="ES258" s="248"/>
      <c r="ET258" s="248"/>
      <c r="EU258" s="248"/>
      <c r="EV258" s="248"/>
      <c r="EW258" s="248"/>
      <c r="EX258" s="248"/>
      <c r="EY258" s="248" t="s">
        <v>563</v>
      </c>
      <c r="EZ258" s="248"/>
      <c r="FA258" s="248"/>
      <c r="FB258" s="248"/>
      <c r="FC258" s="248"/>
      <c r="FD258" s="248"/>
      <c r="FE258" s="248"/>
      <c r="FF258" s="248" t="s">
        <v>564</v>
      </c>
      <c r="FG258" s="248"/>
      <c r="FH258" s="248"/>
      <c r="FI258" s="248"/>
      <c r="FJ258" s="248"/>
      <c r="FK258" s="248"/>
      <c r="FL258" s="248"/>
      <c r="FM258" s="248" t="s">
        <v>565</v>
      </c>
      <c r="FN258" s="248"/>
      <c r="FO258" s="248"/>
      <c r="FP258" s="248"/>
      <c r="FQ258" s="248"/>
      <c r="FR258" s="248"/>
      <c r="FS258" s="248"/>
      <c r="FT258" s="248" t="s">
        <v>566</v>
      </c>
      <c r="FU258" s="248"/>
      <c r="FV258" s="248"/>
      <c r="FW258" s="248"/>
      <c r="FX258" s="248"/>
      <c r="FY258" s="248"/>
      <c r="FZ258" s="248"/>
      <c r="GA258" s="248" t="s">
        <v>567</v>
      </c>
      <c r="GB258" s="248"/>
      <c r="GC258" s="248"/>
      <c r="GD258" s="248"/>
      <c r="GE258" s="248"/>
      <c r="GF258" s="248"/>
      <c r="GG258" s="248"/>
      <c r="GH258" s="248" t="s">
        <v>568</v>
      </c>
      <c r="GI258" s="248"/>
      <c r="GJ258" s="248"/>
      <c r="GK258" s="248"/>
      <c r="GL258" s="248"/>
      <c r="GM258" s="248"/>
      <c r="GN258" s="248"/>
      <c r="GO258" s="248" t="s">
        <v>569</v>
      </c>
      <c r="GP258" s="248"/>
      <c r="GQ258" s="248"/>
      <c r="GR258" s="248"/>
      <c r="GS258" s="248"/>
      <c r="GT258" s="248"/>
      <c r="GU258" s="248"/>
      <c r="GV258" s="248" t="s">
        <v>570</v>
      </c>
      <c r="GW258" s="248"/>
      <c r="GX258" s="248"/>
      <c r="GY258" s="248"/>
      <c r="GZ258" s="248"/>
      <c r="HA258" s="248"/>
      <c r="HB258" s="248"/>
      <c r="HC258" s="248" t="s">
        <v>571</v>
      </c>
      <c r="HD258" s="248"/>
      <c r="HE258" s="248"/>
      <c r="HF258" s="248"/>
      <c r="HG258" s="248"/>
      <c r="HH258" s="248"/>
      <c r="HI258" s="248"/>
      <c r="HJ258" s="248" t="s">
        <v>572</v>
      </c>
      <c r="HK258" s="248"/>
      <c r="HL258" s="248"/>
      <c r="HM258" s="248"/>
      <c r="HN258" s="248"/>
      <c r="HO258" s="248"/>
      <c r="HP258" s="248"/>
      <c r="HQ258" s="248" t="s">
        <v>573</v>
      </c>
      <c r="HR258" s="248"/>
      <c r="HS258" s="248"/>
      <c r="HT258" s="248"/>
      <c r="HU258" s="248"/>
      <c r="HV258" s="248"/>
      <c r="HW258" s="248"/>
      <c r="HX258" s="248" t="s">
        <v>574</v>
      </c>
      <c r="HY258" s="248"/>
      <c r="HZ258" s="248"/>
      <c r="IA258" s="248"/>
      <c r="IB258" s="248"/>
      <c r="IC258" s="248"/>
      <c r="ID258" s="248"/>
      <c r="IE258" s="248" t="s">
        <v>575</v>
      </c>
      <c r="IF258" s="248"/>
      <c r="IG258" s="248"/>
      <c r="IH258" s="248"/>
      <c r="II258" s="248"/>
      <c r="IJ258" s="248"/>
      <c r="IK258" s="248"/>
      <c r="IL258" s="248" t="s">
        <v>576</v>
      </c>
      <c r="IM258" s="248"/>
      <c r="IN258" s="248"/>
      <c r="IO258" s="248"/>
      <c r="IP258" s="248"/>
      <c r="IQ258" s="248"/>
      <c r="IR258" s="248"/>
      <c r="IS258" s="248" t="s">
        <v>577</v>
      </c>
      <c r="IT258" s="248"/>
      <c r="IU258" s="248"/>
      <c r="IV258" s="248"/>
      <c r="IW258" s="248"/>
      <c r="IX258" s="248"/>
      <c r="IY258" s="248"/>
      <c r="IZ258" s="248" t="s">
        <v>578</v>
      </c>
      <c r="JA258" s="248"/>
      <c r="JB258" s="248"/>
      <c r="JC258" s="248"/>
      <c r="JD258" s="248"/>
      <c r="JE258" s="248"/>
      <c r="JF258" s="248"/>
      <c r="JG258" s="248" t="s">
        <v>579</v>
      </c>
      <c r="JH258" s="248"/>
      <c r="JI258" s="248"/>
      <c r="JJ258" s="248"/>
      <c r="JK258" s="248"/>
      <c r="JL258" s="248"/>
      <c r="JM258" s="248"/>
      <c r="JN258" s="248" t="s">
        <v>580</v>
      </c>
      <c r="JO258" s="248"/>
      <c r="JP258" s="248"/>
      <c r="JQ258" s="248"/>
      <c r="JR258" s="248"/>
      <c r="JS258" s="248"/>
      <c r="JT258" s="248"/>
      <c r="JU258" s="248" t="s">
        <v>581</v>
      </c>
      <c r="JV258" s="248"/>
      <c r="JW258" s="248"/>
      <c r="JX258" s="248"/>
      <c r="JY258" s="248"/>
      <c r="JZ258" s="248"/>
      <c r="KA258" s="248"/>
      <c r="KB258" s="248" t="s">
        <v>582</v>
      </c>
      <c r="KC258" s="248"/>
      <c r="KD258" s="248"/>
      <c r="KE258" s="248"/>
      <c r="KF258" s="248"/>
      <c r="KG258" s="248"/>
      <c r="KH258" s="248"/>
      <c r="KI258" s="248" t="s">
        <v>583</v>
      </c>
      <c r="KJ258" s="248"/>
      <c r="KK258" s="248"/>
      <c r="KL258" s="248"/>
      <c r="KM258" s="248"/>
      <c r="KN258" s="248"/>
      <c r="KO258" s="248"/>
      <c r="KP258" s="248" t="s">
        <v>584</v>
      </c>
      <c r="KQ258" s="248"/>
      <c r="KR258" s="248"/>
      <c r="KS258" s="248"/>
      <c r="KT258" s="248"/>
      <c r="KU258" s="248"/>
      <c r="KV258" s="248"/>
      <c r="KW258" s="248" t="s">
        <v>585</v>
      </c>
      <c r="KX258" s="248"/>
      <c r="KY258" s="248"/>
      <c r="KZ258" s="248"/>
      <c r="LA258" s="248"/>
      <c r="LB258" s="248"/>
      <c r="LC258" s="248"/>
      <c r="LD258" s="248" t="s">
        <v>586</v>
      </c>
      <c r="LE258" s="248"/>
      <c r="LF258" s="248"/>
      <c r="LG258" s="248"/>
      <c r="LH258" s="248"/>
      <c r="LI258" s="248"/>
      <c r="LJ258" s="248"/>
      <c r="LK258" s="248" t="s">
        <v>587</v>
      </c>
      <c r="LL258" s="248"/>
      <c r="LM258" s="248"/>
      <c r="LN258" s="248"/>
      <c r="LO258" s="248"/>
      <c r="LP258" s="248"/>
      <c r="LQ258" s="248"/>
      <c r="LR258" s="248" t="s">
        <v>588</v>
      </c>
      <c r="LS258" s="248"/>
      <c r="LT258" s="248"/>
      <c r="LU258" s="248"/>
      <c r="LV258" s="248"/>
      <c r="LW258" s="248"/>
      <c r="LX258" s="248"/>
      <c r="LY258" s="248" t="s">
        <v>589</v>
      </c>
      <c r="LZ258" s="248"/>
      <c r="MA258" s="248"/>
      <c r="MB258" s="248"/>
      <c r="MC258" s="248"/>
      <c r="MD258" s="248"/>
      <c r="ME258" s="248"/>
      <c r="MF258" s="248" t="s">
        <v>590</v>
      </c>
      <c r="MG258" s="248"/>
      <c r="MH258" s="248"/>
      <c r="MI258" s="248"/>
      <c r="MJ258" s="248"/>
      <c r="MK258" s="248"/>
      <c r="ML258" s="248"/>
      <c r="MM258" s="248" t="s">
        <v>591</v>
      </c>
      <c r="MN258" s="248"/>
      <c r="MO258" s="248"/>
      <c r="MP258" s="248"/>
      <c r="MQ258" s="248"/>
      <c r="MR258" s="248"/>
      <c r="MS258" s="248"/>
      <c r="MT258" s="248" t="s">
        <v>592</v>
      </c>
      <c r="MU258" s="248"/>
      <c r="MV258" s="248"/>
      <c r="MW258" s="248"/>
      <c r="MX258" s="248"/>
      <c r="MY258" s="248"/>
      <c r="MZ258" s="248"/>
      <c r="NA258" s="248" t="s">
        <v>593</v>
      </c>
      <c r="NB258" s="248"/>
      <c r="NC258" s="248"/>
      <c r="ND258" s="248"/>
      <c r="NE258" s="248"/>
      <c r="NF258" s="248"/>
      <c r="NG258" s="248"/>
      <c r="NH258" s="248" t="s">
        <v>594</v>
      </c>
      <c r="NI258" s="248"/>
      <c r="NJ258" s="248"/>
      <c r="NK258" s="248"/>
      <c r="NL258" s="248"/>
      <c r="NM258" s="248"/>
      <c r="NN258" s="248"/>
      <c r="NO258" s="248" t="s">
        <v>595</v>
      </c>
      <c r="NP258" s="248"/>
      <c r="NQ258" s="248"/>
      <c r="NR258" s="248"/>
      <c r="NS258" s="248"/>
      <c r="NT258" s="248"/>
      <c r="NU258" s="248"/>
      <c r="NV258" s="248" t="s">
        <v>596</v>
      </c>
      <c r="NW258" s="248"/>
      <c r="NX258" s="248"/>
      <c r="NY258" s="248"/>
      <c r="NZ258" s="248"/>
      <c r="OA258" s="248"/>
      <c r="OB258" s="248"/>
      <c r="OC258" s="248" t="s">
        <v>597</v>
      </c>
      <c r="OD258" s="248"/>
      <c r="OE258" s="248"/>
      <c r="OF258" s="248"/>
      <c r="OG258" s="248"/>
      <c r="OH258" s="248"/>
      <c r="OI258" s="248"/>
      <c r="OJ258" s="248" t="s">
        <v>598</v>
      </c>
      <c r="OK258" s="248"/>
      <c r="OL258" s="248"/>
      <c r="OM258" s="248"/>
      <c r="ON258" s="248"/>
      <c r="OO258" s="248"/>
      <c r="OP258" s="248"/>
      <c r="OQ258" s="248" t="s">
        <v>599</v>
      </c>
      <c r="OR258" s="248"/>
      <c r="OS258" s="248"/>
      <c r="OT258" s="248"/>
      <c r="OU258" s="248"/>
      <c r="OV258" s="248"/>
      <c r="OW258" s="248"/>
      <c r="OX258" s="248" t="s">
        <v>600</v>
      </c>
      <c r="OY258" s="248"/>
      <c r="OZ258" s="248"/>
      <c r="PA258" s="248"/>
      <c r="PB258" s="248"/>
      <c r="PC258" s="248"/>
      <c r="PD258" s="248"/>
      <c r="PE258" s="248" t="s">
        <v>601</v>
      </c>
      <c r="PF258" s="248"/>
      <c r="PG258" s="248"/>
      <c r="PH258" s="248"/>
      <c r="PI258" s="248"/>
      <c r="PJ258" s="248"/>
      <c r="PK258" s="248"/>
      <c r="PL258" s="248" t="s">
        <v>602</v>
      </c>
      <c r="PM258" s="248"/>
      <c r="PN258" s="248"/>
      <c r="PO258" s="248"/>
      <c r="PP258" s="248"/>
      <c r="PQ258" s="248"/>
      <c r="PR258" s="248"/>
      <c r="PS258" s="248" t="s">
        <v>603</v>
      </c>
      <c r="PT258" s="248"/>
      <c r="PU258" s="248"/>
      <c r="PV258" s="248"/>
      <c r="PW258" s="248"/>
      <c r="PX258" s="248"/>
      <c r="PY258" s="248"/>
      <c r="PZ258" s="248" t="s">
        <v>604</v>
      </c>
      <c r="QA258" s="248"/>
      <c r="QB258" s="248"/>
      <c r="QC258" s="248"/>
      <c r="QD258" s="248"/>
      <c r="QE258" s="248"/>
      <c r="QF258" s="248"/>
      <c r="QG258" s="248" t="s">
        <v>605</v>
      </c>
      <c r="QH258" s="248"/>
      <c r="QI258" s="248"/>
      <c r="QJ258" s="248"/>
      <c r="QK258" s="248"/>
      <c r="QL258" s="248"/>
      <c r="QM258" s="248"/>
      <c r="QN258" s="248" t="s">
        <v>606</v>
      </c>
      <c r="QO258" s="248"/>
      <c r="QP258" s="248"/>
      <c r="QQ258" s="248"/>
      <c r="QR258" s="248"/>
      <c r="QS258" s="248"/>
      <c r="QT258" s="248"/>
      <c r="QU258" s="248" t="s">
        <v>607</v>
      </c>
      <c r="QV258" s="248"/>
      <c r="QW258" s="248"/>
      <c r="QX258" s="248"/>
      <c r="QY258" s="248"/>
      <c r="QZ258" s="248"/>
      <c r="RA258" s="248"/>
      <c r="RB258" s="248" t="s">
        <v>608</v>
      </c>
      <c r="RC258" s="248"/>
      <c r="RD258" s="248"/>
      <c r="RE258" s="248"/>
      <c r="RF258" s="248"/>
      <c r="RG258" s="248"/>
      <c r="RH258" s="248"/>
      <c r="RI258" s="248" t="s">
        <v>609</v>
      </c>
      <c r="RJ258" s="248"/>
      <c r="RK258" s="248"/>
      <c r="RL258" s="248"/>
      <c r="RM258" s="248"/>
      <c r="RN258" s="248"/>
      <c r="RO258" s="248"/>
      <c r="RP258" s="248" t="s">
        <v>610</v>
      </c>
      <c r="RQ258" s="248"/>
      <c r="RR258" s="248"/>
      <c r="RS258" s="248"/>
      <c r="RT258" s="248"/>
      <c r="RU258" s="248"/>
      <c r="RV258" s="248"/>
      <c r="RW258" s="248" t="s">
        <v>611</v>
      </c>
      <c r="RX258" s="248"/>
      <c r="RY258" s="248"/>
      <c r="RZ258" s="248"/>
      <c r="SA258" s="248"/>
      <c r="SB258" s="248"/>
      <c r="SC258" s="248"/>
      <c r="SD258" s="248" t="s">
        <v>612</v>
      </c>
      <c r="SE258" s="248"/>
      <c r="SF258" s="248"/>
      <c r="SG258" s="248"/>
      <c r="SH258" s="248"/>
      <c r="SI258" s="248"/>
      <c r="SJ258" s="248"/>
      <c r="SK258" s="248" t="s">
        <v>613</v>
      </c>
      <c r="SL258" s="248"/>
      <c r="SM258" s="248"/>
      <c r="SN258" s="248"/>
      <c r="SO258" s="248"/>
      <c r="SP258" s="248"/>
      <c r="SQ258" s="248"/>
      <c r="SR258" s="248" t="s">
        <v>614</v>
      </c>
      <c r="SS258" s="248"/>
      <c r="ST258" s="248"/>
      <c r="SU258" s="248"/>
      <c r="SV258" s="248"/>
      <c r="SW258" s="248"/>
      <c r="SX258" s="248"/>
      <c r="SY258" s="248" t="s">
        <v>615</v>
      </c>
      <c r="SZ258" s="248"/>
      <c r="TA258" s="248"/>
      <c r="TB258" s="248"/>
      <c r="TC258" s="248"/>
      <c r="TD258" s="248"/>
      <c r="TE258" s="248"/>
      <c r="TF258" s="248" t="s">
        <v>616</v>
      </c>
      <c r="TG258" s="248"/>
      <c r="TH258" s="248"/>
      <c r="TI258" s="248"/>
      <c r="TJ258" s="248"/>
      <c r="TK258" s="248"/>
      <c r="TL258" s="248"/>
      <c r="TM258" s="248" t="s">
        <v>617</v>
      </c>
      <c r="TN258" s="248"/>
      <c r="TO258" s="248"/>
      <c r="TP258" s="248"/>
      <c r="TQ258" s="248"/>
      <c r="TR258" s="248"/>
      <c r="TS258" s="248"/>
      <c r="TT258" s="248" t="s">
        <v>618</v>
      </c>
      <c r="TU258" s="248"/>
      <c r="TV258" s="248"/>
      <c r="TW258" s="248"/>
      <c r="TX258" s="248"/>
      <c r="TY258" s="248"/>
      <c r="TZ258" s="248"/>
      <c r="UA258" s="248" t="s">
        <v>619</v>
      </c>
      <c r="UB258" s="248"/>
      <c r="UC258" s="248"/>
      <c r="UD258" s="248"/>
      <c r="UE258" s="248"/>
      <c r="UF258" s="248"/>
      <c r="UG258" s="248"/>
      <c r="UH258" s="248" t="s">
        <v>620</v>
      </c>
      <c r="UI258" s="248"/>
      <c r="UJ258" s="248"/>
      <c r="UK258" s="248"/>
      <c r="UL258" s="248"/>
      <c r="UM258" s="248"/>
      <c r="UN258" s="248"/>
      <c r="UO258" s="248" t="s">
        <v>621</v>
      </c>
      <c r="UP258" s="248"/>
      <c r="UQ258" s="248"/>
      <c r="UR258" s="248"/>
      <c r="US258" s="248"/>
      <c r="UT258" s="248"/>
      <c r="UU258" s="248"/>
      <c r="UV258" s="248" t="s">
        <v>622</v>
      </c>
      <c r="UW258" s="248"/>
      <c r="UX258" s="248"/>
      <c r="UY258" s="248"/>
      <c r="UZ258" s="248"/>
      <c r="VA258" s="248"/>
      <c r="VB258" s="248"/>
      <c r="VC258" s="248" t="s">
        <v>623</v>
      </c>
      <c r="VD258" s="248"/>
      <c r="VE258" s="248"/>
      <c r="VF258" s="248"/>
      <c r="VG258" s="248"/>
      <c r="VH258" s="248"/>
      <c r="VI258" s="248"/>
      <c r="VJ258" s="248" t="s">
        <v>624</v>
      </c>
      <c r="VK258" s="248"/>
      <c r="VL258" s="248"/>
      <c r="VM258" s="248"/>
      <c r="VN258" s="248"/>
      <c r="VO258" s="248"/>
      <c r="VP258" s="248"/>
      <c r="VQ258" s="248" t="s">
        <v>625</v>
      </c>
      <c r="VR258" s="248"/>
      <c r="VS258" s="248"/>
      <c r="VT258" s="248"/>
      <c r="VU258" s="248"/>
      <c r="VV258" s="248"/>
      <c r="VW258" s="248"/>
      <c r="VX258" s="248" t="s">
        <v>626</v>
      </c>
      <c r="VY258" s="248"/>
      <c r="VZ258" s="248"/>
      <c r="WA258" s="248"/>
      <c r="WB258" s="248"/>
      <c r="WC258" s="248"/>
      <c r="WD258" s="248"/>
      <c r="WE258" s="248" t="s">
        <v>627</v>
      </c>
      <c r="WF258" s="248"/>
      <c r="WG258" s="248"/>
      <c r="WH258" s="248"/>
      <c r="WI258" s="248"/>
      <c r="WJ258" s="248"/>
      <c r="WK258" s="248"/>
      <c r="WL258" s="248" t="s">
        <v>628</v>
      </c>
      <c r="WM258" s="248"/>
      <c r="WN258" s="248"/>
      <c r="WO258" s="248"/>
      <c r="WP258" s="248"/>
      <c r="WQ258" s="248"/>
      <c r="WR258" s="248"/>
      <c r="WS258" s="248" t="s">
        <v>629</v>
      </c>
      <c r="WT258" s="248"/>
      <c r="WU258" s="248"/>
      <c r="WV258" s="248"/>
      <c r="WW258" s="248"/>
      <c r="WX258" s="248"/>
      <c r="WY258" s="248"/>
      <c r="WZ258" s="248" t="s">
        <v>630</v>
      </c>
      <c r="XA258" s="248"/>
      <c r="XB258" s="248"/>
      <c r="XC258" s="248"/>
      <c r="XD258" s="248"/>
      <c r="XE258" s="248"/>
      <c r="XF258" s="248"/>
      <c r="XG258" s="248" t="s">
        <v>631</v>
      </c>
      <c r="XH258" s="248"/>
      <c r="XI258" s="248"/>
      <c r="XJ258" s="248"/>
      <c r="XK258" s="248"/>
      <c r="XL258" s="248"/>
      <c r="XM258" s="248"/>
      <c r="XN258" s="248" t="s">
        <v>632</v>
      </c>
      <c r="XO258" s="248"/>
      <c r="XP258" s="248"/>
      <c r="XQ258" s="248"/>
      <c r="XR258" s="248"/>
      <c r="XS258" s="248"/>
      <c r="XT258" s="248"/>
      <c r="XU258" s="248" t="s">
        <v>633</v>
      </c>
      <c r="XV258" s="248"/>
      <c r="XW258" s="248"/>
      <c r="XX258" s="248"/>
      <c r="XY258" s="248"/>
      <c r="XZ258" s="248"/>
      <c r="YA258" s="248"/>
      <c r="YB258" s="248" t="s">
        <v>634</v>
      </c>
      <c r="YC258" s="248"/>
      <c r="YD258" s="248"/>
      <c r="YE258" s="248"/>
      <c r="YF258" s="248"/>
      <c r="YG258" s="248"/>
      <c r="YH258" s="248"/>
      <c r="YI258" s="248" t="s">
        <v>635</v>
      </c>
      <c r="YJ258" s="248"/>
      <c r="YK258" s="248"/>
      <c r="YL258" s="248"/>
      <c r="YM258" s="248"/>
      <c r="YN258" s="248"/>
      <c r="YO258" s="248"/>
      <c r="YP258" s="248" t="s">
        <v>636</v>
      </c>
      <c r="YQ258" s="248"/>
      <c r="YR258" s="248"/>
      <c r="YS258" s="248"/>
      <c r="YT258" s="248"/>
      <c r="YU258" s="248"/>
      <c r="YV258" s="248"/>
      <c r="YW258" s="248" t="s">
        <v>637</v>
      </c>
      <c r="YX258" s="248"/>
      <c r="YY258" s="248"/>
      <c r="YZ258" s="248"/>
      <c r="ZA258" s="248"/>
      <c r="ZB258" s="248"/>
      <c r="ZC258" s="248"/>
      <c r="ZD258" s="248" t="s">
        <v>638</v>
      </c>
      <c r="ZE258" s="248"/>
      <c r="ZF258" s="248"/>
      <c r="ZG258" s="248"/>
      <c r="ZH258" s="248"/>
      <c r="ZI258" s="248"/>
      <c r="ZJ258" s="248"/>
    </row>
    <row r="259" spans="4:687">
      <c r="D259" s="260"/>
      <c r="E259" s="261"/>
      <c r="F259" s="261"/>
      <c r="G259" s="262"/>
      <c r="H259" s="267"/>
      <c r="L259" s="270"/>
      <c r="N259" s="252" t="s">
        <v>639</v>
      </c>
      <c r="O259" s="272">
        <f>SUM(O257:AP257)</f>
        <v>880427461.24197006</v>
      </c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  <c r="AJ259" s="246"/>
      <c r="AK259" s="246"/>
      <c r="AL259" s="246"/>
      <c r="AM259" s="246"/>
      <c r="AN259" s="246"/>
      <c r="AO259" s="246"/>
      <c r="AP259" s="246"/>
      <c r="AQ259" s="245">
        <f>SUM(AQ257:BR257)</f>
        <v>26014303.347233184</v>
      </c>
      <c r="AR259" s="246"/>
      <c r="AS259" s="246"/>
      <c r="AT259" s="246"/>
      <c r="AU259" s="246"/>
      <c r="AV259" s="246"/>
      <c r="AW259" s="246"/>
      <c r="AX259" s="246"/>
      <c r="AY259" s="246"/>
      <c r="AZ259" s="246"/>
      <c r="BA259" s="246"/>
      <c r="BB259" s="246"/>
      <c r="BC259" s="246"/>
      <c r="BD259" s="246"/>
      <c r="BE259" s="246"/>
      <c r="BF259" s="246"/>
      <c r="BG259" s="246"/>
      <c r="BH259" s="246"/>
      <c r="BI259" s="246"/>
      <c r="BJ259" s="246"/>
      <c r="BK259" s="246"/>
      <c r="BL259" s="246"/>
      <c r="BM259" s="246"/>
      <c r="BN259" s="246"/>
      <c r="BO259" s="246"/>
      <c r="BP259" s="246"/>
      <c r="BQ259" s="246"/>
      <c r="BR259" s="246"/>
      <c r="BS259" s="245">
        <f t="shared" ref="BS259" si="302">SUM(BS257:CT257)</f>
        <v>54735355.978812128</v>
      </c>
      <c r="BT259" s="246"/>
      <c r="BU259" s="246"/>
      <c r="BV259" s="246"/>
      <c r="BW259" s="246"/>
      <c r="BX259" s="246"/>
      <c r="BY259" s="246"/>
      <c r="BZ259" s="246"/>
      <c r="CA259" s="246"/>
      <c r="CB259" s="246"/>
      <c r="CC259" s="246"/>
      <c r="CD259" s="246"/>
      <c r="CE259" s="246"/>
      <c r="CF259" s="246"/>
      <c r="CG259" s="246"/>
      <c r="CH259" s="246"/>
      <c r="CI259" s="246"/>
      <c r="CJ259" s="246"/>
      <c r="CK259" s="246"/>
      <c r="CL259" s="246"/>
      <c r="CM259" s="246"/>
      <c r="CN259" s="246"/>
      <c r="CO259" s="246"/>
      <c r="CP259" s="246"/>
      <c r="CQ259" s="246"/>
      <c r="CR259" s="246"/>
      <c r="CS259" s="246"/>
      <c r="CT259" s="246"/>
      <c r="CU259" s="245">
        <f t="shared" ref="CU259" si="303">SUM(CU257:DV257)</f>
        <v>58730264.775577828</v>
      </c>
      <c r="CV259" s="246"/>
      <c r="CW259" s="246"/>
      <c r="CX259" s="246"/>
      <c r="CY259" s="246"/>
      <c r="CZ259" s="246"/>
      <c r="DA259" s="246"/>
      <c r="DB259" s="246"/>
      <c r="DC259" s="246"/>
      <c r="DD259" s="246"/>
      <c r="DE259" s="246"/>
      <c r="DF259" s="246"/>
      <c r="DG259" s="246"/>
      <c r="DH259" s="246"/>
      <c r="DI259" s="246"/>
      <c r="DJ259" s="246"/>
      <c r="DK259" s="246"/>
      <c r="DL259" s="246"/>
      <c r="DM259" s="246"/>
      <c r="DN259" s="246"/>
      <c r="DO259" s="246"/>
      <c r="DP259" s="246"/>
      <c r="DQ259" s="246"/>
      <c r="DR259" s="246"/>
      <c r="DS259" s="246"/>
      <c r="DT259" s="246"/>
      <c r="DU259" s="246"/>
      <c r="DV259" s="246"/>
      <c r="DW259" s="245">
        <f t="shared" ref="DW259" si="304">SUM(DW257:EX257)</f>
        <v>14220574.293966625</v>
      </c>
      <c r="DX259" s="246"/>
      <c r="DY259" s="246"/>
      <c r="DZ259" s="246"/>
      <c r="EA259" s="246"/>
      <c r="EB259" s="246"/>
      <c r="EC259" s="246"/>
      <c r="ED259" s="246"/>
      <c r="EE259" s="246"/>
      <c r="EF259" s="246"/>
      <c r="EG259" s="246"/>
      <c r="EH259" s="246"/>
      <c r="EI259" s="246"/>
      <c r="EJ259" s="246"/>
      <c r="EK259" s="246"/>
      <c r="EL259" s="246"/>
      <c r="EM259" s="246"/>
      <c r="EN259" s="246"/>
      <c r="EO259" s="246"/>
      <c r="EP259" s="246"/>
      <c r="EQ259" s="246"/>
      <c r="ER259" s="246"/>
      <c r="ES259" s="246"/>
      <c r="ET259" s="246"/>
      <c r="EU259" s="246"/>
      <c r="EV259" s="246"/>
      <c r="EW259" s="246"/>
      <c r="EX259" s="246"/>
      <c r="EY259" s="245">
        <f t="shared" ref="EY259" si="305">SUM(EY257:FZ257)</f>
        <v>10431100.609756097</v>
      </c>
      <c r="EZ259" s="246"/>
      <c r="FA259" s="246"/>
      <c r="FB259" s="246"/>
      <c r="FC259" s="246"/>
      <c r="FD259" s="246"/>
      <c r="FE259" s="246"/>
      <c r="FF259" s="246"/>
      <c r="FG259" s="246"/>
      <c r="FH259" s="246"/>
      <c r="FI259" s="246"/>
      <c r="FJ259" s="246"/>
      <c r="FK259" s="246"/>
      <c r="FL259" s="246"/>
      <c r="FM259" s="246"/>
      <c r="FN259" s="246"/>
      <c r="FO259" s="246"/>
      <c r="FP259" s="246"/>
      <c r="FQ259" s="246"/>
      <c r="FR259" s="246"/>
      <c r="FS259" s="246"/>
      <c r="FT259" s="246"/>
      <c r="FU259" s="246"/>
      <c r="FV259" s="246"/>
      <c r="FW259" s="246"/>
      <c r="FX259" s="246"/>
      <c r="FY259" s="246"/>
      <c r="FZ259" s="246"/>
      <c r="GA259" s="245">
        <f t="shared" ref="GA259" si="306">SUM(GA257:HB257)</f>
        <v>10431100.609756097</v>
      </c>
      <c r="GB259" s="246"/>
      <c r="GC259" s="246"/>
      <c r="GD259" s="246"/>
      <c r="GE259" s="246"/>
      <c r="GF259" s="246"/>
      <c r="GG259" s="246"/>
      <c r="GH259" s="246"/>
      <c r="GI259" s="246"/>
      <c r="GJ259" s="246"/>
      <c r="GK259" s="246"/>
      <c r="GL259" s="246"/>
      <c r="GM259" s="246"/>
      <c r="GN259" s="246"/>
      <c r="GO259" s="246"/>
      <c r="GP259" s="246"/>
      <c r="GQ259" s="246"/>
      <c r="GR259" s="246"/>
      <c r="GS259" s="246"/>
      <c r="GT259" s="246"/>
      <c r="GU259" s="246"/>
      <c r="GV259" s="246"/>
      <c r="GW259" s="246"/>
      <c r="GX259" s="246"/>
      <c r="GY259" s="246"/>
      <c r="GZ259" s="246"/>
      <c r="HA259" s="246"/>
      <c r="HB259" s="246"/>
      <c r="HC259" s="245">
        <f t="shared" ref="HC259" si="307">SUM(HC257:ID257)</f>
        <v>10431100.609756097</v>
      </c>
      <c r="HD259" s="246"/>
      <c r="HE259" s="246"/>
      <c r="HF259" s="246"/>
      <c r="HG259" s="246"/>
      <c r="HH259" s="246"/>
      <c r="HI259" s="246"/>
      <c r="HJ259" s="246"/>
      <c r="HK259" s="246"/>
      <c r="HL259" s="246"/>
      <c r="HM259" s="246"/>
      <c r="HN259" s="246"/>
      <c r="HO259" s="246"/>
      <c r="HP259" s="246"/>
      <c r="HQ259" s="246"/>
      <c r="HR259" s="246"/>
      <c r="HS259" s="246"/>
      <c r="HT259" s="246"/>
      <c r="HU259" s="246"/>
      <c r="HV259" s="246"/>
      <c r="HW259" s="246"/>
      <c r="HX259" s="246"/>
      <c r="HY259" s="246"/>
      <c r="HZ259" s="246"/>
      <c r="IA259" s="246"/>
      <c r="IB259" s="246"/>
      <c r="IC259" s="246"/>
      <c r="ID259" s="246"/>
      <c r="IE259" s="245">
        <f t="shared" ref="IE259" si="308">SUM(IE257:JF257)</f>
        <v>10431100.609756097</v>
      </c>
      <c r="IF259" s="246"/>
      <c r="IG259" s="246"/>
      <c r="IH259" s="246"/>
      <c r="II259" s="246"/>
      <c r="IJ259" s="246"/>
      <c r="IK259" s="246"/>
      <c r="IL259" s="246"/>
      <c r="IM259" s="246"/>
      <c r="IN259" s="246"/>
      <c r="IO259" s="246"/>
      <c r="IP259" s="246"/>
      <c r="IQ259" s="246"/>
      <c r="IR259" s="246"/>
      <c r="IS259" s="246"/>
      <c r="IT259" s="246"/>
      <c r="IU259" s="246"/>
      <c r="IV259" s="246"/>
      <c r="IW259" s="246"/>
      <c r="IX259" s="246"/>
      <c r="IY259" s="246"/>
      <c r="IZ259" s="246"/>
      <c r="JA259" s="246"/>
      <c r="JB259" s="246"/>
      <c r="JC259" s="246"/>
      <c r="JD259" s="246"/>
      <c r="JE259" s="246"/>
      <c r="JF259" s="246"/>
      <c r="JG259" s="245">
        <f t="shared" ref="JG259" si="309">SUM(JG257:KH257)</f>
        <v>10431100.609756097</v>
      </c>
      <c r="JH259" s="246"/>
      <c r="JI259" s="246"/>
      <c r="JJ259" s="246"/>
      <c r="JK259" s="246"/>
      <c r="JL259" s="246"/>
      <c r="JM259" s="246"/>
      <c r="JN259" s="246"/>
      <c r="JO259" s="246"/>
      <c r="JP259" s="246"/>
      <c r="JQ259" s="246"/>
      <c r="JR259" s="246"/>
      <c r="JS259" s="246"/>
      <c r="JT259" s="246"/>
      <c r="JU259" s="246"/>
      <c r="JV259" s="246"/>
      <c r="JW259" s="246"/>
      <c r="JX259" s="246"/>
      <c r="JY259" s="246"/>
      <c r="JZ259" s="246"/>
      <c r="KA259" s="246"/>
      <c r="KB259" s="246"/>
      <c r="KC259" s="246"/>
      <c r="KD259" s="246"/>
      <c r="KE259" s="246"/>
      <c r="KF259" s="246"/>
      <c r="KG259" s="246"/>
      <c r="KH259" s="246"/>
      <c r="KI259" s="245">
        <f t="shared" ref="KI259" si="310">SUM(KI257:LJ257)</f>
        <v>14485783.443294853</v>
      </c>
      <c r="KJ259" s="246"/>
      <c r="KK259" s="246"/>
      <c r="KL259" s="246"/>
      <c r="KM259" s="246"/>
      <c r="KN259" s="246"/>
      <c r="KO259" s="246"/>
      <c r="KP259" s="246"/>
      <c r="KQ259" s="246"/>
      <c r="KR259" s="246"/>
      <c r="KS259" s="246"/>
      <c r="KT259" s="246"/>
      <c r="KU259" s="246"/>
      <c r="KV259" s="246"/>
      <c r="KW259" s="246"/>
      <c r="KX259" s="246"/>
      <c r="KY259" s="246"/>
      <c r="KZ259" s="246"/>
      <c r="LA259" s="246"/>
      <c r="LB259" s="246"/>
      <c r="LC259" s="246"/>
      <c r="LD259" s="246"/>
      <c r="LE259" s="246"/>
      <c r="LF259" s="246"/>
      <c r="LG259" s="246"/>
      <c r="LH259" s="246"/>
      <c r="LI259" s="246"/>
      <c r="LJ259" s="246"/>
      <c r="LK259" s="245">
        <f t="shared" ref="LK259" si="311">SUM(LK257:ML257)</f>
        <v>73299509.084841251</v>
      </c>
      <c r="LL259" s="246"/>
      <c r="LM259" s="246"/>
      <c r="LN259" s="246"/>
      <c r="LO259" s="246"/>
      <c r="LP259" s="246"/>
      <c r="LQ259" s="246"/>
      <c r="LR259" s="246"/>
      <c r="LS259" s="246"/>
      <c r="LT259" s="246"/>
      <c r="LU259" s="246"/>
      <c r="LV259" s="246"/>
      <c r="LW259" s="246"/>
      <c r="LX259" s="246"/>
      <c r="LY259" s="246"/>
      <c r="LZ259" s="246"/>
      <c r="MA259" s="246"/>
      <c r="MB259" s="246"/>
      <c r="MC259" s="246"/>
      <c r="MD259" s="246"/>
      <c r="ME259" s="246"/>
      <c r="MF259" s="246"/>
      <c r="MG259" s="246"/>
      <c r="MH259" s="246"/>
      <c r="MI259" s="246"/>
      <c r="MJ259" s="246"/>
      <c r="MK259" s="246"/>
      <c r="ML259" s="246"/>
      <c r="MM259" s="245">
        <f t="shared" ref="MM259" si="312">SUM(MM257:NN257)</f>
        <v>82495961.93817459</v>
      </c>
      <c r="MN259" s="246"/>
      <c r="MO259" s="246"/>
      <c r="MP259" s="246"/>
      <c r="MQ259" s="246"/>
      <c r="MR259" s="246"/>
      <c r="MS259" s="246"/>
      <c r="MT259" s="246"/>
      <c r="MU259" s="246"/>
      <c r="MV259" s="246"/>
      <c r="MW259" s="246"/>
      <c r="MX259" s="246"/>
      <c r="MY259" s="246"/>
      <c r="MZ259" s="246"/>
      <c r="NA259" s="246"/>
      <c r="NB259" s="246"/>
      <c r="NC259" s="246"/>
      <c r="ND259" s="246"/>
      <c r="NE259" s="246"/>
      <c r="NF259" s="246"/>
      <c r="NG259" s="246"/>
      <c r="NH259" s="246"/>
      <c r="NI259" s="246"/>
      <c r="NJ259" s="246"/>
      <c r="NK259" s="246"/>
      <c r="NL259" s="246"/>
      <c r="NM259" s="246"/>
      <c r="NN259" s="246"/>
      <c r="NO259" s="245">
        <f t="shared" ref="NO259" si="313">SUM(NO257:OP257)</f>
        <v>349692806.47150791</v>
      </c>
      <c r="NP259" s="246"/>
      <c r="NQ259" s="246"/>
      <c r="NR259" s="246"/>
      <c r="NS259" s="246"/>
      <c r="NT259" s="246"/>
      <c r="NU259" s="246"/>
      <c r="NV259" s="246"/>
      <c r="NW259" s="246"/>
      <c r="NX259" s="246"/>
      <c r="NY259" s="246"/>
      <c r="NZ259" s="246"/>
      <c r="OA259" s="246"/>
      <c r="OB259" s="246"/>
      <c r="OC259" s="246"/>
      <c r="OD259" s="246"/>
      <c r="OE259" s="246"/>
      <c r="OF259" s="246"/>
      <c r="OG259" s="246"/>
      <c r="OH259" s="246"/>
      <c r="OI259" s="246"/>
      <c r="OJ259" s="246"/>
      <c r="OK259" s="246"/>
      <c r="OL259" s="246"/>
      <c r="OM259" s="246"/>
      <c r="ON259" s="246"/>
      <c r="OO259" s="246"/>
      <c r="OP259" s="246"/>
      <c r="OQ259" s="245">
        <f t="shared" ref="OQ259" si="314">SUM(OQ257:PR257)</f>
        <v>674540659.48484123</v>
      </c>
      <c r="OR259" s="246"/>
      <c r="OS259" s="246"/>
      <c r="OT259" s="246"/>
      <c r="OU259" s="246"/>
      <c r="OV259" s="246"/>
      <c r="OW259" s="246"/>
      <c r="OX259" s="246"/>
      <c r="OY259" s="246"/>
      <c r="OZ259" s="246"/>
      <c r="PA259" s="246"/>
      <c r="PB259" s="246"/>
      <c r="PC259" s="246"/>
      <c r="PD259" s="246"/>
      <c r="PE259" s="246"/>
      <c r="PF259" s="246"/>
      <c r="PG259" s="246"/>
      <c r="PH259" s="246"/>
      <c r="PI259" s="246"/>
      <c r="PJ259" s="246"/>
      <c r="PK259" s="246"/>
      <c r="PL259" s="246"/>
      <c r="PM259" s="246"/>
      <c r="PN259" s="246"/>
      <c r="PO259" s="246"/>
      <c r="PP259" s="246"/>
      <c r="PQ259" s="246"/>
      <c r="PR259" s="246"/>
      <c r="PS259" s="245">
        <f t="shared" ref="PS259" si="315">SUM(PS257:QT257)</f>
        <v>186676331.91057864</v>
      </c>
      <c r="PT259" s="246"/>
      <c r="PU259" s="246"/>
      <c r="PV259" s="246"/>
      <c r="PW259" s="246"/>
      <c r="PX259" s="246"/>
      <c r="PY259" s="246"/>
      <c r="PZ259" s="246"/>
      <c r="QA259" s="246"/>
      <c r="QB259" s="246"/>
      <c r="QC259" s="246"/>
      <c r="QD259" s="246"/>
      <c r="QE259" s="246"/>
      <c r="QF259" s="246"/>
      <c r="QG259" s="246"/>
      <c r="QH259" s="246"/>
      <c r="QI259" s="246"/>
      <c r="QJ259" s="246"/>
      <c r="QK259" s="246"/>
      <c r="QL259" s="246"/>
      <c r="QM259" s="246"/>
      <c r="QN259" s="246"/>
      <c r="QO259" s="246"/>
      <c r="QP259" s="246"/>
      <c r="QQ259" s="246"/>
      <c r="QR259" s="246"/>
      <c r="QS259" s="246"/>
      <c r="QT259" s="246"/>
      <c r="QU259" s="245">
        <f t="shared" ref="QU259" si="316">SUM(QU257:RV257)</f>
        <v>167789649.68152809</v>
      </c>
      <c r="QV259" s="246"/>
      <c r="QW259" s="246"/>
      <c r="QX259" s="246"/>
      <c r="QY259" s="246"/>
      <c r="QZ259" s="246"/>
      <c r="RA259" s="246"/>
      <c r="RB259" s="246"/>
      <c r="RC259" s="246"/>
      <c r="RD259" s="246"/>
      <c r="RE259" s="246"/>
      <c r="RF259" s="246"/>
      <c r="RG259" s="246"/>
      <c r="RH259" s="246"/>
      <c r="RI259" s="246"/>
      <c r="RJ259" s="246"/>
      <c r="RK259" s="246"/>
      <c r="RL259" s="246"/>
      <c r="RM259" s="246"/>
      <c r="RN259" s="246"/>
      <c r="RO259" s="246"/>
      <c r="RP259" s="246"/>
      <c r="RQ259" s="246"/>
      <c r="RR259" s="246"/>
      <c r="RS259" s="246"/>
      <c r="RT259" s="246"/>
      <c r="RU259" s="246"/>
      <c r="RV259" s="246"/>
      <c r="RW259" s="245">
        <f t="shared" ref="RW259" si="317">SUM(RW257:SX257)</f>
        <v>246832064.28352812</v>
      </c>
      <c r="RX259" s="246"/>
      <c r="RY259" s="246"/>
      <c r="RZ259" s="246"/>
      <c r="SA259" s="246"/>
      <c r="SB259" s="246"/>
      <c r="SC259" s="246"/>
      <c r="SD259" s="246"/>
      <c r="SE259" s="246"/>
      <c r="SF259" s="246"/>
      <c r="SG259" s="246"/>
      <c r="SH259" s="246"/>
      <c r="SI259" s="246"/>
      <c r="SJ259" s="246"/>
      <c r="SK259" s="246"/>
      <c r="SL259" s="246"/>
      <c r="SM259" s="246"/>
      <c r="SN259" s="246"/>
      <c r="SO259" s="246"/>
      <c r="SP259" s="246"/>
      <c r="SQ259" s="246"/>
      <c r="SR259" s="246"/>
      <c r="SS259" s="246"/>
      <c r="ST259" s="246"/>
      <c r="SU259" s="246"/>
      <c r="SV259" s="246"/>
      <c r="SW259" s="246"/>
      <c r="SX259" s="246"/>
      <c r="SY259" s="245">
        <f t="shared" ref="SY259" si="318">SUM(SY257:TZ257)</f>
        <v>235451562.52328566</v>
      </c>
      <c r="SZ259" s="246"/>
      <c r="TA259" s="246"/>
      <c r="TB259" s="246"/>
      <c r="TC259" s="246"/>
      <c r="TD259" s="246"/>
      <c r="TE259" s="246"/>
      <c r="TF259" s="246"/>
      <c r="TG259" s="246"/>
      <c r="TH259" s="246"/>
      <c r="TI259" s="246"/>
      <c r="TJ259" s="246"/>
      <c r="TK259" s="246"/>
      <c r="TL259" s="246"/>
      <c r="TM259" s="246"/>
      <c r="TN259" s="246"/>
      <c r="TO259" s="246"/>
      <c r="TP259" s="246"/>
      <c r="TQ259" s="246"/>
      <c r="TR259" s="246"/>
      <c r="TS259" s="246"/>
      <c r="TT259" s="246"/>
      <c r="TU259" s="246"/>
      <c r="TV259" s="246"/>
      <c r="TW259" s="246"/>
      <c r="TX259" s="246"/>
      <c r="TY259" s="246"/>
      <c r="TZ259" s="246"/>
      <c r="UA259" s="245">
        <f t="shared" ref="UA259" si="319">SUM(UA257:VB257)</f>
        <v>213995671.26987424</v>
      </c>
      <c r="UB259" s="246"/>
      <c r="UC259" s="246"/>
      <c r="UD259" s="246"/>
      <c r="UE259" s="246"/>
      <c r="UF259" s="246"/>
      <c r="UG259" s="246"/>
      <c r="UH259" s="246"/>
      <c r="UI259" s="246"/>
      <c r="UJ259" s="246"/>
      <c r="UK259" s="246"/>
      <c r="UL259" s="246"/>
      <c r="UM259" s="246"/>
      <c r="UN259" s="246"/>
      <c r="UO259" s="246"/>
      <c r="UP259" s="246"/>
      <c r="UQ259" s="246"/>
      <c r="UR259" s="246"/>
      <c r="US259" s="246"/>
      <c r="UT259" s="246"/>
      <c r="UU259" s="246"/>
      <c r="UV259" s="246"/>
      <c r="UW259" s="246"/>
      <c r="UX259" s="246"/>
      <c r="UY259" s="246"/>
      <c r="UZ259" s="246"/>
      <c r="VA259" s="246"/>
      <c r="VB259" s="246"/>
      <c r="VC259" s="245">
        <f t="shared" ref="VC259" si="320">SUM(VC257:WD257)</f>
        <v>213211612.06150788</v>
      </c>
      <c r="VD259" s="246"/>
      <c r="VE259" s="246"/>
      <c r="VF259" s="246"/>
      <c r="VG259" s="246"/>
      <c r="VH259" s="246"/>
      <c r="VI259" s="246"/>
      <c r="VJ259" s="246"/>
      <c r="VK259" s="246"/>
      <c r="VL259" s="246"/>
      <c r="VM259" s="246"/>
      <c r="VN259" s="246"/>
      <c r="VO259" s="246"/>
      <c r="VP259" s="246"/>
      <c r="VQ259" s="246"/>
      <c r="VR259" s="246"/>
      <c r="VS259" s="246"/>
      <c r="VT259" s="246"/>
      <c r="VU259" s="246"/>
      <c r="VV259" s="246"/>
      <c r="VW259" s="246"/>
      <c r="VX259" s="246"/>
      <c r="VY259" s="246"/>
      <c r="VZ259" s="246"/>
      <c r="WA259" s="246"/>
      <c r="WB259" s="246"/>
      <c r="WC259" s="246"/>
      <c r="WD259" s="246"/>
      <c r="WE259" s="245">
        <f t="shared" ref="WE259" si="321">SUM(WE257:XF257)</f>
        <v>258157140.53817454</v>
      </c>
      <c r="WF259" s="246"/>
      <c r="WG259" s="246"/>
      <c r="WH259" s="246"/>
      <c r="WI259" s="246"/>
      <c r="WJ259" s="246"/>
      <c r="WK259" s="246"/>
      <c r="WL259" s="246"/>
      <c r="WM259" s="246"/>
      <c r="WN259" s="246"/>
      <c r="WO259" s="246"/>
      <c r="WP259" s="246"/>
      <c r="WQ259" s="246"/>
      <c r="WR259" s="246"/>
      <c r="WS259" s="246"/>
      <c r="WT259" s="246"/>
      <c r="WU259" s="246"/>
      <c r="WV259" s="246"/>
      <c r="WW259" s="246"/>
      <c r="WX259" s="246"/>
      <c r="WY259" s="246"/>
      <c r="WZ259" s="246"/>
      <c r="XA259" s="246"/>
      <c r="XB259" s="246"/>
      <c r="XC259" s="246"/>
      <c r="XD259" s="246"/>
      <c r="XE259" s="246"/>
      <c r="XF259" s="246"/>
      <c r="XG259" s="245">
        <f t="shared" ref="XG259" si="322">SUM(XG257:YH257)</f>
        <v>151941771.95679599</v>
      </c>
      <c r="XH259" s="246"/>
      <c r="XI259" s="246"/>
      <c r="XJ259" s="246"/>
      <c r="XK259" s="246"/>
      <c r="XL259" s="246"/>
      <c r="XM259" s="246"/>
      <c r="XN259" s="246"/>
      <c r="XO259" s="246"/>
      <c r="XP259" s="246"/>
      <c r="XQ259" s="246"/>
      <c r="XR259" s="246"/>
      <c r="XS259" s="246"/>
      <c r="XT259" s="246"/>
      <c r="XU259" s="246"/>
      <c r="XV259" s="246"/>
      <c r="XW259" s="246"/>
      <c r="XX259" s="246"/>
      <c r="XY259" s="246"/>
      <c r="XZ259" s="246"/>
      <c r="YA259" s="246"/>
      <c r="YB259" s="246"/>
      <c r="YC259" s="246"/>
      <c r="YD259" s="246"/>
      <c r="YE259" s="246"/>
      <c r="YF259" s="246"/>
      <c r="YG259" s="246"/>
      <c r="YH259" s="246"/>
      <c r="YI259" s="245">
        <f t="shared" ref="YI259" si="323">SUM(YI257:ZJ257)</f>
        <v>172136064.30916673</v>
      </c>
      <c r="YJ259" s="246"/>
      <c r="YK259" s="246"/>
      <c r="YL259" s="246"/>
      <c r="YM259" s="246"/>
      <c r="YN259" s="246"/>
      <c r="YO259" s="246"/>
      <c r="YP259" s="246"/>
      <c r="YQ259" s="246"/>
      <c r="YR259" s="246"/>
      <c r="YS259" s="246"/>
      <c r="YT259" s="246"/>
      <c r="YU259" s="246"/>
      <c r="YV259" s="246"/>
      <c r="YW259" s="246"/>
      <c r="YX259" s="246"/>
      <c r="YY259" s="246"/>
      <c r="YZ259" s="246"/>
      <c r="ZA259" s="246"/>
      <c r="ZB259" s="246"/>
      <c r="ZC259" s="246"/>
      <c r="ZD259" s="246"/>
      <c r="ZE259" s="246"/>
      <c r="ZF259" s="246"/>
      <c r="ZG259" s="246"/>
      <c r="ZH259" s="246"/>
      <c r="ZI259" s="246"/>
      <c r="ZJ259" s="246"/>
      <c r="ZK259" s="69"/>
    </row>
    <row r="260" spans="4:687" ht="15.75" thickBot="1">
      <c r="D260" s="263"/>
      <c r="E260" s="264"/>
      <c r="F260" s="264"/>
      <c r="G260" s="265"/>
      <c r="H260" s="268"/>
      <c r="L260" s="271"/>
      <c r="N260" s="256"/>
      <c r="O260" s="273" t="s">
        <v>640</v>
      </c>
      <c r="P260" s="247"/>
      <c r="Q260" s="247"/>
      <c r="R260" s="247"/>
      <c r="S260" s="247"/>
      <c r="T260" s="247"/>
      <c r="U260" s="247"/>
      <c r="V260" s="247"/>
      <c r="W260" s="247"/>
      <c r="X260" s="247"/>
      <c r="Y260" s="247"/>
      <c r="Z260" s="247"/>
      <c r="AA260" s="247"/>
      <c r="AB260" s="247"/>
      <c r="AC260" s="247"/>
      <c r="AD260" s="247"/>
      <c r="AE260" s="247"/>
      <c r="AF260" s="247"/>
      <c r="AG260" s="247"/>
      <c r="AH260" s="247"/>
      <c r="AI260" s="247"/>
      <c r="AJ260" s="247"/>
      <c r="AK260" s="247"/>
      <c r="AL260" s="247"/>
      <c r="AM260" s="247"/>
      <c r="AN260" s="247"/>
      <c r="AO260" s="247"/>
      <c r="AP260" s="247"/>
      <c r="AQ260" s="247" t="s">
        <v>641</v>
      </c>
      <c r="AR260" s="247"/>
      <c r="AS260" s="247"/>
      <c r="AT260" s="247"/>
      <c r="AU260" s="247"/>
      <c r="AV260" s="247"/>
      <c r="AW260" s="247"/>
      <c r="AX260" s="247"/>
      <c r="AY260" s="247"/>
      <c r="AZ260" s="247"/>
      <c r="BA260" s="247"/>
      <c r="BB260" s="247"/>
      <c r="BC260" s="247"/>
      <c r="BD260" s="247"/>
      <c r="BE260" s="247"/>
      <c r="BF260" s="247"/>
      <c r="BG260" s="247"/>
      <c r="BH260" s="247"/>
      <c r="BI260" s="247"/>
      <c r="BJ260" s="247"/>
      <c r="BK260" s="247"/>
      <c r="BL260" s="247"/>
      <c r="BM260" s="247"/>
      <c r="BN260" s="247"/>
      <c r="BO260" s="247"/>
      <c r="BP260" s="247"/>
      <c r="BQ260" s="247"/>
      <c r="BR260" s="247"/>
      <c r="BS260" s="247" t="s">
        <v>642</v>
      </c>
      <c r="BT260" s="247"/>
      <c r="BU260" s="247"/>
      <c r="BV260" s="247"/>
      <c r="BW260" s="247"/>
      <c r="BX260" s="247"/>
      <c r="BY260" s="247"/>
      <c r="BZ260" s="247"/>
      <c r="CA260" s="247"/>
      <c r="CB260" s="247"/>
      <c r="CC260" s="247"/>
      <c r="CD260" s="247"/>
      <c r="CE260" s="247"/>
      <c r="CF260" s="247"/>
      <c r="CG260" s="247"/>
      <c r="CH260" s="247"/>
      <c r="CI260" s="247"/>
      <c r="CJ260" s="247"/>
      <c r="CK260" s="247"/>
      <c r="CL260" s="247"/>
      <c r="CM260" s="247"/>
      <c r="CN260" s="247"/>
      <c r="CO260" s="247"/>
      <c r="CP260" s="247"/>
      <c r="CQ260" s="247"/>
      <c r="CR260" s="247"/>
      <c r="CS260" s="247"/>
      <c r="CT260" s="247"/>
      <c r="CU260" s="247" t="s">
        <v>643</v>
      </c>
      <c r="CV260" s="247"/>
      <c r="CW260" s="247"/>
      <c r="CX260" s="247"/>
      <c r="CY260" s="247"/>
      <c r="CZ260" s="247"/>
      <c r="DA260" s="247"/>
      <c r="DB260" s="247"/>
      <c r="DC260" s="247"/>
      <c r="DD260" s="247"/>
      <c r="DE260" s="247"/>
      <c r="DF260" s="247"/>
      <c r="DG260" s="247"/>
      <c r="DH260" s="247"/>
      <c r="DI260" s="247"/>
      <c r="DJ260" s="247"/>
      <c r="DK260" s="247"/>
      <c r="DL260" s="247"/>
      <c r="DM260" s="247"/>
      <c r="DN260" s="247"/>
      <c r="DO260" s="247"/>
      <c r="DP260" s="247"/>
      <c r="DQ260" s="247"/>
      <c r="DR260" s="247"/>
      <c r="DS260" s="247"/>
      <c r="DT260" s="247"/>
      <c r="DU260" s="247"/>
      <c r="DV260" s="247"/>
      <c r="DW260" s="247" t="s">
        <v>644</v>
      </c>
      <c r="DX260" s="247"/>
      <c r="DY260" s="247"/>
      <c r="DZ260" s="247"/>
      <c r="EA260" s="247"/>
      <c r="EB260" s="247"/>
      <c r="EC260" s="247"/>
      <c r="ED260" s="247"/>
      <c r="EE260" s="247"/>
      <c r="EF260" s="247"/>
      <c r="EG260" s="247"/>
      <c r="EH260" s="247"/>
      <c r="EI260" s="247"/>
      <c r="EJ260" s="247"/>
      <c r="EK260" s="247"/>
      <c r="EL260" s="247"/>
      <c r="EM260" s="247"/>
      <c r="EN260" s="247"/>
      <c r="EO260" s="247"/>
      <c r="EP260" s="247"/>
      <c r="EQ260" s="247"/>
      <c r="ER260" s="247"/>
      <c r="ES260" s="247"/>
      <c r="ET260" s="247"/>
      <c r="EU260" s="247"/>
      <c r="EV260" s="247"/>
      <c r="EW260" s="247"/>
      <c r="EX260" s="247"/>
      <c r="EY260" s="247" t="s">
        <v>645</v>
      </c>
      <c r="EZ260" s="247"/>
      <c r="FA260" s="247"/>
      <c r="FB260" s="247"/>
      <c r="FC260" s="247"/>
      <c r="FD260" s="247"/>
      <c r="FE260" s="247"/>
      <c r="FF260" s="247"/>
      <c r="FG260" s="247"/>
      <c r="FH260" s="247"/>
      <c r="FI260" s="247"/>
      <c r="FJ260" s="247"/>
      <c r="FK260" s="247"/>
      <c r="FL260" s="247"/>
      <c r="FM260" s="247"/>
      <c r="FN260" s="247"/>
      <c r="FO260" s="247"/>
      <c r="FP260" s="247"/>
      <c r="FQ260" s="247"/>
      <c r="FR260" s="247"/>
      <c r="FS260" s="247"/>
      <c r="FT260" s="247"/>
      <c r="FU260" s="247"/>
      <c r="FV260" s="247"/>
      <c r="FW260" s="247"/>
      <c r="FX260" s="247"/>
      <c r="FY260" s="247"/>
      <c r="FZ260" s="247"/>
      <c r="GA260" s="247" t="s">
        <v>646</v>
      </c>
      <c r="GB260" s="247"/>
      <c r="GC260" s="247"/>
      <c r="GD260" s="247"/>
      <c r="GE260" s="247"/>
      <c r="GF260" s="247"/>
      <c r="GG260" s="247"/>
      <c r="GH260" s="247"/>
      <c r="GI260" s="247"/>
      <c r="GJ260" s="247"/>
      <c r="GK260" s="247"/>
      <c r="GL260" s="247"/>
      <c r="GM260" s="247"/>
      <c r="GN260" s="247"/>
      <c r="GO260" s="247"/>
      <c r="GP260" s="247"/>
      <c r="GQ260" s="247"/>
      <c r="GR260" s="247"/>
      <c r="GS260" s="247"/>
      <c r="GT260" s="247"/>
      <c r="GU260" s="247"/>
      <c r="GV260" s="247"/>
      <c r="GW260" s="247"/>
      <c r="GX260" s="247"/>
      <c r="GY260" s="247"/>
      <c r="GZ260" s="247"/>
      <c r="HA260" s="247"/>
      <c r="HB260" s="247"/>
      <c r="HC260" s="247" t="s">
        <v>647</v>
      </c>
      <c r="HD260" s="247"/>
      <c r="HE260" s="247"/>
      <c r="HF260" s="247"/>
      <c r="HG260" s="247"/>
      <c r="HH260" s="247"/>
      <c r="HI260" s="247"/>
      <c r="HJ260" s="247"/>
      <c r="HK260" s="247"/>
      <c r="HL260" s="247"/>
      <c r="HM260" s="247"/>
      <c r="HN260" s="247"/>
      <c r="HO260" s="247"/>
      <c r="HP260" s="247"/>
      <c r="HQ260" s="247"/>
      <c r="HR260" s="247"/>
      <c r="HS260" s="247"/>
      <c r="HT260" s="247"/>
      <c r="HU260" s="247"/>
      <c r="HV260" s="247"/>
      <c r="HW260" s="247"/>
      <c r="HX260" s="247"/>
      <c r="HY260" s="247"/>
      <c r="HZ260" s="247"/>
      <c r="IA260" s="247"/>
      <c r="IB260" s="247"/>
      <c r="IC260" s="247"/>
      <c r="ID260" s="247"/>
      <c r="IE260" s="247" t="s">
        <v>648</v>
      </c>
      <c r="IF260" s="247"/>
      <c r="IG260" s="247"/>
      <c r="IH260" s="247"/>
      <c r="II260" s="247"/>
      <c r="IJ260" s="247"/>
      <c r="IK260" s="247"/>
      <c r="IL260" s="247"/>
      <c r="IM260" s="247"/>
      <c r="IN260" s="247"/>
      <c r="IO260" s="247"/>
      <c r="IP260" s="247"/>
      <c r="IQ260" s="247"/>
      <c r="IR260" s="247"/>
      <c r="IS260" s="247"/>
      <c r="IT260" s="247"/>
      <c r="IU260" s="247"/>
      <c r="IV260" s="247"/>
      <c r="IW260" s="247"/>
      <c r="IX260" s="247"/>
      <c r="IY260" s="247"/>
      <c r="IZ260" s="247"/>
      <c r="JA260" s="247"/>
      <c r="JB260" s="247"/>
      <c r="JC260" s="247"/>
      <c r="JD260" s="247"/>
      <c r="JE260" s="247"/>
      <c r="JF260" s="247"/>
      <c r="JG260" s="247" t="s">
        <v>649</v>
      </c>
      <c r="JH260" s="247"/>
      <c r="JI260" s="247"/>
      <c r="JJ260" s="247"/>
      <c r="JK260" s="247"/>
      <c r="JL260" s="247"/>
      <c r="JM260" s="247"/>
      <c r="JN260" s="247"/>
      <c r="JO260" s="247"/>
      <c r="JP260" s="247"/>
      <c r="JQ260" s="247"/>
      <c r="JR260" s="247"/>
      <c r="JS260" s="247"/>
      <c r="JT260" s="247"/>
      <c r="JU260" s="247"/>
      <c r="JV260" s="247"/>
      <c r="JW260" s="247"/>
      <c r="JX260" s="247"/>
      <c r="JY260" s="247"/>
      <c r="JZ260" s="247"/>
      <c r="KA260" s="247"/>
      <c r="KB260" s="247"/>
      <c r="KC260" s="247"/>
      <c r="KD260" s="247"/>
      <c r="KE260" s="247"/>
      <c r="KF260" s="247"/>
      <c r="KG260" s="247"/>
      <c r="KH260" s="247"/>
      <c r="KI260" s="247" t="s">
        <v>650</v>
      </c>
      <c r="KJ260" s="247"/>
      <c r="KK260" s="247"/>
      <c r="KL260" s="247"/>
      <c r="KM260" s="247"/>
      <c r="KN260" s="247"/>
      <c r="KO260" s="247"/>
      <c r="KP260" s="247"/>
      <c r="KQ260" s="247"/>
      <c r="KR260" s="247"/>
      <c r="KS260" s="247"/>
      <c r="KT260" s="247"/>
      <c r="KU260" s="247"/>
      <c r="KV260" s="247"/>
      <c r="KW260" s="247"/>
      <c r="KX260" s="247"/>
      <c r="KY260" s="247"/>
      <c r="KZ260" s="247"/>
      <c r="LA260" s="247"/>
      <c r="LB260" s="247"/>
      <c r="LC260" s="247"/>
      <c r="LD260" s="247"/>
      <c r="LE260" s="247"/>
      <c r="LF260" s="247"/>
      <c r="LG260" s="247"/>
      <c r="LH260" s="247"/>
      <c r="LI260" s="247"/>
      <c r="LJ260" s="247"/>
      <c r="LK260" s="247" t="s">
        <v>651</v>
      </c>
      <c r="LL260" s="247"/>
      <c r="LM260" s="247"/>
      <c r="LN260" s="247"/>
      <c r="LO260" s="247"/>
      <c r="LP260" s="247"/>
      <c r="LQ260" s="247"/>
      <c r="LR260" s="247"/>
      <c r="LS260" s="247"/>
      <c r="LT260" s="247"/>
      <c r="LU260" s="247"/>
      <c r="LV260" s="247"/>
      <c r="LW260" s="247"/>
      <c r="LX260" s="247"/>
      <c r="LY260" s="247"/>
      <c r="LZ260" s="247"/>
      <c r="MA260" s="247"/>
      <c r="MB260" s="247"/>
      <c r="MC260" s="247"/>
      <c r="MD260" s="247"/>
      <c r="ME260" s="247"/>
      <c r="MF260" s="247"/>
      <c r="MG260" s="247"/>
      <c r="MH260" s="247"/>
      <c r="MI260" s="247"/>
      <c r="MJ260" s="247"/>
      <c r="MK260" s="247"/>
      <c r="ML260" s="247"/>
      <c r="MM260" s="247" t="s">
        <v>652</v>
      </c>
      <c r="MN260" s="247"/>
      <c r="MO260" s="247"/>
      <c r="MP260" s="247"/>
      <c r="MQ260" s="247"/>
      <c r="MR260" s="247"/>
      <c r="MS260" s="247"/>
      <c r="MT260" s="247"/>
      <c r="MU260" s="247"/>
      <c r="MV260" s="247"/>
      <c r="MW260" s="247"/>
      <c r="MX260" s="247"/>
      <c r="MY260" s="247"/>
      <c r="MZ260" s="247"/>
      <c r="NA260" s="247"/>
      <c r="NB260" s="247"/>
      <c r="NC260" s="247"/>
      <c r="ND260" s="247"/>
      <c r="NE260" s="247"/>
      <c r="NF260" s="247"/>
      <c r="NG260" s="247"/>
      <c r="NH260" s="247"/>
      <c r="NI260" s="247"/>
      <c r="NJ260" s="247"/>
      <c r="NK260" s="247"/>
      <c r="NL260" s="247"/>
      <c r="NM260" s="247"/>
      <c r="NN260" s="247"/>
      <c r="NO260" s="247" t="s">
        <v>653</v>
      </c>
      <c r="NP260" s="247"/>
      <c r="NQ260" s="247"/>
      <c r="NR260" s="247"/>
      <c r="NS260" s="247"/>
      <c r="NT260" s="247"/>
      <c r="NU260" s="247"/>
      <c r="NV260" s="247"/>
      <c r="NW260" s="247"/>
      <c r="NX260" s="247"/>
      <c r="NY260" s="247"/>
      <c r="NZ260" s="247"/>
      <c r="OA260" s="247"/>
      <c r="OB260" s="247"/>
      <c r="OC260" s="247"/>
      <c r="OD260" s="247"/>
      <c r="OE260" s="247"/>
      <c r="OF260" s="247"/>
      <c r="OG260" s="247"/>
      <c r="OH260" s="247"/>
      <c r="OI260" s="247"/>
      <c r="OJ260" s="247"/>
      <c r="OK260" s="247"/>
      <c r="OL260" s="247"/>
      <c r="OM260" s="247"/>
      <c r="ON260" s="247"/>
      <c r="OO260" s="247"/>
      <c r="OP260" s="247"/>
      <c r="OQ260" s="247" t="s">
        <v>654</v>
      </c>
      <c r="OR260" s="247"/>
      <c r="OS260" s="247"/>
      <c r="OT260" s="247"/>
      <c r="OU260" s="247"/>
      <c r="OV260" s="247"/>
      <c r="OW260" s="247"/>
      <c r="OX260" s="247"/>
      <c r="OY260" s="247"/>
      <c r="OZ260" s="247"/>
      <c r="PA260" s="247"/>
      <c r="PB260" s="247"/>
      <c r="PC260" s="247"/>
      <c r="PD260" s="247"/>
      <c r="PE260" s="247"/>
      <c r="PF260" s="247"/>
      <c r="PG260" s="247"/>
      <c r="PH260" s="247"/>
      <c r="PI260" s="247"/>
      <c r="PJ260" s="247"/>
      <c r="PK260" s="247"/>
      <c r="PL260" s="247"/>
      <c r="PM260" s="247"/>
      <c r="PN260" s="247"/>
      <c r="PO260" s="247"/>
      <c r="PP260" s="247"/>
      <c r="PQ260" s="247"/>
      <c r="PR260" s="247"/>
      <c r="PS260" s="247" t="s">
        <v>655</v>
      </c>
      <c r="PT260" s="247"/>
      <c r="PU260" s="247"/>
      <c r="PV260" s="247"/>
      <c r="PW260" s="247"/>
      <c r="PX260" s="247"/>
      <c r="PY260" s="247"/>
      <c r="PZ260" s="247"/>
      <c r="QA260" s="247"/>
      <c r="QB260" s="247"/>
      <c r="QC260" s="247"/>
      <c r="QD260" s="247"/>
      <c r="QE260" s="247"/>
      <c r="QF260" s="247"/>
      <c r="QG260" s="247"/>
      <c r="QH260" s="247"/>
      <c r="QI260" s="247"/>
      <c r="QJ260" s="247"/>
      <c r="QK260" s="247"/>
      <c r="QL260" s="247"/>
      <c r="QM260" s="247"/>
      <c r="QN260" s="247"/>
      <c r="QO260" s="247"/>
      <c r="QP260" s="247"/>
      <c r="QQ260" s="247"/>
      <c r="QR260" s="247"/>
      <c r="QS260" s="247"/>
      <c r="QT260" s="247"/>
      <c r="QU260" s="247" t="s">
        <v>656</v>
      </c>
      <c r="QV260" s="247"/>
      <c r="QW260" s="247"/>
      <c r="QX260" s="247"/>
      <c r="QY260" s="247"/>
      <c r="QZ260" s="247"/>
      <c r="RA260" s="247"/>
      <c r="RB260" s="247"/>
      <c r="RC260" s="247"/>
      <c r="RD260" s="247"/>
      <c r="RE260" s="247"/>
      <c r="RF260" s="247"/>
      <c r="RG260" s="247"/>
      <c r="RH260" s="247"/>
      <c r="RI260" s="247"/>
      <c r="RJ260" s="247"/>
      <c r="RK260" s="247"/>
      <c r="RL260" s="247"/>
      <c r="RM260" s="247"/>
      <c r="RN260" s="247"/>
      <c r="RO260" s="247"/>
      <c r="RP260" s="247"/>
      <c r="RQ260" s="247"/>
      <c r="RR260" s="247"/>
      <c r="RS260" s="247"/>
      <c r="RT260" s="247"/>
      <c r="RU260" s="247"/>
      <c r="RV260" s="247"/>
      <c r="RW260" s="247" t="s">
        <v>657</v>
      </c>
      <c r="RX260" s="247"/>
      <c r="RY260" s="247"/>
      <c r="RZ260" s="247"/>
      <c r="SA260" s="247"/>
      <c r="SB260" s="247"/>
      <c r="SC260" s="247"/>
      <c r="SD260" s="247"/>
      <c r="SE260" s="247"/>
      <c r="SF260" s="247"/>
      <c r="SG260" s="247"/>
      <c r="SH260" s="247"/>
      <c r="SI260" s="247"/>
      <c r="SJ260" s="247"/>
      <c r="SK260" s="247"/>
      <c r="SL260" s="247"/>
      <c r="SM260" s="247"/>
      <c r="SN260" s="247"/>
      <c r="SO260" s="247"/>
      <c r="SP260" s="247"/>
      <c r="SQ260" s="247"/>
      <c r="SR260" s="247"/>
      <c r="SS260" s="247"/>
      <c r="ST260" s="247"/>
      <c r="SU260" s="247"/>
      <c r="SV260" s="247"/>
      <c r="SW260" s="247"/>
      <c r="SX260" s="247"/>
      <c r="SY260" s="247" t="s">
        <v>658</v>
      </c>
      <c r="SZ260" s="247"/>
      <c r="TA260" s="247"/>
      <c r="TB260" s="247"/>
      <c r="TC260" s="247"/>
      <c r="TD260" s="247"/>
      <c r="TE260" s="247"/>
      <c r="TF260" s="247"/>
      <c r="TG260" s="247"/>
      <c r="TH260" s="247"/>
      <c r="TI260" s="247"/>
      <c r="TJ260" s="247"/>
      <c r="TK260" s="247"/>
      <c r="TL260" s="247"/>
      <c r="TM260" s="247"/>
      <c r="TN260" s="247"/>
      <c r="TO260" s="247"/>
      <c r="TP260" s="247"/>
      <c r="TQ260" s="247"/>
      <c r="TR260" s="247"/>
      <c r="TS260" s="247"/>
      <c r="TT260" s="247"/>
      <c r="TU260" s="247"/>
      <c r="TV260" s="247"/>
      <c r="TW260" s="247"/>
      <c r="TX260" s="247"/>
      <c r="TY260" s="247"/>
      <c r="TZ260" s="247"/>
      <c r="UA260" s="247" t="s">
        <v>659</v>
      </c>
      <c r="UB260" s="247"/>
      <c r="UC260" s="247"/>
      <c r="UD260" s="247"/>
      <c r="UE260" s="247"/>
      <c r="UF260" s="247"/>
      <c r="UG260" s="247"/>
      <c r="UH260" s="247"/>
      <c r="UI260" s="247"/>
      <c r="UJ260" s="247"/>
      <c r="UK260" s="247"/>
      <c r="UL260" s="247"/>
      <c r="UM260" s="247"/>
      <c r="UN260" s="247"/>
      <c r="UO260" s="247"/>
      <c r="UP260" s="247"/>
      <c r="UQ260" s="247"/>
      <c r="UR260" s="247"/>
      <c r="US260" s="247"/>
      <c r="UT260" s="247"/>
      <c r="UU260" s="247"/>
      <c r="UV260" s="247"/>
      <c r="UW260" s="247"/>
      <c r="UX260" s="247"/>
      <c r="UY260" s="247"/>
      <c r="UZ260" s="247"/>
      <c r="VA260" s="247"/>
      <c r="VB260" s="247"/>
      <c r="VC260" s="247" t="s">
        <v>660</v>
      </c>
      <c r="VD260" s="247"/>
      <c r="VE260" s="247"/>
      <c r="VF260" s="247"/>
      <c r="VG260" s="247"/>
      <c r="VH260" s="247"/>
      <c r="VI260" s="247"/>
      <c r="VJ260" s="247"/>
      <c r="VK260" s="247"/>
      <c r="VL260" s="247"/>
      <c r="VM260" s="247"/>
      <c r="VN260" s="247"/>
      <c r="VO260" s="247"/>
      <c r="VP260" s="247"/>
      <c r="VQ260" s="247"/>
      <c r="VR260" s="247"/>
      <c r="VS260" s="247"/>
      <c r="VT260" s="247"/>
      <c r="VU260" s="247"/>
      <c r="VV260" s="247"/>
      <c r="VW260" s="247"/>
      <c r="VX260" s="247"/>
      <c r="VY260" s="247"/>
      <c r="VZ260" s="247"/>
      <c r="WA260" s="247"/>
      <c r="WB260" s="247"/>
      <c r="WC260" s="247"/>
      <c r="WD260" s="247"/>
      <c r="WE260" s="247" t="s">
        <v>661</v>
      </c>
      <c r="WF260" s="247"/>
      <c r="WG260" s="247"/>
      <c r="WH260" s="247"/>
      <c r="WI260" s="247"/>
      <c r="WJ260" s="247"/>
      <c r="WK260" s="247"/>
      <c r="WL260" s="247"/>
      <c r="WM260" s="247"/>
      <c r="WN260" s="247"/>
      <c r="WO260" s="247"/>
      <c r="WP260" s="247"/>
      <c r="WQ260" s="247"/>
      <c r="WR260" s="247"/>
      <c r="WS260" s="247"/>
      <c r="WT260" s="247"/>
      <c r="WU260" s="247"/>
      <c r="WV260" s="247"/>
      <c r="WW260" s="247"/>
      <c r="WX260" s="247"/>
      <c r="WY260" s="247"/>
      <c r="WZ260" s="247"/>
      <c r="XA260" s="247"/>
      <c r="XB260" s="247"/>
      <c r="XC260" s="247"/>
      <c r="XD260" s="247"/>
      <c r="XE260" s="247"/>
      <c r="XF260" s="247"/>
      <c r="XG260" s="247" t="s">
        <v>662</v>
      </c>
      <c r="XH260" s="247"/>
      <c r="XI260" s="247"/>
      <c r="XJ260" s="247"/>
      <c r="XK260" s="247"/>
      <c r="XL260" s="247"/>
      <c r="XM260" s="247"/>
      <c r="XN260" s="247"/>
      <c r="XO260" s="247"/>
      <c r="XP260" s="247"/>
      <c r="XQ260" s="247"/>
      <c r="XR260" s="247"/>
      <c r="XS260" s="247"/>
      <c r="XT260" s="247"/>
      <c r="XU260" s="247"/>
      <c r="XV260" s="247"/>
      <c r="XW260" s="247"/>
      <c r="XX260" s="247"/>
      <c r="XY260" s="247"/>
      <c r="XZ260" s="247"/>
      <c r="YA260" s="247"/>
      <c r="YB260" s="247"/>
      <c r="YC260" s="247"/>
      <c r="YD260" s="247"/>
      <c r="YE260" s="247"/>
      <c r="YF260" s="247"/>
      <c r="YG260" s="247"/>
      <c r="YH260" s="247"/>
      <c r="YI260" s="247" t="s">
        <v>663</v>
      </c>
      <c r="YJ260" s="247"/>
      <c r="YK260" s="247"/>
      <c r="YL260" s="247"/>
      <c r="YM260" s="247"/>
      <c r="YN260" s="247"/>
      <c r="YO260" s="247"/>
      <c r="YP260" s="247"/>
      <c r="YQ260" s="247"/>
      <c r="YR260" s="247"/>
      <c r="YS260" s="247"/>
      <c r="YT260" s="247"/>
      <c r="YU260" s="247"/>
      <c r="YV260" s="247"/>
      <c r="YW260" s="247"/>
      <c r="YX260" s="247"/>
      <c r="YY260" s="247"/>
      <c r="YZ260" s="247"/>
      <c r="ZA260" s="247"/>
      <c r="ZB260" s="247"/>
      <c r="ZC260" s="247"/>
      <c r="ZD260" s="247"/>
      <c r="ZE260" s="247"/>
      <c r="ZF260" s="247"/>
      <c r="ZG260" s="247"/>
      <c r="ZH260" s="247"/>
      <c r="ZI260" s="247"/>
      <c r="ZJ260" s="247"/>
    </row>
    <row r="264" spans="4:687">
      <c r="OP264" s="2">
        <f>SUM(NO246:OO263)</f>
        <v>1064923211.826167</v>
      </c>
    </row>
  </sheetData>
  <mergeCells count="248">
    <mergeCell ref="N259:N260"/>
    <mergeCell ref="D255:G260"/>
    <mergeCell ref="H255:H260"/>
    <mergeCell ref="L255:L260"/>
    <mergeCell ref="BS260:CT260"/>
    <mergeCell ref="O259:AP259"/>
    <mergeCell ref="O260:AP260"/>
    <mergeCell ref="AQ259:BR259"/>
    <mergeCell ref="AQ260:BR260"/>
    <mergeCell ref="BS259:CT259"/>
    <mergeCell ref="CN257:CT257"/>
    <mergeCell ref="BE257:BK257"/>
    <mergeCell ref="BE258:BK258"/>
    <mergeCell ref="BL257:BR257"/>
    <mergeCell ref="BL258:BR258"/>
    <mergeCell ref="AJ257:AP257"/>
    <mergeCell ref="AQ257:AW257"/>
    <mergeCell ref="O258:U258"/>
    <mergeCell ref="V258:AB258"/>
    <mergeCell ref="AC258:AI258"/>
    <mergeCell ref="AJ258:AP258"/>
    <mergeCell ref="AQ258:AW258"/>
    <mergeCell ref="CN258:CT258"/>
    <mergeCell ref="VC257:VI257"/>
    <mergeCell ref="VJ257:VP257"/>
    <mergeCell ref="DW259:EX259"/>
    <mergeCell ref="EY259:FZ259"/>
    <mergeCell ref="DW260:EX260"/>
    <mergeCell ref="EY260:FZ260"/>
    <mergeCell ref="RB258:RH258"/>
    <mergeCell ref="RI258:RO258"/>
    <mergeCell ref="WL258:WR258"/>
    <mergeCell ref="NO258:NU258"/>
    <mergeCell ref="NV258:OB258"/>
    <mergeCell ref="OC258:OI258"/>
    <mergeCell ref="OJ258:OP258"/>
    <mergeCell ref="HC259:ID259"/>
    <mergeCell ref="IE259:JF259"/>
    <mergeCell ref="JG259:KH259"/>
    <mergeCell ref="KI259:LJ259"/>
    <mergeCell ref="LK259:ML259"/>
    <mergeCell ref="MM259:NN259"/>
    <mergeCell ref="NO259:OP259"/>
    <mergeCell ref="LD258:LJ258"/>
    <mergeCell ref="LK258:LQ258"/>
    <mergeCell ref="LR258:LX258"/>
    <mergeCell ref="LY258:ME258"/>
    <mergeCell ref="CU258:DA258"/>
    <mergeCell ref="DB257:DH257"/>
    <mergeCell ref="BS257:BY257"/>
    <mergeCell ref="BZ257:CF257"/>
    <mergeCell ref="CG257:CM257"/>
    <mergeCell ref="BS258:BY258"/>
    <mergeCell ref="BZ258:CF258"/>
    <mergeCell ref="CG258:CM258"/>
    <mergeCell ref="DB258:DH258"/>
    <mergeCell ref="B3:M3"/>
    <mergeCell ref="B5:M5"/>
    <mergeCell ref="O257:U257"/>
    <mergeCell ref="V257:AB257"/>
    <mergeCell ref="AC257:AI257"/>
    <mergeCell ref="N255:N256"/>
    <mergeCell ref="N257:N258"/>
    <mergeCell ref="AX257:BD257"/>
    <mergeCell ref="AX258:BD258"/>
    <mergeCell ref="NO260:OP260"/>
    <mergeCell ref="OQ259:PR259"/>
    <mergeCell ref="PS259:QT259"/>
    <mergeCell ref="QU259:RV259"/>
    <mergeCell ref="RW259:SX259"/>
    <mergeCell ref="SY259:TZ259"/>
    <mergeCell ref="UA259:VB259"/>
    <mergeCell ref="VC259:WD259"/>
    <mergeCell ref="GA260:HB260"/>
    <mergeCell ref="HC260:ID260"/>
    <mergeCell ref="IE260:JF260"/>
    <mergeCell ref="JG260:KH260"/>
    <mergeCell ref="KI260:LJ260"/>
    <mergeCell ref="LK260:ML260"/>
    <mergeCell ref="MM260:NN260"/>
    <mergeCell ref="CU259:DV259"/>
    <mergeCell ref="CU260:DV260"/>
    <mergeCell ref="EY257:FE257"/>
    <mergeCell ref="FF257:FL257"/>
    <mergeCell ref="FM257:FS257"/>
    <mergeCell ref="FT257:FZ257"/>
    <mergeCell ref="GA257:GG257"/>
    <mergeCell ref="GH257:GN257"/>
    <mergeCell ref="GO257:GU257"/>
    <mergeCell ref="DI257:DO257"/>
    <mergeCell ref="DI258:DO258"/>
    <mergeCell ref="DP257:DV257"/>
    <mergeCell ref="DW257:EC257"/>
    <mergeCell ref="ED257:EJ257"/>
    <mergeCell ref="EK257:EQ257"/>
    <mergeCell ref="ER257:EX257"/>
    <mergeCell ref="DP258:DV258"/>
    <mergeCell ref="DW258:EC258"/>
    <mergeCell ref="ED258:EJ258"/>
    <mergeCell ref="EK258:EQ258"/>
    <mergeCell ref="ER258:EX258"/>
    <mergeCell ref="GA259:HB259"/>
    <mergeCell ref="GV257:HB257"/>
    <mergeCell ref="CU257:DA257"/>
    <mergeCell ref="HC257:HI257"/>
    <mergeCell ref="HJ257:HP257"/>
    <mergeCell ref="HQ257:HW257"/>
    <mergeCell ref="HX257:ID257"/>
    <mergeCell ref="IE257:IK257"/>
    <mergeCell ref="IL257:IR257"/>
    <mergeCell ref="IS257:IY257"/>
    <mergeCell ref="IZ257:JF257"/>
    <mergeCell ref="JG257:JM257"/>
    <mergeCell ref="JN257:JT257"/>
    <mergeCell ref="JU257:KA257"/>
    <mergeCell ref="KB257:KH257"/>
    <mergeCell ref="KI257:KO257"/>
    <mergeCell ref="KP257:KV257"/>
    <mergeCell ref="KW257:LC257"/>
    <mergeCell ref="LD257:LJ257"/>
    <mergeCell ref="LK257:LQ257"/>
    <mergeCell ref="LR257:LX257"/>
    <mergeCell ref="JU258:KA258"/>
    <mergeCell ref="KB258:KH258"/>
    <mergeCell ref="KI258:KO258"/>
    <mergeCell ref="KP258:KV258"/>
    <mergeCell ref="KW258:LC258"/>
    <mergeCell ref="LY257:ME257"/>
    <mergeCell ref="MF257:ML257"/>
    <mergeCell ref="MM257:MS257"/>
    <mergeCell ref="MT257:MZ257"/>
    <mergeCell ref="MF258:ML258"/>
    <mergeCell ref="MM258:MS258"/>
    <mergeCell ref="MT258:MZ258"/>
    <mergeCell ref="HJ258:HP258"/>
    <mergeCell ref="HQ258:HW258"/>
    <mergeCell ref="HX258:ID258"/>
    <mergeCell ref="IE258:IK258"/>
    <mergeCell ref="IL258:IR258"/>
    <mergeCell ref="IS258:IY258"/>
    <mergeCell ref="IZ258:JF258"/>
    <mergeCell ref="JG258:JM258"/>
    <mergeCell ref="JN258:JT258"/>
    <mergeCell ref="EY258:FE258"/>
    <mergeCell ref="FF258:FL258"/>
    <mergeCell ref="FM258:FS258"/>
    <mergeCell ref="FT258:FZ258"/>
    <mergeCell ref="GA258:GG258"/>
    <mergeCell ref="GH258:GN258"/>
    <mergeCell ref="GO258:GU258"/>
    <mergeCell ref="GV258:HB258"/>
    <mergeCell ref="HC258:HI258"/>
    <mergeCell ref="NA258:NG258"/>
    <mergeCell ref="NH258:NN258"/>
    <mergeCell ref="OQ257:OW257"/>
    <mergeCell ref="OX257:PD257"/>
    <mergeCell ref="PE257:PK257"/>
    <mergeCell ref="PL257:PR257"/>
    <mergeCell ref="OQ258:OW258"/>
    <mergeCell ref="OX258:PD258"/>
    <mergeCell ref="PE258:PK258"/>
    <mergeCell ref="PL258:PR258"/>
    <mergeCell ref="OJ257:OP257"/>
    <mergeCell ref="NA257:NG257"/>
    <mergeCell ref="NH257:NN257"/>
    <mergeCell ref="NO257:NU257"/>
    <mergeCell ref="NV257:OB257"/>
    <mergeCell ref="OC257:OI257"/>
    <mergeCell ref="PS257:PY257"/>
    <mergeCell ref="PZ257:QF257"/>
    <mergeCell ref="QG257:QM257"/>
    <mergeCell ref="QN257:QT257"/>
    <mergeCell ref="QU257:RA257"/>
    <mergeCell ref="YB257:YH257"/>
    <mergeCell ref="YI257:YO257"/>
    <mergeCell ref="YP257:YV257"/>
    <mergeCell ref="YW257:ZC257"/>
    <mergeCell ref="RB257:RH257"/>
    <mergeCell ref="RI257:RO257"/>
    <mergeCell ref="RP257:RV257"/>
    <mergeCell ref="RW257:SC257"/>
    <mergeCell ref="SD257:SJ257"/>
    <mergeCell ref="SK257:SQ257"/>
    <mergeCell ref="SR257:SX257"/>
    <mergeCell ref="SY257:TE257"/>
    <mergeCell ref="TF257:TL257"/>
    <mergeCell ref="TM257:TS257"/>
    <mergeCell ref="TT257:TZ257"/>
    <mergeCell ref="UA257:UG257"/>
    <mergeCell ref="UH257:UN257"/>
    <mergeCell ref="UO257:UU257"/>
    <mergeCell ref="UV257:VB257"/>
    <mergeCell ref="ZD257:ZJ257"/>
    <mergeCell ref="VQ257:VW257"/>
    <mergeCell ref="VX257:WD257"/>
    <mergeCell ref="WE257:WK257"/>
    <mergeCell ref="WL257:WR257"/>
    <mergeCell ref="WS257:WY257"/>
    <mergeCell ref="WZ257:XF257"/>
    <mergeCell ref="XG257:XM257"/>
    <mergeCell ref="XN257:XT257"/>
    <mergeCell ref="XU257:YA257"/>
    <mergeCell ref="PS258:PY258"/>
    <mergeCell ref="PZ258:QF258"/>
    <mergeCell ref="QG258:QM258"/>
    <mergeCell ref="QN258:QT258"/>
    <mergeCell ref="QU258:RA258"/>
    <mergeCell ref="RP258:RV258"/>
    <mergeCell ref="RW258:SC258"/>
    <mergeCell ref="SD258:SJ258"/>
    <mergeCell ref="SK258:SQ258"/>
    <mergeCell ref="SR258:SX258"/>
    <mergeCell ref="SY258:TE258"/>
    <mergeCell ref="TF258:TL258"/>
    <mergeCell ref="TM258:TS258"/>
    <mergeCell ref="TT258:TZ258"/>
    <mergeCell ref="YW258:ZC258"/>
    <mergeCell ref="ZD258:ZJ258"/>
    <mergeCell ref="UA258:UG258"/>
    <mergeCell ref="UH258:UN258"/>
    <mergeCell ref="UO258:UU258"/>
    <mergeCell ref="UV258:VB258"/>
    <mergeCell ref="VC258:VI258"/>
    <mergeCell ref="VJ258:VP258"/>
    <mergeCell ref="VQ258:VW258"/>
    <mergeCell ref="VX258:WD258"/>
    <mergeCell ref="WE258:WK258"/>
    <mergeCell ref="YI258:YO258"/>
    <mergeCell ref="YP258:YV258"/>
    <mergeCell ref="XG258:XM258"/>
    <mergeCell ref="XN258:XT258"/>
    <mergeCell ref="XU258:YA258"/>
    <mergeCell ref="YB258:YH258"/>
    <mergeCell ref="WS258:WY258"/>
    <mergeCell ref="WZ258:XF258"/>
    <mergeCell ref="WE259:XF259"/>
    <mergeCell ref="XG259:YH259"/>
    <mergeCell ref="YI259:ZJ259"/>
    <mergeCell ref="OQ260:PR260"/>
    <mergeCell ref="PS260:QT260"/>
    <mergeCell ref="QU260:RV260"/>
    <mergeCell ref="RW260:SX260"/>
    <mergeCell ref="SY260:TZ260"/>
    <mergeCell ref="UA260:VB260"/>
    <mergeCell ref="VC260:WD260"/>
    <mergeCell ref="WE260:XF260"/>
    <mergeCell ref="XG260:YH260"/>
    <mergeCell ref="YI260:ZJ260"/>
  </mergeCells>
  <phoneticPr fontId="2" type="noConversion"/>
  <pageMargins left="0.70866141732283472" right="0.70866141732283472" top="0.74803149606299213" bottom="0.74803149606299213" header="0.31496062992125984" footer="0.31496062992125984"/>
  <pageSetup paperSize="123" scale="1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3072-BEC0-4107-A890-164C42C41070}">
  <sheetPr>
    <tabColor rgb="FF92D050"/>
    <pageSetUpPr fitToPage="1"/>
  </sheetPr>
  <dimension ref="B2:D84"/>
  <sheetViews>
    <sheetView zoomScaleNormal="100" workbookViewId="0">
      <selection activeCell="B88" sqref="B88"/>
    </sheetView>
  </sheetViews>
  <sheetFormatPr defaultColWidth="9.140625" defaultRowHeight="15"/>
  <cols>
    <col min="1" max="1" width="9.7109375" style="2" customWidth="1"/>
    <col min="2" max="2" width="52.5703125" style="2" customWidth="1"/>
    <col min="3" max="3" width="18.140625" style="53" customWidth="1"/>
    <col min="4" max="4" width="19.28515625" style="2" customWidth="1"/>
    <col min="5" max="5" width="9.140625" style="2"/>
    <col min="6" max="6" width="14.42578125" style="2" customWidth="1"/>
    <col min="7" max="16384" width="9.140625" style="2"/>
  </cols>
  <sheetData>
    <row r="2" spans="2:4">
      <c r="C2" s="4"/>
    </row>
    <row r="3" spans="2:4">
      <c r="B3" s="286" t="s">
        <v>834</v>
      </c>
      <c r="C3" s="291"/>
      <c r="D3" s="287"/>
    </row>
    <row r="4" spans="2:4" ht="3" customHeight="1">
      <c r="B4" s="289"/>
      <c r="C4" s="289"/>
    </row>
    <row r="5" spans="2:4">
      <c r="B5" s="185" t="s">
        <v>835</v>
      </c>
      <c r="C5" s="186">
        <f>+C7+C10+C13+C18+C23+C27+C53</f>
        <v>3557351547.5900002</v>
      </c>
      <c r="D5" s="183">
        <f>+C5/C70</f>
        <v>0.82756082891439398</v>
      </c>
    </row>
    <row r="6" spans="2:4" ht="6.75" customHeight="1">
      <c r="B6" s="289"/>
      <c r="C6" s="289"/>
    </row>
    <row r="7" spans="2:4" hidden="1">
      <c r="B7" s="185" t="s">
        <v>701</v>
      </c>
      <c r="C7" s="186">
        <f>C8</f>
        <v>852000000</v>
      </c>
      <c r="D7" s="183">
        <f>+D8</f>
        <v>0.19820414620329993</v>
      </c>
    </row>
    <row r="8" spans="2:4" hidden="1">
      <c r="B8" s="30" t="s">
        <v>702</v>
      </c>
      <c r="C8" s="37">
        <v>852000000</v>
      </c>
      <c r="D8" s="106">
        <f>+C8/$C$70</f>
        <v>0.19820414620329993</v>
      </c>
    </row>
    <row r="9" spans="2:4" ht="6.75" hidden="1" customHeight="1">
      <c r="B9" s="289"/>
      <c r="C9" s="289"/>
    </row>
    <row r="10" spans="2:4" hidden="1">
      <c r="B10" s="185" t="s">
        <v>703</v>
      </c>
      <c r="C10" s="186">
        <f>+C11</f>
        <v>6092000</v>
      </c>
      <c r="D10" s="183">
        <f>+D11</f>
        <v>1.4172061721484778E-3</v>
      </c>
    </row>
    <row r="11" spans="2:4" hidden="1">
      <c r="B11" s="30" t="s">
        <v>704</v>
      </c>
      <c r="C11" s="37">
        <v>6092000</v>
      </c>
      <c r="D11" s="106">
        <f>+C11/$C$70</f>
        <v>1.4172061721484778E-3</v>
      </c>
    </row>
    <row r="12" spans="2:4" ht="6.75" hidden="1" customHeight="1">
      <c r="B12" s="288"/>
      <c r="C12" s="288"/>
    </row>
    <row r="13" spans="2:4" hidden="1">
      <c r="B13" s="181" t="s">
        <v>705</v>
      </c>
      <c r="C13" s="184">
        <f>SUM(C14:C16)</f>
        <v>106000000</v>
      </c>
      <c r="D13" s="183">
        <f>SUM(D14:D16)</f>
        <v>2.4659201288203984E-2</v>
      </c>
    </row>
    <row r="14" spans="2:4" hidden="1">
      <c r="B14" s="30" t="s">
        <v>706</v>
      </c>
      <c r="C14" s="37">
        <v>18000000</v>
      </c>
      <c r="D14" s="106">
        <f t="shared" ref="D14:D16" si="0">+C14/$C$70</f>
        <v>4.1874115395063366E-3</v>
      </c>
    </row>
    <row r="15" spans="2:4" hidden="1">
      <c r="B15" s="30" t="s">
        <v>707</v>
      </c>
      <c r="C15" s="37">
        <v>67500000</v>
      </c>
      <c r="D15" s="106">
        <f t="shared" si="0"/>
        <v>1.5702793273148764E-2</v>
      </c>
    </row>
    <row r="16" spans="2:4" hidden="1">
      <c r="B16" s="30" t="s">
        <v>708</v>
      </c>
      <c r="C16" s="37">
        <v>20500000</v>
      </c>
      <c r="D16" s="106">
        <f t="shared" si="0"/>
        <v>4.7689964755488834E-3</v>
      </c>
    </row>
    <row r="17" spans="2:4" ht="6.75" hidden="1" customHeight="1">
      <c r="C17" s="70"/>
    </row>
    <row r="18" spans="2:4" hidden="1">
      <c r="B18" s="181" t="s">
        <v>709</v>
      </c>
      <c r="C18" s="184">
        <f>SUM(C19:C21)</f>
        <v>3118000</v>
      </c>
      <c r="D18" s="183">
        <f>SUM(D19:D21)</f>
        <v>7.2535273223226426E-4</v>
      </c>
    </row>
    <row r="19" spans="2:4" hidden="1">
      <c r="B19" s="30" t="s">
        <v>710</v>
      </c>
      <c r="C19" s="37">
        <v>300000</v>
      </c>
      <c r="D19" s="106">
        <f t="shared" ref="D19:D21" si="1">+C19/$C$70</f>
        <v>6.979019232510561E-5</v>
      </c>
    </row>
    <row r="20" spans="2:4" hidden="1">
      <c r="B20" s="30" t="s">
        <v>711</v>
      </c>
      <c r="C20" s="37">
        <v>1318000</v>
      </c>
      <c r="D20" s="106">
        <f t="shared" si="1"/>
        <v>3.0661157828163063E-4</v>
      </c>
    </row>
    <row r="21" spans="2:4" hidden="1">
      <c r="B21" s="30" t="s">
        <v>712</v>
      </c>
      <c r="C21" s="37">
        <v>1500000</v>
      </c>
      <c r="D21" s="106">
        <f t="shared" si="1"/>
        <v>3.4895096162552807E-4</v>
      </c>
    </row>
    <row r="22" spans="2:4" ht="6.75" hidden="1" customHeight="1">
      <c r="B22" s="288"/>
      <c r="C22" s="288"/>
    </row>
    <row r="23" spans="2:4" hidden="1">
      <c r="B23" s="181" t="s">
        <v>713</v>
      </c>
      <c r="C23" s="184">
        <f>SUM(C24:C25)</f>
        <v>17525088</v>
      </c>
      <c r="D23" s="183">
        <f>SUM(D24:D25)</f>
        <v>4.0769308734480009E-3</v>
      </c>
    </row>
    <row r="24" spans="2:4" hidden="1">
      <c r="B24" s="30" t="s">
        <v>714</v>
      </c>
      <c r="C24" s="37">
        <v>15525088</v>
      </c>
      <c r="D24" s="106">
        <f t="shared" ref="D24:D25" si="2">+C24/$C$70</f>
        <v>3.6116629246139638E-3</v>
      </c>
    </row>
    <row r="25" spans="2:4" hidden="1">
      <c r="B25" s="30" t="s">
        <v>80</v>
      </c>
      <c r="C25" s="37">
        <v>2000000</v>
      </c>
      <c r="D25" s="106">
        <f t="shared" si="2"/>
        <v>4.6526794883403738E-4</v>
      </c>
    </row>
    <row r="26" spans="2:4" ht="6.75" hidden="1" customHeight="1">
      <c r="B26" s="289"/>
      <c r="C26" s="289"/>
    </row>
    <row r="27" spans="2:4" hidden="1">
      <c r="B27" s="181" t="s">
        <v>715</v>
      </c>
      <c r="C27" s="182">
        <f>SUM(C28:C51)</f>
        <v>2492427484.5900002</v>
      </c>
      <c r="D27" s="183">
        <f>SUM(D28:D51)</f>
        <v>0.57982331168638435</v>
      </c>
    </row>
    <row r="28" spans="2:4" ht="13.5" hidden="1" customHeight="1">
      <c r="B28" s="30" t="s">
        <v>86</v>
      </c>
      <c r="C28" s="65">
        <v>352305470.51999998</v>
      </c>
      <c r="D28" s="106">
        <f t="shared" ref="D28:D51" si="3">+C28/$C$70</f>
        <v>8.1958221815925408E-2</v>
      </c>
    </row>
    <row r="29" spans="2:4" ht="13.5" hidden="1" customHeight="1">
      <c r="B29" s="30" t="s">
        <v>128</v>
      </c>
      <c r="C29" s="65">
        <v>630608750.70000005</v>
      </c>
      <c r="D29" s="106">
        <f t="shared" si="3"/>
        <v>0.14670101997749194</v>
      </c>
    </row>
    <row r="30" spans="2:4" ht="13.5" hidden="1" customHeight="1">
      <c r="B30" s="30" t="s">
        <v>167</v>
      </c>
      <c r="C30" s="37">
        <v>133300464.53</v>
      </c>
      <c r="D30" s="106">
        <f t="shared" si="3"/>
        <v>3.101021685524873E-2</v>
      </c>
    </row>
    <row r="31" spans="2:4" ht="13.5" hidden="1" customHeight="1">
      <c r="B31" s="30" t="s">
        <v>171</v>
      </c>
      <c r="C31" s="37">
        <v>41932403.280000001</v>
      </c>
      <c r="D31" s="106">
        <f t="shared" si="3"/>
        <v>9.7549016318836321E-3</v>
      </c>
    </row>
    <row r="32" spans="2:4" ht="13.5" hidden="1" customHeight="1">
      <c r="B32" s="30" t="s">
        <v>190</v>
      </c>
      <c r="C32" s="37">
        <v>23024725</v>
      </c>
      <c r="D32" s="106">
        <f t="shared" si="3"/>
        <v>5.3563332866088907E-3</v>
      </c>
    </row>
    <row r="33" spans="2:4" ht="13.5" hidden="1" customHeight="1">
      <c r="B33" s="30" t="s">
        <v>202</v>
      </c>
      <c r="C33" s="37">
        <v>29387502.09</v>
      </c>
      <c r="D33" s="106">
        <f t="shared" si="3"/>
        <v>6.8365314093851437E-3</v>
      </c>
    </row>
    <row r="34" spans="2:4" hidden="1">
      <c r="B34" s="30" t="s">
        <v>212</v>
      </c>
      <c r="C34" s="65">
        <v>97255524.989999995</v>
      </c>
      <c r="D34" s="106">
        <f t="shared" si="3"/>
        <v>2.2624939312437382E-2</v>
      </c>
    </row>
    <row r="35" spans="2:4" ht="13.5" hidden="1" customHeight="1">
      <c r="B35" s="30" t="s">
        <v>224</v>
      </c>
      <c r="C35" s="37">
        <v>47657199.960000001</v>
      </c>
      <c r="D35" s="106">
        <f t="shared" si="3"/>
        <v>1.1086683836281384E-2</v>
      </c>
    </row>
    <row r="36" spans="2:4" ht="13.5" hidden="1" customHeight="1">
      <c r="B36" s="30" t="s">
        <v>716</v>
      </c>
      <c r="C36" s="37">
        <v>4690000</v>
      </c>
      <c r="D36" s="106">
        <f t="shared" si="3"/>
        <v>1.0910533400158176E-3</v>
      </c>
    </row>
    <row r="37" spans="2:4" ht="13.5" hidden="1" customHeight="1">
      <c r="B37" s="30" t="s">
        <v>248</v>
      </c>
      <c r="C37" s="37">
        <v>28550000.050000001</v>
      </c>
      <c r="D37" s="106">
        <f t="shared" si="3"/>
        <v>6.6416999812375825E-3</v>
      </c>
    </row>
    <row r="38" spans="2:4" ht="13.5" hidden="1" customHeight="1">
      <c r="B38" s="30" t="s">
        <v>264</v>
      </c>
      <c r="C38" s="37">
        <v>249999999.80000001</v>
      </c>
      <c r="D38" s="106">
        <f t="shared" si="3"/>
        <v>5.8158493557727883E-2</v>
      </c>
    </row>
    <row r="39" spans="2:4" ht="13.5" hidden="1" customHeight="1">
      <c r="B39" s="30" t="s">
        <v>335</v>
      </c>
      <c r="C39" s="37">
        <v>50000000.200000003</v>
      </c>
      <c r="D39" s="106">
        <f t="shared" si="3"/>
        <v>1.163169876737773E-2</v>
      </c>
    </row>
    <row r="40" spans="2:4" ht="13.5" hidden="1" customHeight="1">
      <c r="B40" s="30" t="s">
        <v>717</v>
      </c>
      <c r="C40" s="37">
        <v>11387640</v>
      </c>
      <c r="D40" s="106">
        <f t="shared" si="3"/>
        <v>2.6491519524302187E-3</v>
      </c>
    </row>
    <row r="41" spans="2:4" ht="13.5" hidden="1" customHeight="1">
      <c r="B41" s="30" t="s">
        <v>718</v>
      </c>
      <c r="C41" s="37">
        <v>104873389.09</v>
      </c>
      <c r="D41" s="106">
        <f t="shared" si="3"/>
        <v>2.439711331458911E-2</v>
      </c>
    </row>
    <row r="42" spans="2:4" ht="13.5" hidden="1" customHeight="1">
      <c r="B42" s="30" t="s">
        <v>378</v>
      </c>
      <c r="C42" s="37">
        <v>23001344.66</v>
      </c>
      <c r="D42" s="106">
        <f t="shared" si="3"/>
        <v>5.3508942251914698E-3</v>
      </c>
    </row>
    <row r="43" spans="2:4" ht="13.5" hidden="1" customHeight="1">
      <c r="B43" s="30" t="s">
        <v>392</v>
      </c>
      <c r="C43" s="37">
        <v>24000000</v>
      </c>
      <c r="D43" s="106">
        <f t="shared" si="3"/>
        <v>5.583215386008449E-3</v>
      </c>
    </row>
    <row r="44" spans="2:4" ht="13.5" hidden="1" customHeight="1">
      <c r="B44" s="30" t="s">
        <v>719</v>
      </c>
      <c r="C44" s="37">
        <v>87580426</v>
      </c>
      <c r="D44" s="106">
        <f t="shared" si="3"/>
        <v>2.0374182581515601E-2</v>
      </c>
    </row>
    <row r="45" spans="2:4" ht="13.5" hidden="1" customHeight="1">
      <c r="B45" s="30" t="s">
        <v>720</v>
      </c>
      <c r="C45" s="37">
        <v>109110560</v>
      </c>
      <c r="D45" s="106">
        <f t="shared" si="3"/>
        <v>2.5382823223666584E-2</v>
      </c>
    </row>
    <row r="46" spans="2:4" ht="13.5" hidden="1" customHeight="1">
      <c r="B46" s="30" t="s">
        <v>721</v>
      </c>
      <c r="C46" s="37">
        <v>22522287.719999999</v>
      </c>
      <c r="D46" s="106">
        <f t="shared" si="3"/>
        <v>5.2394493052672145E-3</v>
      </c>
    </row>
    <row r="47" spans="2:4" ht="13.5" hidden="1" customHeight="1">
      <c r="B47" s="30" t="s">
        <v>722</v>
      </c>
      <c r="C47" s="37">
        <v>138600000</v>
      </c>
      <c r="D47" s="106">
        <f t="shared" si="3"/>
        <v>3.2243068854198795E-2</v>
      </c>
    </row>
    <row r="48" spans="2:4" ht="13.5" hidden="1" customHeight="1">
      <c r="B48" s="30" t="s">
        <v>723</v>
      </c>
      <c r="C48" s="37">
        <v>67400244</v>
      </c>
      <c r="D48" s="106">
        <f t="shared" si="3"/>
        <v>1.5679586638396817E-2</v>
      </c>
    </row>
    <row r="49" spans="2:4" ht="13.5" hidden="1" customHeight="1">
      <c r="B49" s="30" t="s">
        <v>724</v>
      </c>
      <c r="C49" s="37">
        <v>71907788</v>
      </c>
      <c r="D49" s="106">
        <f t="shared" si="3"/>
        <v>1.6728194513976405E-2</v>
      </c>
    </row>
    <row r="50" spans="2:4" ht="13.5" hidden="1" customHeight="1">
      <c r="B50" s="30" t="s">
        <v>451</v>
      </c>
      <c r="C50" s="37">
        <v>121926000</v>
      </c>
      <c r="D50" s="106">
        <f t="shared" si="3"/>
        <v>2.8364129964769422E-2</v>
      </c>
    </row>
    <row r="51" spans="2:4" hidden="1">
      <c r="B51" s="30" t="s">
        <v>487</v>
      </c>
      <c r="C51" s="65">
        <v>21405764</v>
      </c>
      <c r="D51" s="106">
        <f t="shared" si="3"/>
        <v>4.9797079547527394E-3</v>
      </c>
    </row>
    <row r="52" spans="2:4" ht="6.75" hidden="1" customHeight="1">
      <c r="C52" s="70"/>
    </row>
    <row r="53" spans="2:4" hidden="1">
      <c r="B53" s="181" t="s">
        <v>725</v>
      </c>
      <c r="C53" s="184">
        <f>SUM(C54:C56)</f>
        <v>80188975</v>
      </c>
      <c r="D53" s="183">
        <f>SUM(D54:D56)</f>
        <v>1.8654679958676951E-2</v>
      </c>
    </row>
    <row r="54" spans="2:4" hidden="1">
      <c r="B54" s="30" t="s">
        <v>726</v>
      </c>
      <c r="C54" s="37">
        <v>20000000</v>
      </c>
      <c r="D54" s="106">
        <f t="shared" ref="D54:D56" si="4">+C54/$C$70</f>
        <v>4.6526794883403741E-3</v>
      </c>
    </row>
    <row r="55" spans="2:4" hidden="1">
      <c r="B55" s="30" t="s">
        <v>727</v>
      </c>
      <c r="C55" s="37">
        <v>36000000</v>
      </c>
      <c r="D55" s="106">
        <f t="shared" si="4"/>
        <v>8.3748230790126731E-3</v>
      </c>
    </row>
    <row r="56" spans="2:4" hidden="1">
      <c r="B56" s="30" t="s">
        <v>728</v>
      </c>
      <c r="C56" s="37">
        <v>24188975</v>
      </c>
      <c r="D56" s="106">
        <f t="shared" si="4"/>
        <v>5.6271773913239053E-3</v>
      </c>
    </row>
    <row r="57" spans="2:4" ht="6.75" hidden="1" customHeight="1">
      <c r="C57" s="70"/>
    </row>
    <row r="58" spans="2:4">
      <c r="B58" s="181" t="s">
        <v>729</v>
      </c>
      <c r="C58" s="184">
        <f>SUM(C59:C68)</f>
        <v>741246722.52941179</v>
      </c>
      <c r="D58" s="183">
        <f>SUM(D59:D68)</f>
        <v>0.17243917108560614</v>
      </c>
    </row>
    <row r="59" spans="2:4" hidden="1">
      <c r="B59" s="30" t="s">
        <v>730</v>
      </c>
      <c r="C59" s="37">
        <f>'1, NOMINA'!F36</f>
        <v>523607400</v>
      </c>
      <c r="D59" s="106">
        <f t="shared" ref="D59:D68" si="5">+C59/$C$70</f>
        <v>0.12180887049616168</v>
      </c>
    </row>
    <row r="60" spans="2:4" hidden="1">
      <c r="B60" s="30" t="s">
        <v>731</v>
      </c>
      <c r="C60" s="37">
        <v>8000000</v>
      </c>
      <c r="D60" s="106">
        <f t="shared" si="5"/>
        <v>1.8610717953361495E-3</v>
      </c>
    </row>
    <row r="61" spans="2:4" hidden="1">
      <c r="B61" s="30" t="s">
        <v>732</v>
      </c>
      <c r="C61" s="37">
        <v>79058823.529411778</v>
      </c>
      <c r="D61" s="106">
        <f t="shared" si="5"/>
        <v>1.8391768330380774E-2</v>
      </c>
    </row>
    <row r="62" spans="2:4" hidden="1">
      <c r="B62" s="30" t="s">
        <v>733</v>
      </c>
      <c r="C62" s="37">
        <v>39657600</v>
      </c>
      <c r="D62" s="106">
        <f t="shared" si="5"/>
        <v>9.2257051038403606E-3</v>
      </c>
    </row>
    <row r="63" spans="2:4" hidden="1">
      <c r="B63" s="30" t="s">
        <v>734</v>
      </c>
      <c r="C63" s="37">
        <f>837225*2</f>
        <v>1674450</v>
      </c>
      <c r="D63" s="106">
        <f t="shared" si="5"/>
        <v>3.8953395846257695E-4</v>
      </c>
    </row>
    <row r="64" spans="2:4" hidden="1">
      <c r="B64" s="30" t="s">
        <v>532</v>
      </c>
      <c r="C64" s="37">
        <v>2400000</v>
      </c>
      <c r="D64" s="106">
        <f t="shared" si="5"/>
        <v>5.5832153860084488E-4</v>
      </c>
    </row>
    <row r="65" spans="2:4" hidden="1">
      <c r="B65" s="30" t="s">
        <v>735</v>
      </c>
      <c r="C65" s="37">
        <v>3600000</v>
      </c>
      <c r="D65" s="106">
        <f t="shared" si="5"/>
        <v>8.3748230790126727E-4</v>
      </c>
    </row>
    <row r="66" spans="2:4" hidden="1">
      <c r="B66" s="30" t="s">
        <v>736</v>
      </c>
      <c r="C66" s="37">
        <v>7620000</v>
      </c>
      <c r="D66" s="106">
        <f t="shared" si="5"/>
        <v>1.7726708850576826E-3</v>
      </c>
    </row>
    <row r="67" spans="2:4" hidden="1">
      <c r="B67" s="30" t="s">
        <v>737</v>
      </c>
      <c r="C67" s="37">
        <v>36334000</v>
      </c>
      <c r="D67" s="106">
        <f t="shared" si="5"/>
        <v>8.4525228264679571E-3</v>
      </c>
    </row>
    <row r="68" spans="2:4" hidden="1">
      <c r="B68" s="30" t="s">
        <v>738</v>
      </c>
      <c r="C68" s="37">
        <v>39294449</v>
      </c>
      <c r="D68" s="106">
        <f t="shared" si="5"/>
        <v>9.1412238433968458E-3</v>
      </c>
    </row>
    <row r="69" spans="2:4" ht="6.75" customHeight="1">
      <c r="C69" s="70"/>
    </row>
    <row r="70" spans="2:4">
      <c r="B70" s="103" t="s">
        <v>739</v>
      </c>
      <c r="C70" s="104">
        <f>+C7+C10+C13+C18+C23+C27+C53+C58</f>
        <v>4298598270.1194115</v>
      </c>
      <c r="D70" s="107">
        <f>SUM(D7:D69)/2</f>
        <v>1</v>
      </c>
    </row>
    <row r="71" spans="2:4" ht="6.75" customHeight="1">
      <c r="C71" s="70"/>
    </row>
    <row r="72" spans="2:4">
      <c r="B72" s="181" t="s">
        <v>740</v>
      </c>
      <c r="C72" s="184">
        <v>297926922</v>
      </c>
      <c r="D72" s="183">
        <v>6.93E-2</v>
      </c>
    </row>
    <row r="73" spans="2:4" ht="6.75" customHeight="1">
      <c r="C73" s="70"/>
    </row>
    <row r="74" spans="2:4">
      <c r="B74" s="178" t="s">
        <v>741</v>
      </c>
      <c r="C74" s="179">
        <f>+C70+C72</f>
        <v>4596525192.1194115</v>
      </c>
      <c r="D74" s="180"/>
    </row>
    <row r="75" spans="2:4" ht="6.75" hidden="1" customHeight="1">
      <c r="C75" s="70"/>
    </row>
    <row r="76" spans="2:4" hidden="1">
      <c r="B76" s="181" t="s">
        <v>742</v>
      </c>
      <c r="C76" s="184">
        <f>+C70*5%</f>
        <v>214929913.5059706</v>
      </c>
      <c r="D76" s="183">
        <v>0.05</v>
      </c>
    </row>
    <row r="77" spans="2:4" ht="6.75" hidden="1" customHeight="1">
      <c r="C77" s="70"/>
    </row>
    <row r="78" spans="2:4" hidden="1">
      <c r="B78" s="103" t="s">
        <v>743</v>
      </c>
      <c r="C78" s="104">
        <f>+C70+C72+C76</f>
        <v>4811455105.6253824</v>
      </c>
      <c r="D78" s="108"/>
    </row>
    <row r="81" spans="4:4">
      <c r="D81" s="110"/>
    </row>
    <row r="82" spans="4:4">
      <c r="D82" s="110"/>
    </row>
    <row r="84" spans="4:4">
      <c r="D84" s="164"/>
    </row>
  </sheetData>
  <mergeCells count="7">
    <mergeCell ref="B22:C22"/>
    <mergeCell ref="B26:C26"/>
    <mergeCell ref="B3:D3"/>
    <mergeCell ref="B6:C6"/>
    <mergeCell ref="B4:C4"/>
    <mergeCell ref="B9:C9"/>
    <mergeCell ref="B12:C12"/>
  </mergeCells>
  <pageMargins left="0.70866141732283472" right="0.70866141732283472" top="0.74803149606299213" bottom="0.74803149606299213" header="0.31496062992125984" footer="0.31496062992125984"/>
  <pageSetup paperSize="123" scale="1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64C8-334E-40C6-8E30-E066BD18FC8E}">
  <sheetPr>
    <tabColor theme="9"/>
    <pageSetUpPr fitToPage="1"/>
  </sheetPr>
  <dimension ref="A2:G107"/>
  <sheetViews>
    <sheetView tabSelected="1" topLeftCell="B67" zoomScaleNormal="100" workbookViewId="0">
      <selection activeCell="G82" sqref="G82"/>
    </sheetView>
  </sheetViews>
  <sheetFormatPr defaultColWidth="9.140625" defaultRowHeight="15"/>
  <cols>
    <col min="1" max="1" width="9.42578125" style="2" customWidth="1"/>
    <col min="2" max="2" width="52.5703125" style="2" customWidth="1"/>
    <col min="3" max="5" width="18.140625" style="53" customWidth="1"/>
    <col min="6" max="6" width="9.140625" style="2"/>
    <col min="7" max="7" width="15.28515625" style="2" bestFit="1" customWidth="1"/>
    <col min="8" max="8" width="12" style="2" bestFit="1" customWidth="1"/>
    <col min="9" max="12" width="9.140625" style="2"/>
    <col min="13" max="13" width="12" style="2" bestFit="1" customWidth="1"/>
    <col min="14" max="16384" width="9.140625" style="2"/>
  </cols>
  <sheetData>
    <row r="2" spans="1:5">
      <c r="A2" s="292" t="s">
        <v>836</v>
      </c>
      <c r="B2" s="292"/>
      <c r="C2" s="292"/>
      <c r="D2" s="292"/>
      <c r="E2" s="292"/>
    </row>
    <row r="3" spans="1:5">
      <c r="A3" s="105" t="s">
        <v>837</v>
      </c>
      <c r="B3" s="105" t="s">
        <v>838</v>
      </c>
      <c r="C3" s="105" t="s">
        <v>839</v>
      </c>
      <c r="D3" s="105" t="s">
        <v>840</v>
      </c>
      <c r="E3" s="105" t="s">
        <v>841</v>
      </c>
    </row>
    <row r="4" spans="1:5" ht="3" customHeight="1">
      <c r="B4" s="289"/>
      <c r="C4" s="289"/>
      <c r="D4" s="70"/>
      <c r="E4" s="70"/>
    </row>
    <row r="5" spans="1:5">
      <c r="A5" s="229">
        <v>1</v>
      </c>
      <c r="B5" s="230" t="s">
        <v>842</v>
      </c>
      <c r="C5" s="231">
        <f>C6</f>
        <v>852000000</v>
      </c>
      <c r="D5" s="231">
        <f>+D6+D9</f>
        <v>6092000</v>
      </c>
      <c r="E5" s="231">
        <f>+E6+E9</f>
        <v>858092000</v>
      </c>
    </row>
    <row r="6" spans="1:5">
      <c r="A6" s="226" t="s">
        <v>12</v>
      </c>
      <c r="B6" s="227" t="s">
        <v>843</v>
      </c>
      <c r="C6" s="228">
        <f>+C7</f>
        <v>852000000</v>
      </c>
      <c r="D6" s="228">
        <f>+D7</f>
        <v>0</v>
      </c>
      <c r="E6" s="228">
        <f>+C6+D6</f>
        <v>852000000</v>
      </c>
    </row>
    <row r="7" spans="1:5">
      <c r="A7" s="61" t="s">
        <v>14</v>
      </c>
      <c r="B7" s="30" t="s">
        <v>844</v>
      </c>
      <c r="C7" s="37">
        <f>+'2, ESTIMACION VALOR'!C6</f>
        <v>852000000</v>
      </c>
      <c r="D7" s="37">
        <v>0</v>
      </c>
      <c r="E7" s="37">
        <f>+C7+D7</f>
        <v>852000000</v>
      </c>
    </row>
    <row r="8" spans="1:5" ht="6.75" customHeight="1">
      <c r="B8" s="289"/>
      <c r="C8" s="289"/>
      <c r="D8" s="70"/>
      <c r="E8" s="70"/>
    </row>
    <row r="9" spans="1:5">
      <c r="A9" s="232" t="s">
        <v>68</v>
      </c>
      <c r="B9" s="233" t="s">
        <v>831</v>
      </c>
      <c r="C9" s="234">
        <f>SUM(C10:C14)</f>
        <v>0</v>
      </c>
      <c r="D9" s="234">
        <f>SUM(D10:D14)</f>
        <v>6092000</v>
      </c>
      <c r="E9" s="234">
        <f>SUM(E10:E14)</f>
        <v>6092000</v>
      </c>
    </row>
    <row r="10" spans="1:5">
      <c r="A10" s="61" t="s">
        <v>70</v>
      </c>
      <c r="B10" s="30" t="s">
        <v>845</v>
      </c>
      <c r="C10" s="37">
        <v>0</v>
      </c>
      <c r="D10" s="37">
        <f>+'3, COSTOS Y GASTOS'!B14+'3, COSTOS Y GASTOS'!B15</f>
        <v>1370700</v>
      </c>
      <c r="E10" s="37">
        <f t="shared" ref="E10:E14" si="0">+C10+D10</f>
        <v>1370700</v>
      </c>
    </row>
    <row r="11" spans="1:5">
      <c r="A11" s="61" t="s">
        <v>85</v>
      </c>
      <c r="B11" s="30" t="s">
        <v>846</v>
      </c>
      <c r="C11" s="37">
        <v>0</v>
      </c>
      <c r="D11" s="37">
        <f>(+'3, COSTOS Y GASTOS'!B9)/2</f>
        <v>913800</v>
      </c>
      <c r="E11" s="37">
        <f t="shared" si="0"/>
        <v>913800</v>
      </c>
    </row>
    <row r="12" spans="1:5">
      <c r="A12" s="61" t="s">
        <v>127</v>
      </c>
      <c r="B12" s="30" t="s">
        <v>847</v>
      </c>
      <c r="C12" s="37">
        <v>0</v>
      </c>
      <c r="D12" s="37">
        <f>+'3, COSTOS Y GASTOS'!B10+'3, COSTOS Y GASTOS'!B11</f>
        <v>1523000</v>
      </c>
      <c r="E12" s="37">
        <f t="shared" si="0"/>
        <v>1523000</v>
      </c>
    </row>
    <row r="13" spans="1:5">
      <c r="A13" s="61" t="s">
        <v>164</v>
      </c>
      <c r="B13" s="30" t="s">
        <v>848</v>
      </c>
      <c r="C13" s="37">
        <v>0</v>
      </c>
      <c r="D13" s="37">
        <f>(+'3, COSTOS Y GASTOS'!B12)+('3, COSTOS Y GASTOS'!B9/4)</f>
        <v>1218400</v>
      </c>
      <c r="E13" s="37">
        <f t="shared" si="0"/>
        <v>1218400</v>
      </c>
    </row>
    <row r="14" spans="1:5">
      <c r="A14" s="61" t="s">
        <v>201</v>
      </c>
      <c r="B14" s="30" t="s">
        <v>849</v>
      </c>
      <c r="C14" s="37">
        <v>0</v>
      </c>
      <c r="D14" s="37">
        <f>(+'3, COSTOS Y GASTOS'!B17)+('3, COSTOS Y GASTOS'!B9/4)</f>
        <v>1066100</v>
      </c>
      <c r="E14" s="37">
        <f t="shared" si="0"/>
        <v>1066100</v>
      </c>
    </row>
    <row r="15" spans="1:5" ht="6.75" customHeight="1">
      <c r="B15" s="288"/>
      <c r="C15" s="288"/>
      <c r="D15" s="70"/>
      <c r="E15" s="70"/>
    </row>
    <row r="16" spans="1:5">
      <c r="A16" s="229">
        <v>2</v>
      </c>
      <c r="B16" s="235" t="s">
        <v>23</v>
      </c>
      <c r="C16" s="236">
        <f>+C17+C20+C25</f>
        <v>106000000</v>
      </c>
      <c r="D16" s="236">
        <f>+D17+D20+D25</f>
        <v>10356400</v>
      </c>
      <c r="E16" s="236">
        <f>+E17+E20+E25</f>
        <v>116356400</v>
      </c>
    </row>
    <row r="17" spans="1:5">
      <c r="A17" s="226" t="s">
        <v>850</v>
      </c>
      <c r="B17" s="227" t="s">
        <v>706</v>
      </c>
      <c r="C17" s="228">
        <f>SUM(C18:C19)</f>
        <v>18000000</v>
      </c>
      <c r="D17" s="228">
        <f>SUM(D18:D19)</f>
        <v>2589100</v>
      </c>
      <c r="E17" s="228">
        <f>SUM(E18:E19)</f>
        <v>20589100</v>
      </c>
    </row>
    <row r="18" spans="1:5">
      <c r="A18" s="61" t="s">
        <v>851</v>
      </c>
      <c r="B18" s="30" t="s">
        <v>852</v>
      </c>
      <c r="C18" s="37">
        <v>7500000</v>
      </c>
      <c r="D18" s="37">
        <f>+('3, COSTOS Y GASTOS'!C9+'3, COSTOS Y GASTOS'!D9+'3, COSTOS Y GASTOS'!E9+'3, COSTOS Y GASTOS'!C14+'3, COSTOS Y GASTOS'!D14+'3, COSTOS Y GASTOS'!E14+'3, COSTOS Y GASTOS'!C16+'3, COSTOS Y GASTOS'!C17+'3, COSTOS Y GASTOS'!D17+'3, COSTOS Y GASTOS'!E17)/8</f>
        <v>1294550</v>
      </c>
      <c r="E18" s="37">
        <f t="shared" ref="E18:E19" si="1">+C18+D18</f>
        <v>8794550</v>
      </c>
    </row>
    <row r="19" spans="1:5">
      <c r="A19" s="61" t="s">
        <v>853</v>
      </c>
      <c r="B19" s="30" t="s">
        <v>854</v>
      </c>
      <c r="C19" s="37">
        <v>10500000</v>
      </c>
      <c r="D19" s="37">
        <f>+D18</f>
        <v>1294550</v>
      </c>
      <c r="E19" s="37">
        <f t="shared" si="1"/>
        <v>11794550</v>
      </c>
    </row>
    <row r="20" spans="1:5">
      <c r="A20" s="226" t="s">
        <v>855</v>
      </c>
      <c r="B20" s="227" t="s">
        <v>707</v>
      </c>
      <c r="C20" s="228">
        <f>SUM(C21:C24)</f>
        <v>67500000</v>
      </c>
      <c r="D20" s="228">
        <f>SUM(D21:D24)</f>
        <v>5178200</v>
      </c>
      <c r="E20" s="228">
        <f>SUM(E21:E24)</f>
        <v>72678200</v>
      </c>
    </row>
    <row r="21" spans="1:5">
      <c r="A21" s="61" t="s">
        <v>856</v>
      </c>
      <c r="B21" s="30" t="s">
        <v>857</v>
      </c>
      <c r="C21" s="37">
        <v>22500000</v>
      </c>
      <c r="D21" s="37">
        <f>+D18</f>
        <v>1294550</v>
      </c>
      <c r="E21" s="37">
        <f t="shared" ref="E21:E24" si="2">+C21+D21</f>
        <v>23794550</v>
      </c>
    </row>
    <row r="22" spans="1:5">
      <c r="A22" s="61" t="s">
        <v>858</v>
      </c>
      <c r="B22" s="30" t="s">
        <v>859</v>
      </c>
      <c r="C22" s="37">
        <v>15000000</v>
      </c>
      <c r="D22" s="37">
        <f>+D18</f>
        <v>1294550</v>
      </c>
      <c r="E22" s="37">
        <f t="shared" si="2"/>
        <v>16294550</v>
      </c>
    </row>
    <row r="23" spans="1:5">
      <c r="A23" s="61" t="s">
        <v>860</v>
      </c>
      <c r="B23" s="30" t="s">
        <v>861</v>
      </c>
      <c r="C23" s="37">
        <v>15000000</v>
      </c>
      <c r="D23" s="37">
        <f>+D18</f>
        <v>1294550</v>
      </c>
      <c r="E23" s="37">
        <f t="shared" si="2"/>
        <v>16294550</v>
      </c>
    </row>
    <row r="24" spans="1:5">
      <c r="A24" s="61" t="s">
        <v>862</v>
      </c>
      <c r="B24" s="30" t="s">
        <v>863</v>
      </c>
      <c r="C24" s="37">
        <v>15000000</v>
      </c>
      <c r="D24" s="37">
        <f>+D18</f>
        <v>1294550</v>
      </c>
      <c r="E24" s="37">
        <f t="shared" si="2"/>
        <v>16294550</v>
      </c>
    </row>
    <row r="25" spans="1:5">
      <c r="A25" s="226" t="s">
        <v>864</v>
      </c>
      <c r="B25" s="227" t="s">
        <v>708</v>
      </c>
      <c r="C25" s="228">
        <f>SUM(C26:C27)</f>
        <v>20500000</v>
      </c>
      <c r="D25" s="228">
        <f>SUM(D26:D27)</f>
        <v>2589100</v>
      </c>
      <c r="E25" s="228">
        <f>SUM(E26:E27)</f>
        <v>23089100</v>
      </c>
    </row>
    <row r="26" spans="1:5">
      <c r="A26" s="61" t="s">
        <v>865</v>
      </c>
      <c r="B26" s="30" t="s">
        <v>866</v>
      </c>
      <c r="C26" s="37">
        <v>10500000</v>
      </c>
      <c r="D26" s="37">
        <f>+D18</f>
        <v>1294550</v>
      </c>
      <c r="E26" s="37">
        <f t="shared" ref="E26:E27" si="3">+C26+D26</f>
        <v>11794550</v>
      </c>
    </row>
    <row r="27" spans="1:5">
      <c r="A27" s="61" t="s">
        <v>867</v>
      </c>
      <c r="B27" s="30" t="s">
        <v>868</v>
      </c>
      <c r="C27" s="37">
        <v>10000000</v>
      </c>
      <c r="D27" s="37">
        <f>+D18</f>
        <v>1294550</v>
      </c>
      <c r="E27" s="37">
        <f t="shared" si="3"/>
        <v>11294550</v>
      </c>
    </row>
    <row r="28" spans="1:5" ht="6.75" customHeight="1">
      <c r="C28" s="70"/>
      <c r="D28" s="70"/>
      <c r="E28" s="70"/>
    </row>
    <row r="29" spans="1:5">
      <c r="A29" s="229">
        <v>3</v>
      </c>
      <c r="B29" s="235" t="s">
        <v>771</v>
      </c>
      <c r="C29" s="236">
        <f>+C30+C32+C35</f>
        <v>3118000</v>
      </c>
      <c r="D29" s="236">
        <f>+D30+D32+D35</f>
        <v>100851558.82352942</v>
      </c>
      <c r="E29" s="236">
        <f>+E30+E32+E35</f>
        <v>103969558.82352942</v>
      </c>
    </row>
    <row r="30" spans="1:5">
      <c r="A30" s="226" t="s">
        <v>869</v>
      </c>
      <c r="B30" s="227" t="s">
        <v>710</v>
      </c>
      <c r="C30" s="228">
        <f>+C31</f>
        <v>300000</v>
      </c>
      <c r="D30" s="228">
        <f>+D31</f>
        <v>33617186.27450981</v>
      </c>
      <c r="E30" s="228">
        <f>+E31</f>
        <v>33917186.27450981</v>
      </c>
    </row>
    <row r="31" spans="1:5">
      <c r="A31" s="61" t="s">
        <v>870</v>
      </c>
      <c r="B31" s="30" t="s">
        <v>871</v>
      </c>
      <c r="C31" s="37">
        <v>300000</v>
      </c>
      <c r="D31" s="37">
        <v>33617186.27450981</v>
      </c>
      <c r="E31" s="37">
        <f t="shared" ref="E31" si="4">+C31+D31</f>
        <v>33917186.27450981</v>
      </c>
    </row>
    <row r="32" spans="1:5">
      <c r="A32" s="226" t="s">
        <v>872</v>
      </c>
      <c r="B32" s="227" t="s">
        <v>711</v>
      </c>
      <c r="C32" s="228">
        <f>SUM(C33:C34)</f>
        <v>1318000</v>
      </c>
      <c r="D32" s="228">
        <f>SUM(D33:D34)</f>
        <v>33617186.27450981</v>
      </c>
      <c r="E32" s="228">
        <f>SUM(E33:E34)</f>
        <v>34935186.27450981</v>
      </c>
    </row>
    <row r="33" spans="1:5">
      <c r="A33" s="61" t="s">
        <v>873</v>
      </c>
      <c r="B33" s="30" t="s">
        <v>874</v>
      </c>
      <c r="C33" s="37">
        <v>698000</v>
      </c>
      <c r="D33" s="37">
        <v>16808593.137254905</v>
      </c>
      <c r="E33" s="37">
        <f t="shared" ref="E33:E34" si="5">+C33+D33</f>
        <v>17506593.137254905</v>
      </c>
    </row>
    <row r="34" spans="1:5">
      <c r="A34" s="61" t="s">
        <v>875</v>
      </c>
      <c r="B34" s="30" t="s">
        <v>876</v>
      </c>
      <c r="C34" s="37">
        <v>620000</v>
      </c>
      <c r="D34" s="37">
        <v>16808593.137254905</v>
      </c>
      <c r="E34" s="37">
        <f t="shared" si="5"/>
        <v>17428593.137254905</v>
      </c>
    </row>
    <row r="35" spans="1:5">
      <c r="A35" s="226" t="s">
        <v>877</v>
      </c>
      <c r="B35" s="227" t="s">
        <v>712</v>
      </c>
      <c r="C35" s="228">
        <f>SUM(C36:C38)</f>
        <v>1500000</v>
      </c>
      <c r="D35" s="228">
        <f>SUM(D36:D38)</f>
        <v>33617186.27450981</v>
      </c>
      <c r="E35" s="228">
        <f>SUM(E36:E38)</f>
        <v>35117186.27450981</v>
      </c>
    </row>
    <row r="36" spans="1:5">
      <c r="A36" s="61" t="s">
        <v>878</v>
      </c>
      <c r="B36" s="30" t="s">
        <v>879</v>
      </c>
      <c r="C36" s="37">
        <v>500000</v>
      </c>
      <c r="D36" s="37">
        <v>11205728.758169936</v>
      </c>
      <c r="E36" s="37">
        <f t="shared" ref="E36:E38" si="6">+C36+D36</f>
        <v>11705728.758169936</v>
      </c>
    </row>
    <row r="37" spans="1:5">
      <c r="A37" s="61" t="s">
        <v>880</v>
      </c>
      <c r="B37" s="30" t="s">
        <v>881</v>
      </c>
      <c r="C37" s="37">
        <v>500000</v>
      </c>
      <c r="D37" s="37">
        <v>11205728.758169936</v>
      </c>
      <c r="E37" s="37">
        <f t="shared" si="6"/>
        <v>11705728.758169936</v>
      </c>
    </row>
    <row r="38" spans="1:5">
      <c r="A38" s="61" t="s">
        <v>882</v>
      </c>
      <c r="B38" s="30" t="s">
        <v>883</v>
      </c>
      <c r="C38" s="37">
        <v>500000</v>
      </c>
      <c r="D38" s="37">
        <v>11205728.758169936</v>
      </c>
      <c r="E38" s="37">
        <f t="shared" si="6"/>
        <v>11705728.758169936</v>
      </c>
    </row>
    <row r="39" spans="1:5" ht="6.75" customHeight="1">
      <c r="B39" s="288"/>
      <c r="C39" s="288"/>
      <c r="D39" s="70"/>
      <c r="E39" s="70"/>
    </row>
    <row r="40" spans="1:5">
      <c r="A40" s="229">
        <v>4</v>
      </c>
      <c r="B40" s="235" t="s">
        <v>832</v>
      </c>
      <c r="C40" s="236">
        <f>+C41+C46</f>
        <v>17525088</v>
      </c>
      <c r="D40" s="236">
        <f t="shared" ref="D40:E40" si="7">+D41+D46</f>
        <v>77865454.970588237</v>
      </c>
      <c r="E40" s="236">
        <f t="shared" si="7"/>
        <v>95390542.970588252</v>
      </c>
    </row>
    <row r="41" spans="1:5">
      <c r="A41" s="226" t="s">
        <v>884</v>
      </c>
      <c r="B41" s="227" t="s">
        <v>714</v>
      </c>
      <c r="C41" s="228">
        <f>SUM(C42:C45)</f>
        <v>15525088</v>
      </c>
      <c r="D41" s="228">
        <f t="shared" ref="D41:E41" si="8">SUM(D42:D45)</f>
        <v>51910303.313725494</v>
      </c>
      <c r="E41" s="228">
        <f t="shared" si="8"/>
        <v>67435391.313725501</v>
      </c>
    </row>
    <row r="42" spans="1:5">
      <c r="A42" s="61" t="s">
        <v>885</v>
      </c>
      <c r="B42" s="30" t="s">
        <v>73</v>
      </c>
      <c r="C42" s="37">
        <v>8718574</v>
      </c>
      <c r="D42" s="37">
        <f>+('3, COSTOS Y GASTOS'!L9+'3, COSTOS Y GASTOS'!L13+'3, COSTOS Y GASTOS'!L14+'3, COSTOS Y GASTOS'!L16+'3, COSTOS Y GASTOS'!L17+'3, COSTOS Y GASTOS'!L18+'3, COSTOS Y GASTOS'!L19+'3, COSTOS Y GASTOS'!L20+'3, COSTOS Y GASTOS'!L21+'3, COSTOS Y GASTOS'!L22+'3, COSTOS Y GASTOS'!L23+'3, COSTOS Y GASTOS'!L24+'3, COSTOS Y GASTOS'!L25+'3, COSTOS Y GASTOS'!L27+'3, COSTOS Y GASTOS'!L29+'3, COSTOS Y GASTOS'!L30+'3, COSTOS Y GASTOS'!L31+'3, COSTOS Y GASTOS'!L32+'3, COSTOS Y GASTOS'!L33+'3, COSTOS Y GASTOS'!L34)/6</f>
        <v>12977575.828431373</v>
      </c>
      <c r="E42" s="37">
        <f t="shared" ref="E42:E45" si="9">+C42+D42</f>
        <v>21696149.828431375</v>
      </c>
    </row>
    <row r="43" spans="1:5">
      <c r="A43" s="61" t="s">
        <v>886</v>
      </c>
      <c r="B43" s="30" t="s">
        <v>887</v>
      </c>
      <c r="C43" s="37">
        <v>4006514</v>
      </c>
      <c r="D43" s="37">
        <f>+D42</f>
        <v>12977575.828431373</v>
      </c>
      <c r="E43" s="37">
        <f t="shared" si="9"/>
        <v>16984089.828431375</v>
      </c>
    </row>
    <row r="44" spans="1:5">
      <c r="A44" s="61" t="s">
        <v>888</v>
      </c>
      <c r="B44" s="30" t="s">
        <v>78</v>
      </c>
      <c r="C44" s="37">
        <v>2000000</v>
      </c>
      <c r="D44" s="37">
        <f>+D43</f>
        <v>12977575.828431373</v>
      </c>
      <c r="E44" s="37">
        <f t="shared" si="9"/>
        <v>14977575.828431373</v>
      </c>
    </row>
    <row r="45" spans="1:5">
      <c r="A45" s="61" t="s">
        <v>889</v>
      </c>
      <c r="B45" s="30" t="s">
        <v>58</v>
      </c>
      <c r="C45" s="37">
        <v>800000</v>
      </c>
      <c r="D45" s="37">
        <f>+D44</f>
        <v>12977575.828431373</v>
      </c>
      <c r="E45" s="37">
        <f t="shared" si="9"/>
        <v>13777575.828431373</v>
      </c>
    </row>
    <row r="46" spans="1:5">
      <c r="A46" s="226" t="s">
        <v>890</v>
      </c>
      <c r="B46" s="227" t="s">
        <v>80</v>
      </c>
      <c r="C46" s="228">
        <f>SUM(C47:C48)</f>
        <v>2000000</v>
      </c>
      <c r="D46" s="228">
        <f t="shared" ref="D46:E46" si="10">SUM(D47:D48)</f>
        <v>25955151.656862747</v>
      </c>
      <c r="E46" s="228">
        <f t="shared" si="10"/>
        <v>27955151.656862747</v>
      </c>
    </row>
    <row r="47" spans="1:5">
      <c r="A47" s="61" t="s">
        <v>891</v>
      </c>
      <c r="B47" s="30" t="s">
        <v>82</v>
      </c>
      <c r="C47" s="37">
        <v>1000000</v>
      </c>
      <c r="D47" s="37">
        <f>+D45</f>
        <v>12977575.828431373</v>
      </c>
      <c r="E47" s="37">
        <f t="shared" ref="E47:E48" si="11">+C47+D47</f>
        <v>13977575.828431373</v>
      </c>
    </row>
    <row r="48" spans="1:5">
      <c r="A48" s="61" t="s">
        <v>892</v>
      </c>
      <c r="B48" s="30" t="s">
        <v>84</v>
      </c>
      <c r="C48" s="37">
        <v>1000000</v>
      </c>
      <c r="D48" s="37">
        <f>+D47</f>
        <v>12977575.828431373</v>
      </c>
      <c r="E48" s="37">
        <f t="shared" si="11"/>
        <v>13977575.828431373</v>
      </c>
    </row>
    <row r="49" spans="1:5" ht="6.75" customHeight="1">
      <c r="B49" s="289"/>
      <c r="C49" s="289"/>
      <c r="D49" s="70"/>
      <c r="E49" s="70"/>
    </row>
    <row r="50" spans="1:5">
      <c r="A50" s="223">
        <v>5</v>
      </c>
      <c r="B50" s="181" t="s">
        <v>69</v>
      </c>
      <c r="C50" s="182">
        <f>+C51+C54+C59+C66+C71+C76+C80</f>
        <v>2492427484.5900002</v>
      </c>
      <c r="D50" s="182">
        <f t="shared" ref="D50:E50" si="12">+D51+D54+D59+D66+D71+D76+D80</f>
        <v>488313508.73529422</v>
      </c>
      <c r="E50" s="182">
        <f t="shared" si="12"/>
        <v>2980740993.325294</v>
      </c>
    </row>
    <row r="51" spans="1:5">
      <c r="A51" s="226" t="s">
        <v>893</v>
      </c>
      <c r="B51" s="227" t="s">
        <v>894</v>
      </c>
      <c r="C51" s="228">
        <f>SUM(C52:C53)</f>
        <v>982914221.22000003</v>
      </c>
      <c r="D51" s="228">
        <f t="shared" ref="D51:E51" si="13">SUM(D52:D53)</f>
        <v>37562577.595022634</v>
      </c>
      <c r="E51" s="228">
        <f t="shared" si="13"/>
        <v>1020476798.8150227</v>
      </c>
    </row>
    <row r="52" spans="1:5" ht="13.5" customHeight="1">
      <c r="A52" s="61" t="s">
        <v>895</v>
      </c>
      <c r="B52" s="30" t="s">
        <v>86</v>
      </c>
      <c r="C52" s="65">
        <v>352305470.51999998</v>
      </c>
      <c r="D52" s="65">
        <v>18781288.797511317</v>
      </c>
      <c r="E52" s="37">
        <f t="shared" ref="E52:E53" si="14">+C52+D52</f>
        <v>371086759.31751132</v>
      </c>
    </row>
    <row r="53" spans="1:5" ht="13.5" customHeight="1">
      <c r="A53" s="61" t="s">
        <v>896</v>
      </c>
      <c r="B53" s="30" t="s">
        <v>128</v>
      </c>
      <c r="C53" s="65">
        <v>630608750.70000005</v>
      </c>
      <c r="D53" s="65">
        <v>18781288.797511317</v>
      </c>
      <c r="E53" s="37">
        <f t="shared" si="14"/>
        <v>649390039.49751139</v>
      </c>
    </row>
    <row r="54" spans="1:5">
      <c r="A54" s="226" t="s">
        <v>897</v>
      </c>
      <c r="B54" s="227" t="s">
        <v>898</v>
      </c>
      <c r="C54" s="228">
        <f>SUM(C55:C58)</f>
        <v>227645094.90000001</v>
      </c>
      <c r="D54" s="228">
        <f t="shared" ref="D54:E54" si="15">SUM(D55:D58)</f>
        <v>75125155.190045267</v>
      </c>
      <c r="E54" s="228">
        <f t="shared" si="15"/>
        <v>302770250.09004521</v>
      </c>
    </row>
    <row r="55" spans="1:5" ht="13.5" customHeight="1">
      <c r="A55" s="61" t="s">
        <v>899</v>
      </c>
      <c r="B55" s="30" t="s">
        <v>167</v>
      </c>
      <c r="C55" s="37">
        <v>133300464.53</v>
      </c>
      <c r="D55" s="37">
        <v>18781288.797511317</v>
      </c>
      <c r="E55" s="37">
        <f t="shared" ref="E55:E58" si="16">+C55+D55</f>
        <v>152081753.32751131</v>
      </c>
    </row>
    <row r="56" spans="1:5" ht="13.5" customHeight="1">
      <c r="A56" s="61" t="s">
        <v>900</v>
      </c>
      <c r="B56" s="30" t="s">
        <v>171</v>
      </c>
      <c r="C56" s="37">
        <v>41932403.280000001</v>
      </c>
      <c r="D56" s="37">
        <v>18781288.797511317</v>
      </c>
      <c r="E56" s="37">
        <f t="shared" si="16"/>
        <v>60713692.077511318</v>
      </c>
    </row>
    <row r="57" spans="1:5" ht="13.5" customHeight="1">
      <c r="A57" s="61" t="s">
        <v>901</v>
      </c>
      <c r="B57" s="30" t="s">
        <v>190</v>
      </c>
      <c r="C57" s="37">
        <v>23024725</v>
      </c>
      <c r="D57" s="37">
        <v>18781288.797511317</v>
      </c>
      <c r="E57" s="37">
        <f t="shared" si="16"/>
        <v>41806013.797511317</v>
      </c>
    </row>
    <row r="58" spans="1:5" ht="13.5" customHeight="1">
      <c r="A58" s="61" t="s">
        <v>902</v>
      </c>
      <c r="B58" s="30" t="s">
        <v>202</v>
      </c>
      <c r="C58" s="37">
        <v>29387502.09</v>
      </c>
      <c r="D58" s="37">
        <v>18781288.797511317</v>
      </c>
      <c r="E58" s="37">
        <f t="shared" si="16"/>
        <v>48168790.887511313</v>
      </c>
    </row>
    <row r="59" spans="1:5">
      <c r="A59" s="226" t="s">
        <v>903</v>
      </c>
      <c r="B59" s="227" t="s">
        <v>904</v>
      </c>
      <c r="C59" s="228">
        <f>SUM(C60:C65)</f>
        <v>478152725</v>
      </c>
      <c r="D59" s="228">
        <f t="shared" ref="D59:E59" si="17">SUM(D60:D65)</f>
        <v>112687732.78506789</v>
      </c>
      <c r="E59" s="228">
        <f t="shared" si="17"/>
        <v>590840457.78506804</v>
      </c>
    </row>
    <row r="60" spans="1:5">
      <c r="A60" s="61" t="s">
        <v>905</v>
      </c>
      <c r="B60" s="30" t="s">
        <v>212</v>
      </c>
      <c r="C60" s="65">
        <v>97255524.989999995</v>
      </c>
      <c r="D60" s="65">
        <v>18781288.797511317</v>
      </c>
      <c r="E60" s="37">
        <f t="shared" ref="E60:E65" si="18">+C60+D60</f>
        <v>116036813.78751132</v>
      </c>
    </row>
    <row r="61" spans="1:5" ht="13.5" customHeight="1">
      <c r="A61" s="61" t="s">
        <v>906</v>
      </c>
      <c r="B61" s="30" t="s">
        <v>224</v>
      </c>
      <c r="C61" s="37">
        <v>47657199.960000001</v>
      </c>
      <c r="D61" s="37">
        <v>18781288.797511317</v>
      </c>
      <c r="E61" s="37">
        <f t="shared" si="18"/>
        <v>66438488.757511318</v>
      </c>
    </row>
    <row r="62" spans="1:5" ht="13.5" customHeight="1">
      <c r="A62" s="61" t="s">
        <v>907</v>
      </c>
      <c r="B62" s="30" t="s">
        <v>716</v>
      </c>
      <c r="C62" s="37">
        <v>4690000</v>
      </c>
      <c r="D62" s="37">
        <v>18781288.797511317</v>
      </c>
      <c r="E62" s="37">
        <f t="shared" si="18"/>
        <v>23471288.797511317</v>
      </c>
    </row>
    <row r="63" spans="1:5" ht="13.5" customHeight="1">
      <c r="A63" s="61" t="s">
        <v>908</v>
      </c>
      <c r="B63" s="30" t="s">
        <v>248</v>
      </c>
      <c r="C63" s="37">
        <v>28550000.050000001</v>
      </c>
      <c r="D63" s="37">
        <v>18781288.797511317</v>
      </c>
      <c r="E63" s="37">
        <f t="shared" si="18"/>
        <v>47331288.847511321</v>
      </c>
    </row>
    <row r="64" spans="1:5" ht="13.5" customHeight="1">
      <c r="A64" s="61" t="s">
        <v>909</v>
      </c>
      <c r="B64" s="30" t="s">
        <v>264</v>
      </c>
      <c r="C64" s="37">
        <v>249999999.80000001</v>
      </c>
      <c r="D64" s="37">
        <v>18781288.797511317</v>
      </c>
      <c r="E64" s="37">
        <f t="shared" si="18"/>
        <v>268781288.59751135</v>
      </c>
    </row>
    <row r="65" spans="1:5" ht="13.5" customHeight="1">
      <c r="A65" s="61" t="s">
        <v>910</v>
      </c>
      <c r="B65" s="30" t="s">
        <v>335</v>
      </c>
      <c r="C65" s="37">
        <v>50000000.200000003</v>
      </c>
      <c r="D65" s="37">
        <v>18781288.797511317</v>
      </c>
      <c r="E65" s="37">
        <f t="shared" si="18"/>
        <v>68781288.997511327</v>
      </c>
    </row>
    <row r="66" spans="1:5">
      <c r="A66" s="226" t="s">
        <v>911</v>
      </c>
      <c r="B66" s="227" t="s">
        <v>912</v>
      </c>
      <c r="C66" s="228">
        <f>SUM(C67:C70)</f>
        <v>163262373.75</v>
      </c>
      <c r="D66" s="228">
        <f>SUM(D67:D70)</f>
        <v>75125155.190045267</v>
      </c>
      <c r="E66" s="228">
        <f>SUM(E67:E70)</f>
        <v>238387528.94004527</v>
      </c>
    </row>
    <row r="67" spans="1:5" ht="13.5" customHeight="1">
      <c r="A67" s="61" t="s">
        <v>913</v>
      </c>
      <c r="B67" s="30" t="s">
        <v>717</v>
      </c>
      <c r="C67" s="37">
        <v>11387640</v>
      </c>
      <c r="D67" s="37">
        <v>18781288.797511317</v>
      </c>
      <c r="E67" s="37">
        <f t="shared" ref="E67:E70" si="19">+C67+D67</f>
        <v>30168928.797511317</v>
      </c>
    </row>
    <row r="68" spans="1:5" ht="13.5" customHeight="1">
      <c r="A68" s="61" t="s">
        <v>914</v>
      </c>
      <c r="B68" s="30" t="s">
        <v>718</v>
      </c>
      <c r="C68" s="37">
        <v>104873389.09</v>
      </c>
      <c r="D68" s="37">
        <v>18781288.797511317</v>
      </c>
      <c r="E68" s="37">
        <f t="shared" si="19"/>
        <v>123654677.88751131</v>
      </c>
    </row>
    <row r="69" spans="1:5" ht="13.5" customHeight="1">
      <c r="A69" s="61" t="s">
        <v>915</v>
      </c>
      <c r="B69" s="30" t="s">
        <v>378</v>
      </c>
      <c r="C69" s="37">
        <v>23001344.66</v>
      </c>
      <c r="D69" s="37">
        <v>18781288.797511317</v>
      </c>
      <c r="E69" s="37">
        <f t="shared" si="19"/>
        <v>41782633.457511321</v>
      </c>
    </row>
    <row r="70" spans="1:5" ht="13.5" customHeight="1">
      <c r="A70" s="61" t="s">
        <v>916</v>
      </c>
      <c r="B70" s="30" t="s">
        <v>392</v>
      </c>
      <c r="C70" s="37">
        <v>24000000</v>
      </c>
      <c r="D70" s="37">
        <v>18781288.797511317</v>
      </c>
      <c r="E70" s="37">
        <f t="shared" si="19"/>
        <v>42781288.797511317</v>
      </c>
    </row>
    <row r="71" spans="1:5">
      <c r="A71" s="226" t="s">
        <v>917</v>
      </c>
      <c r="B71" s="227" t="s">
        <v>918</v>
      </c>
      <c r="C71" s="228">
        <f>SUM(C72:C75)</f>
        <v>357813273.72000003</v>
      </c>
      <c r="D71" s="228">
        <f>SUM(D72:D75)</f>
        <v>75125155.190045267</v>
      </c>
      <c r="E71" s="228">
        <f>SUM(E72:E75)</f>
        <v>432938428.91004527</v>
      </c>
    </row>
    <row r="72" spans="1:5" ht="13.5" customHeight="1">
      <c r="A72" s="61" t="s">
        <v>919</v>
      </c>
      <c r="B72" s="30" t="s">
        <v>719</v>
      </c>
      <c r="C72" s="37">
        <v>87580426</v>
      </c>
      <c r="D72" s="37">
        <v>18781288.797511317</v>
      </c>
      <c r="E72" s="37">
        <f t="shared" ref="E72:E75" si="20">+C72+D72</f>
        <v>106361714.79751131</v>
      </c>
    </row>
    <row r="73" spans="1:5" ht="13.5" customHeight="1">
      <c r="A73" s="61" t="s">
        <v>920</v>
      </c>
      <c r="B73" s="30" t="s">
        <v>720</v>
      </c>
      <c r="C73" s="37">
        <v>109110560</v>
      </c>
      <c r="D73" s="37">
        <v>18781288.797511317</v>
      </c>
      <c r="E73" s="37">
        <f t="shared" si="20"/>
        <v>127891848.79751131</v>
      </c>
    </row>
    <row r="74" spans="1:5" ht="13.5" customHeight="1">
      <c r="A74" s="61" t="s">
        <v>921</v>
      </c>
      <c r="B74" s="30" t="s">
        <v>721</v>
      </c>
      <c r="C74" s="37">
        <v>22522287.719999999</v>
      </c>
      <c r="D74" s="37">
        <v>18781288.797511317</v>
      </c>
      <c r="E74" s="37">
        <f t="shared" si="20"/>
        <v>41303576.517511316</v>
      </c>
    </row>
    <row r="75" spans="1:5" ht="13.5" customHeight="1">
      <c r="A75" s="61" t="s">
        <v>922</v>
      </c>
      <c r="B75" s="30" t="s">
        <v>722</v>
      </c>
      <c r="C75" s="37">
        <v>138600000</v>
      </c>
      <c r="D75" s="37">
        <v>18781288.797511317</v>
      </c>
      <c r="E75" s="37">
        <f t="shared" si="20"/>
        <v>157381288.79751131</v>
      </c>
    </row>
    <row r="76" spans="1:5">
      <c r="A76" s="226" t="s">
        <v>923</v>
      </c>
      <c r="B76" s="227" t="s">
        <v>924</v>
      </c>
      <c r="C76" s="228">
        <f>SUM(C77:C79)</f>
        <v>261234032</v>
      </c>
      <c r="D76" s="228">
        <f t="shared" ref="D76:E76" si="21">SUM(D77:D79)</f>
        <v>56343866.392533951</v>
      </c>
      <c r="E76" s="228">
        <f t="shared" si="21"/>
        <v>317577898.3925339</v>
      </c>
    </row>
    <row r="77" spans="1:5" ht="13.5" customHeight="1">
      <c r="A77" s="61" t="s">
        <v>925</v>
      </c>
      <c r="B77" s="30" t="s">
        <v>723</v>
      </c>
      <c r="C77" s="37">
        <v>67400244</v>
      </c>
      <c r="D77" s="37">
        <v>18781288.797511317</v>
      </c>
      <c r="E77" s="37">
        <f t="shared" ref="E77:E79" si="22">+C77+D77</f>
        <v>86181532.797511309</v>
      </c>
    </row>
    <row r="78" spans="1:5" ht="13.5" customHeight="1">
      <c r="A78" s="61" t="s">
        <v>926</v>
      </c>
      <c r="B78" s="30" t="s">
        <v>724</v>
      </c>
      <c r="C78" s="37">
        <v>71907788</v>
      </c>
      <c r="D78" s="37">
        <v>18781288.797511317</v>
      </c>
      <c r="E78" s="37">
        <f t="shared" si="22"/>
        <v>90689076.797511309</v>
      </c>
    </row>
    <row r="79" spans="1:5" ht="13.5" customHeight="1">
      <c r="A79" s="61" t="s">
        <v>927</v>
      </c>
      <c r="B79" s="30" t="s">
        <v>451</v>
      </c>
      <c r="C79" s="37">
        <v>121926000</v>
      </c>
      <c r="D79" s="37">
        <v>18781288.797511317</v>
      </c>
      <c r="E79" s="37">
        <f t="shared" si="22"/>
        <v>140707288.79751131</v>
      </c>
    </row>
    <row r="80" spans="1:5">
      <c r="A80" s="226" t="s">
        <v>928</v>
      </c>
      <c r="B80" s="227" t="s">
        <v>487</v>
      </c>
      <c r="C80" s="228">
        <f>SUM(C81:C83)</f>
        <v>21405764</v>
      </c>
      <c r="D80" s="228">
        <f t="shared" ref="D80:E80" si="23">SUM(D81:D83)</f>
        <v>56343866.392533951</v>
      </c>
      <c r="E80" s="228">
        <f t="shared" si="23"/>
        <v>77749630.392533958</v>
      </c>
    </row>
    <row r="81" spans="1:5" ht="13.5" customHeight="1">
      <c r="A81" s="61" t="s">
        <v>929</v>
      </c>
      <c r="B81" s="30" t="s">
        <v>930</v>
      </c>
      <c r="C81" s="237">
        <v>6680000</v>
      </c>
      <c r="D81" s="37">
        <v>18781288.797511317</v>
      </c>
      <c r="E81" s="37">
        <f t="shared" ref="E81:E83" si="24">+C81+D81</f>
        <v>25461288.797511317</v>
      </c>
    </row>
    <row r="82" spans="1:5" ht="13.5" customHeight="1">
      <c r="A82" s="61" t="s">
        <v>931</v>
      </c>
      <c r="B82" s="30" t="s">
        <v>932</v>
      </c>
      <c r="C82" s="237">
        <v>9676809</v>
      </c>
      <c r="D82" s="37">
        <v>18781288.797511317</v>
      </c>
      <c r="E82" s="37">
        <f t="shared" si="24"/>
        <v>28458097.797511317</v>
      </c>
    </row>
    <row r="83" spans="1:5" ht="13.5" customHeight="1">
      <c r="A83" s="61" t="s">
        <v>933</v>
      </c>
      <c r="B83" s="30" t="s">
        <v>934</v>
      </c>
      <c r="C83" s="237">
        <v>5048955</v>
      </c>
      <c r="D83" s="37">
        <v>18781288.797511317</v>
      </c>
      <c r="E83" s="37">
        <f t="shared" si="24"/>
        <v>23830243.797511317</v>
      </c>
    </row>
    <row r="84" spans="1:5" ht="6.75" customHeight="1">
      <c r="C84" s="70"/>
      <c r="D84" s="70"/>
      <c r="E84" s="70"/>
    </row>
    <row r="85" spans="1:5">
      <c r="A85" s="229">
        <v>6</v>
      </c>
      <c r="B85" s="235" t="s">
        <v>725</v>
      </c>
      <c r="C85" s="236">
        <f>+C86+C91+C95</f>
        <v>80188975</v>
      </c>
      <c r="D85" s="236">
        <f t="shared" ref="D85:E85" si="25">+D86+D91+D95</f>
        <v>63859799.999999993</v>
      </c>
      <c r="E85" s="236">
        <f t="shared" si="25"/>
        <v>144048775</v>
      </c>
    </row>
    <row r="86" spans="1:5">
      <c r="A86" s="226" t="s">
        <v>935</v>
      </c>
      <c r="B86" s="227" t="s">
        <v>726</v>
      </c>
      <c r="C86" s="228">
        <f>SUM(C87:C90)</f>
        <v>20000000</v>
      </c>
      <c r="D86" s="228">
        <f t="shared" ref="D86:E86" si="26">SUM(D87:D90)</f>
        <v>28382133.333333332</v>
      </c>
      <c r="E86" s="228">
        <f t="shared" si="26"/>
        <v>48382133.333333328</v>
      </c>
    </row>
    <row r="87" spans="1:5">
      <c r="A87" s="61" t="s">
        <v>936</v>
      </c>
      <c r="B87" s="30" t="s">
        <v>937</v>
      </c>
      <c r="C87" s="37">
        <v>5000000</v>
      </c>
      <c r="D87" s="37">
        <v>7095533.333333333</v>
      </c>
      <c r="E87" s="37">
        <f t="shared" ref="E87:E90" si="27">+C87+D87</f>
        <v>12095533.333333332</v>
      </c>
    </row>
    <row r="88" spans="1:5">
      <c r="A88" s="61" t="s">
        <v>938</v>
      </c>
      <c r="B88" s="30" t="s">
        <v>939</v>
      </c>
      <c r="C88" s="37">
        <v>5000000</v>
      </c>
      <c r="D88" s="37">
        <v>7095533.333333333</v>
      </c>
      <c r="E88" s="37">
        <f t="shared" si="27"/>
        <v>12095533.333333332</v>
      </c>
    </row>
    <row r="89" spans="1:5">
      <c r="A89" s="61" t="s">
        <v>940</v>
      </c>
      <c r="B89" s="30" t="s">
        <v>941</v>
      </c>
      <c r="C89" s="37">
        <v>5000000</v>
      </c>
      <c r="D89" s="37">
        <v>7095533.333333333</v>
      </c>
      <c r="E89" s="37">
        <f t="shared" si="27"/>
        <v>12095533.333333332</v>
      </c>
    </row>
    <row r="90" spans="1:5">
      <c r="A90" s="61" t="s">
        <v>942</v>
      </c>
      <c r="B90" s="30" t="s">
        <v>943</v>
      </c>
      <c r="C90" s="37">
        <v>5000000</v>
      </c>
      <c r="D90" s="37">
        <v>7095533.333333333</v>
      </c>
      <c r="E90" s="37">
        <f t="shared" si="27"/>
        <v>12095533.333333332</v>
      </c>
    </row>
    <row r="91" spans="1:5">
      <c r="A91" s="226" t="s">
        <v>944</v>
      </c>
      <c r="B91" s="227" t="s">
        <v>727</v>
      </c>
      <c r="C91" s="228">
        <f>SUM(C92:C94)</f>
        <v>36000000</v>
      </c>
      <c r="D91" s="228">
        <f t="shared" ref="D91:E91" si="28">SUM(D92:D94)</f>
        <v>21286600</v>
      </c>
      <c r="E91" s="228">
        <f t="shared" si="28"/>
        <v>57286600</v>
      </c>
    </row>
    <row r="92" spans="1:5">
      <c r="A92" s="61" t="s">
        <v>945</v>
      </c>
      <c r="B92" s="30" t="s">
        <v>946</v>
      </c>
      <c r="C92" s="37">
        <v>12000000</v>
      </c>
      <c r="D92" s="37">
        <v>7095533.333333333</v>
      </c>
      <c r="E92" s="37">
        <f t="shared" ref="E92:E94" si="29">+C92+D92</f>
        <v>19095533.333333332</v>
      </c>
    </row>
    <row r="93" spans="1:5">
      <c r="A93" s="61" t="s">
        <v>947</v>
      </c>
      <c r="B93" s="30" t="s">
        <v>948</v>
      </c>
      <c r="C93" s="37">
        <v>12000000</v>
      </c>
      <c r="D93" s="37">
        <v>7095533.333333333</v>
      </c>
      <c r="E93" s="37">
        <f t="shared" si="29"/>
        <v>19095533.333333332</v>
      </c>
    </row>
    <row r="94" spans="1:5">
      <c r="A94" s="61" t="s">
        <v>949</v>
      </c>
      <c r="B94" s="30" t="s">
        <v>950</v>
      </c>
      <c r="C94" s="37">
        <v>12000000</v>
      </c>
      <c r="D94" s="37">
        <v>7095533.333333333</v>
      </c>
      <c r="E94" s="37">
        <f t="shared" si="29"/>
        <v>19095533.333333332</v>
      </c>
    </row>
    <row r="95" spans="1:5">
      <c r="A95" s="226" t="s">
        <v>951</v>
      </c>
      <c r="B95" s="227" t="s">
        <v>728</v>
      </c>
      <c r="C95" s="228">
        <f>SUM(C96:C97)</f>
        <v>24188975</v>
      </c>
      <c r="D95" s="228">
        <f>SUM(D96:D97)</f>
        <v>14191066.666666666</v>
      </c>
      <c r="E95" s="228">
        <f>SUM(E96:E97)</f>
        <v>38380041.666666664</v>
      </c>
    </row>
    <row r="96" spans="1:5">
      <c r="A96" s="61" t="s">
        <v>952</v>
      </c>
      <c r="B96" s="30" t="s">
        <v>953</v>
      </c>
      <c r="C96" s="237">
        <v>11329500</v>
      </c>
      <c r="D96" s="37">
        <v>7095533.333333333</v>
      </c>
      <c r="E96" s="37">
        <f t="shared" ref="E96:E97" si="30">+C96+D96</f>
        <v>18425033.333333332</v>
      </c>
    </row>
    <row r="97" spans="1:7">
      <c r="A97" s="61" t="s">
        <v>954</v>
      </c>
      <c r="B97" s="30" t="s">
        <v>955</v>
      </c>
      <c r="C97" s="237">
        <v>12859475</v>
      </c>
      <c r="D97" s="37">
        <v>7095533.333333333</v>
      </c>
      <c r="E97" s="37">
        <f t="shared" si="30"/>
        <v>19955008.333333332</v>
      </c>
    </row>
    <row r="98" spans="1:7" ht="6.75" customHeight="1">
      <c r="C98" s="70"/>
      <c r="D98" s="70"/>
      <c r="E98" s="70"/>
    </row>
    <row r="99" spans="1:7">
      <c r="A99" s="224"/>
      <c r="B99" s="103" t="s">
        <v>956</v>
      </c>
      <c r="C99" s="104">
        <f>+C5+C16+C29+C40+C50+C85</f>
        <v>3551259547.5900002</v>
      </c>
      <c r="D99" s="104">
        <f t="shared" ref="D99:E99" si="31">+D5+D16+D29+D40+D50+D85</f>
        <v>747338722.52941191</v>
      </c>
      <c r="E99" s="104">
        <f t="shared" si="31"/>
        <v>4298598270.1194115</v>
      </c>
    </row>
    <row r="100" spans="1:7" ht="6.75" customHeight="1">
      <c r="C100" s="70"/>
      <c r="D100" s="70"/>
      <c r="E100" s="70"/>
    </row>
    <row r="101" spans="1:7">
      <c r="A101" s="223"/>
      <c r="B101" s="181" t="s">
        <v>740</v>
      </c>
      <c r="C101" s="184">
        <v>297926922</v>
      </c>
      <c r="D101" s="184">
        <v>297926922</v>
      </c>
      <c r="E101" s="184">
        <v>297926922</v>
      </c>
    </row>
    <row r="102" spans="1:7" ht="6.75" customHeight="1">
      <c r="C102" s="70"/>
      <c r="D102" s="70"/>
      <c r="E102" s="70"/>
    </row>
    <row r="103" spans="1:7">
      <c r="A103" s="225"/>
      <c r="B103" s="178" t="s">
        <v>741</v>
      </c>
      <c r="C103" s="179">
        <f>+C99+C101</f>
        <v>3849186469.5900002</v>
      </c>
      <c r="D103" s="179">
        <f>+D99+D101</f>
        <v>1045265644.5294119</v>
      </c>
      <c r="E103" s="179">
        <f>+E99+E101</f>
        <v>4596525192.1194115</v>
      </c>
    </row>
    <row r="104" spans="1:7" ht="6.75" customHeight="1">
      <c r="C104" s="70"/>
      <c r="D104" s="70"/>
      <c r="E104" s="70"/>
    </row>
    <row r="105" spans="1:7">
      <c r="A105" s="223"/>
      <c r="B105" s="181" t="s">
        <v>742</v>
      </c>
      <c r="C105" s="184">
        <f>+C99*5%</f>
        <v>177562977.37950003</v>
      </c>
      <c r="D105" s="184">
        <f>+D99*5%</f>
        <v>37366936.126470596</v>
      </c>
      <c r="E105" s="184">
        <f>+E99*5%</f>
        <v>214929913.5059706</v>
      </c>
    </row>
    <row r="106" spans="1:7" ht="6.75" customHeight="1">
      <c r="C106" s="70"/>
      <c r="D106" s="70"/>
      <c r="E106" s="70"/>
    </row>
    <row r="107" spans="1:7">
      <c r="A107" s="224"/>
      <c r="B107" s="103" t="s">
        <v>743</v>
      </c>
      <c r="C107" s="104">
        <f>+C99+C101+C105</f>
        <v>4026749446.9695001</v>
      </c>
      <c r="D107" s="104">
        <f>+D99+D101+D105</f>
        <v>1082632580.6558826</v>
      </c>
      <c r="E107" s="104">
        <f>+E99+E101+E105</f>
        <v>4811455105.6253824</v>
      </c>
      <c r="G107" s="244"/>
    </row>
  </sheetData>
  <mergeCells count="6">
    <mergeCell ref="B49:C49"/>
    <mergeCell ref="A2:E2"/>
    <mergeCell ref="B4:C4"/>
    <mergeCell ref="B8:C8"/>
    <mergeCell ref="B15:C15"/>
    <mergeCell ref="B39:C39"/>
  </mergeCells>
  <phoneticPr fontId="2" type="noConversion"/>
  <pageMargins left="0.70866141732283472" right="0.70866141732283472" top="0.74803149606299213" bottom="0.74803149606299213" header="0.31496062992125984" footer="0.31496062992125984"/>
  <pageSetup paperSize="123" scale="9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F9ECA-D4CB-4213-969D-E5CBBB11FDE8}">
  <sheetPr>
    <pageSetUpPr fitToPage="1"/>
  </sheetPr>
  <dimension ref="A1:C260"/>
  <sheetViews>
    <sheetView workbookViewId="0">
      <selection activeCell="C9" sqref="C9"/>
    </sheetView>
  </sheetViews>
  <sheetFormatPr defaultColWidth="11.42578125" defaultRowHeight="15"/>
  <cols>
    <col min="1" max="1" width="11.42578125" style="6"/>
    <col min="2" max="2" width="21.5703125" style="6" bestFit="1" customWidth="1"/>
    <col min="3" max="3" width="73" style="6" customWidth="1"/>
    <col min="4" max="16384" width="11.42578125" style="6"/>
  </cols>
  <sheetData>
    <row r="1" spans="1:3">
      <c r="A1" s="238"/>
      <c r="B1" s="238"/>
      <c r="C1" s="238"/>
    </row>
    <row r="2" spans="1:3">
      <c r="A2" s="238"/>
      <c r="B2" s="293" t="s">
        <v>957</v>
      </c>
      <c r="C2" s="293"/>
    </row>
    <row r="3" spans="1:3">
      <c r="A3" s="238"/>
      <c r="B3" s="239" t="s">
        <v>0</v>
      </c>
      <c r="C3" s="239" t="s">
        <v>958</v>
      </c>
    </row>
    <row r="4" spans="1:3">
      <c r="A4" s="238"/>
      <c r="B4" s="240" t="s">
        <v>14</v>
      </c>
      <c r="C4" s="240" t="s">
        <v>959</v>
      </c>
    </row>
    <row r="5" spans="1:3">
      <c r="A5" s="238"/>
      <c r="B5" s="239" t="s">
        <v>960</v>
      </c>
      <c r="C5" s="239" t="s">
        <v>961</v>
      </c>
    </row>
    <row r="6" spans="1:3">
      <c r="A6" s="238"/>
      <c r="B6" s="240" t="s">
        <v>962</v>
      </c>
      <c r="C6" s="240" t="s">
        <v>962</v>
      </c>
    </row>
    <row r="7" spans="1:3" ht="69.95" customHeight="1">
      <c r="A7" s="238"/>
      <c r="B7" s="239" t="s">
        <v>963</v>
      </c>
      <c r="C7" s="241" t="s">
        <v>964</v>
      </c>
    </row>
    <row r="8" spans="1:3" ht="69.95" customHeight="1">
      <c r="A8" s="238"/>
      <c r="B8" s="239" t="s">
        <v>965</v>
      </c>
      <c r="C8" s="241" t="s">
        <v>966</v>
      </c>
    </row>
    <row r="9" spans="1:3" ht="69.95" customHeight="1">
      <c r="A9" s="238"/>
      <c r="B9" s="239" t="s">
        <v>967</v>
      </c>
      <c r="C9" s="241" t="s">
        <v>968</v>
      </c>
    </row>
    <row r="10" spans="1:3" ht="69.95" customHeight="1">
      <c r="A10" s="238"/>
      <c r="B10" s="239" t="s">
        <v>969</v>
      </c>
      <c r="C10" s="241" t="s">
        <v>970</v>
      </c>
    </row>
    <row r="11" spans="1:3" ht="69.95" customHeight="1">
      <c r="A11" s="238"/>
      <c r="B11" s="239" t="s">
        <v>971</v>
      </c>
      <c r="C11" s="242" t="s">
        <v>972</v>
      </c>
    </row>
    <row r="12" spans="1:3">
      <c r="A12" s="238"/>
      <c r="B12" s="239" t="s">
        <v>973</v>
      </c>
      <c r="C12" s="240" t="s">
        <v>974</v>
      </c>
    </row>
    <row r="13" spans="1:3">
      <c r="A13" s="238"/>
      <c r="B13" s="239" t="s">
        <v>975</v>
      </c>
      <c r="C13" s="243">
        <v>852000000</v>
      </c>
    </row>
    <row r="14" spans="1:3">
      <c r="A14" s="238"/>
      <c r="B14" s="238"/>
      <c r="C14" s="238"/>
    </row>
    <row r="15" spans="1:3">
      <c r="A15" s="238"/>
      <c r="B15" s="293" t="s">
        <v>957</v>
      </c>
      <c r="C15" s="293"/>
    </row>
    <row r="16" spans="1:3">
      <c r="A16" s="238"/>
      <c r="B16" s="239" t="s">
        <v>0</v>
      </c>
      <c r="C16" s="239" t="s">
        <v>958</v>
      </c>
    </row>
    <row r="17" spans="1:3">
      <c r="A17" s="238"/>
      <c r="B17" s="240" t="s">
        <v>70</v>
      </c>
      <c r="C17" s="240" t="s">
        <v>976</v>
      </c>
    </row>
    <row r="18" spans="1:3">
      <c r="A18" s="238"/>
      <c r="B18" s="239" t="s">
        <v>960</v>
      </c>
      <c r="C18" s="239" t="s">
        <v>961</v>
      </c>
    </row>
    <row r="19" spans="1:3">
      <c r="A19" s="238"/>
      <c r="B19" s="240" t="s">
        <v>962</v>
      </c>
      <c r="C19" s="240" t="s">
        <v>962</v>
      </c>
    </row>
    <row r="20" spans="1:3" ht="46.5" customHeight="1">
      <c r="A20" s="238"/>
      <c r="B20" s="239" t="s">
        <v>963</v>
      </c>
      <c r="C20" s="241" t="s">
        <v>977</v>
      </c>
    </row>
    <row r="21" spans="1:3" ht="30">
      <c r="A21" s="238"/>
      <c r="B21" s="239" t="s">
        <v>965</v>
      </c>
      <c r="C21" s="241" t="s">
        <v>978</v>
      </c>
    </row>
    <row r="22" spans="1:3">
      <c r="A22" s="238"/>
      <c r="B22" s="239" t="s">
        <v>967</v>
      </c>
      <c r="C22" s="241" t="s">
        <v>979</v>
      </c>
    </row>
    <row r="23" spans="1:3" ht="30">
      <c r="A23" s="238"/>
      <c r="B23" s="239" t="s">
        <v>969</v>
      </c>
      <c r="C23" s="241" t="s">
        <v>980</v>
      </c>
    </row>
    <row r="24" spans="1:3" ht="15" customHeight="1">
      <c r="A24" s="238"/>
      <c r="B24" s="239" t="s">
        <v>971</v>
      </c>
      <c r="C24" s="242" t="s">
        <v>981</v>
      </c>
    </row>
    <row r="25" spans="1:3">
      <c r="A25" s="238"/>
      <c r="B25" s="239" t="s">
        <v>973</v>
      </c>
      <c r="C25" s="240" t="s">
        <v>982</v>
      </c>
    </row>
    <row r="26" spans="1:3">
      <c r="A26" s="238"/>
      <c r="B26" s="239" t="s">
        <v>975</v>
      </c>
      <c r="C26" s="243">
        <v>1370700</v>
      </c>
    </row>
    <row r="27" spans="1:3">
      <c r="A27" s="238"/>
      <c r="B27" s="238"/>
      <c r="C27" s="238"/>
    </row>
    <row r="28" spans="1:3">
      <c r="A28" s="238"/>
      <c r="B28" s="293" t="s">
        <v>957</v>
      </c>
      <c r="C28" s="293"/>
    </row>
    <row r="29" spans="1:3">
      <c r="A29" s="238"/>
      <c r="B29" s="239" t="s">
        <v>0</v>
      </c>
      <c r="C29" s="239" t="s">
        <v>958</v>
      </c>
    </row>
    <row r="30" spans="1:3">
      <c r="A30" s="238"/>
      <c r="B30" s="240" t="s">
        <v>85</v>
      </c>
      <c r="C30" s="240" t="s">
        <v>983</v>
      </c>
    </row>
    <row r="31" spans="1:3">
      <c r="A31" s="238"/>
      <c r="B31" s="239" t="s">
        <v>960</v>
      </c>
      <c r="C31" s="239" t="s">
        <v>961</v>
      </c>
    </row>
    <row r="32" spans="1:3">
      <c r="A32" s="238"/>
      <c r="B32" s="240" t="s">
        <v>962</v>
      </c>
      <c r="C32" s="240" t="s">
        <v>962</v>
      </c>
    </row>
    <row r="33" spans="1:3" ht="45.75">
      <c r="A33" s="238"/>
      <c r="B33" s="239" t="s">
        <v>963</v>
      </c>
      <c r="C33" s="241" t="s">
        <v>984</v>
      </c>
    </row>
    <row r="34" spans="1:3">
      <c r="A34" s="238"/>
      <c r="B34" s="239" t="s">
        <v>965</v>
      </c>
      <c r="C34" s="241" t="s">
        <v>985</v>
      </c>
    </row>
    <row r="35" spans="1:3" ht="30">
      <c r="A35" s="238"/>
      <c r="B35" s="239" t="s">
        <v>967</v>
      </c>
      <c r="C35" s="241" t="s">
        <v>986</v>
      </c>
    </row>
    <row r="36" spans="1:3" ht="30">
      <c r="A36" s="238"/>
      <c r="B36" s="239" t="s">
        <v>969</v>
      </c>
      <c r="C36" s="241" t="s">
        <v>987</v>
      </c>
    </row>
    <row r="37" spans="1:3" ht="30.75">
      <c r="A37" s="238"/>
      <c r="B37" s="239" t="s">
        <v>971</v>
      </c>
      <c r="C37" s="242" t="s">
        <v>988</v>
      </c>
    </row>
    <row r="38" spans="1:3">
      <c r="A38" s="238"/>
      <c r="B38" s="239" t="s">
        <v>973</v>
      </c>
      <c r="C38" s="240" t="s">
        <v>982</v>
      </c>
    </row>
    <row r="39" spans="1:3">
      <c r="A39" s="238"/>
      <c r="B39" s="239" t="s">
        <v>975</v>
      </c>
      <c r="C39" s="243">
        <v>913800</v>
      </c>
    </row>
    <row r="40" spans="1:3">
      <c r="A40" s="238"/>
      <c r="B40" s="238"/>
      <c r="C40" s="238"/>
    </row>
    <row r="41" spans="1:3">
      <c r="A41" s="238"/>
      <c r="B41" s="293" t="s">
        <v>957</v>
      </c>
      <c r="C41" s="293"/>
    </row>
    <row r="42" spans="1:3">
      <c r="A42" s="238"/>
      <c r="B42" s="239" t="s">
        <v>0</v>
      </c>
      <c r="C42" s="239" t="s">
        <v>958</v>
      </c>
    </row>
    <row r="43" spans="1:3">
      <c r="A43" s="238"/>
      <c r="B43" s="240" t="s">
        <v>127</v>
      </c>
      <c r="C43" s="240" t="s">
        <v>989</v>
      </c>
    </row>
    <row r="44" spans="1:3">
      <c r="A44" s="238"/>
      <c r="B44" s="239" t="s">
        <v>960</v>
      </c>
      <c r="C44" s="239" t="s">
        <v>961</v>
      </c>
    </row>
    <row r="45" spans="1:3">
      <c r="A45" s="238"/>
      <c r="B45" s="240" t="s">
        <v>962</v>
      </c>
      <c r="C45" s="240" t="s">
        <v>962</v>
      </c>
    </row>
    <row r="46" spans="1:3" ht="30">
      <c r="A46" s="238"/>
      <c r="B46" s="239" t="s">
        <v>963</v>
      </c>
      <c r="C46" s="241" t="s">
        <v>990</v>
      </c>
    </row>
    <row r="47" spans="1:3" ht="45.75">
      <c r="A47" s="238"/>
      <c r="B47" s="239" t="s">
        <v>965</v>
      </c>
      <c r="C47" s="241" t="s">
        <v>991</v>
      </c>
    </row>
    <row r="48" spans="1:3">
      <c r="A48" s="238"/>
      <c r="B48" s="239" t="s">
        <v>967</v>
      </c>
      <c r="C48" s="241" t="s">
        <v>992</v>
      </c>
    </row>
    <row r="49" spans="1:3" ht="30">
      <c r="A49" s="238"/>
      <c r="B49" s="239" t="s">
        <v>969</v>
      </c>
      <c r="C49" s="241" t="s">
        <v>993</v>
      </c>
    </row>
    <row r="50" spans="1:3">
      <c r="A50" s="238"/>
      <c r="B50" s="239" t="s">
        <v>971</v>
      </c>
      <c r="C50" s="242" t="s">
        <v>994</v>
      </c>
    </row>
    <row r="51" spans="1:3">
      <c r="A51" s="238"/>
      <c r="B51" s="239" t="s">
        <v>973</v>
      </c>
      <c r="C51" s="240" t="s">
        <v>995</v>
      </c>
    </row>
    <row r="52" spans="1:3">
      <c r="A52" s="238"/>
      <c r="B52" s="239" t="s">
        <v>975</v>
      </c>
      <c r="C52" s="243">
        <v>1523000</v>
      </c>
    </row>
    <row r="53" spans="1:3">
      <c r="A53" s="238"/>
      <c r="B53" s="238"/>
      <c r="C53" s="238"/>
    </row>
    <row r="54" spans="1:3">
      <c r="A54" s="238"/>
      <c r="B54" s="293" t="s">
        <v>957</v>
      </c>
      <c r="C54" s="293"/>
    </row>
    <row r="55" spans="1:3">
      <c r="A55" s="238"/>
      <c r="B55" s="239" t="s">
        <v>0</v>
      </c>
      <c r="C55" s="239" t="s">
        <v>958</v>
      </c>
    </row>
    <row r="56" spans="1:3">
      <c r="A56" s="238"/>
      <c r="B56" s="240" t="s">
        <v>164</v>
      </c>
      <c r="C56" s="240" t="s">
        <v>996</v>
      </c>
    </row>
    <row r="57" spans="1:3">
      <c r="A57" s="238"/>
      <c r="B57" s="239" t="s">
        <v>960</v>
      </c>
      <c r="C57" s="239" t="s">
        <v>961</v>
      </c>
    </row>
    <row r="58" spans="1:3">
      <c r="A58" s="238"/>
      <c r="B58" s="240" t="s">
        <v>962</v>
      </c>
      <c r="C58" s="240" t="s">
        <v>962</v>
      </c>
    </row>
    <row r="59" spans="1:3" ht="30">
      <c r="A59" s="238"/>
      <c r="B59" s="239" t="s">
        <v>963</v>
      </c>
      <c r="C59" s="241" t="s">
        <v>997</v>
      </c>
    </row>
    <row r="60" spans="1:3" ht="45.75">
      <c r="A60" s="238"/>
      <c r="B60" s="239" t="s">
        <v>965</v>
      </c>
      <c r="C60" s="241" t="s">
        <v>998</v>
      </c>
    </row>
    <row r="61" spans="1:3" ht="45.75">
      <c r="A61" s="238"/>
      <c r="B61" s="239" t="s">
        <v>967</v>
      </c>
      <c r="C61" s="241" t="s">
        <v>999</v>
      </c>
    </row>
    <row r="62" spans="1:3">
      <c r="A62" s="238"/>
      <c r="B62" s="239" t="s">
        <v>969</v>
      </c>
      <c r="C62" s="241" t="s">
        <v>1000</v>
      </c>
    </row>
    <row r="63" spans="1:3" ht="30.75">
      <c r="A63" s="238"/>
      <c r="B63" s="239" t="s">
        <v>971</v>
      </c>
      <c r="C63" s="242" t="s">
        <v>1001</v>
      </c>
    </row>
    <row r="64" spans="1:3">
      <c r="A64" s="238"/>
      <c r="B64" s="239" t="s">
        <v>973</v>
      </c>
      <c r="C64" s="240" t="s">
        <v>982</v>
      </c>
    </row>
    <row r="65" spans="1:3">
      <c r="A65" s="238"/>
      <c r="B65" s="239" t="s">
        <v>975</v>
      </c>
      <c r="C65" s="243">
        <v>1218400</v>
      </c>
    </row>
    <row r="66" spans="1:3">
      <c r="A66" s="238"/>
      <c r="B66" s="238"/>
      <c r="C66" s="238"/>
    </row>
    <row r="67" spans="1:3">
      <c r="A67" s="238"/>
      <c r="B67" s="293" t="s">
        <v>957</v>
      </c>
      <c r="C67" s="293"/>
    </row>
    <row r="68" spans="1:3">
      <c r="A68" s="238"/>
      <c r="B68" s="239" t="s">
        <v>0</v>
      </c>
      <c r="C68" s="239" t="s">
        <v>958</v>
      </c>
    </row>
    <row r="69" spans="1:3">
      <c r="A69" s="238"/>
      <c r="B69" s="240" t="s">
        <v>201</v>
      </c>
      <c r="C69" s="240" t="s">
        <v>1002</v>
      </c>
    </row>
    <row r="70" spans="1:3">
      <c r="A70" s="238"/>
      <c r="B70" s="239" t="s">
        <v>960</v>
      </c>
      <c r="C70" s="239" t="s">
        <v>961</v>
      </c>
    </row>
    <row r="71" spans="1:3">
      <c r="A71" s="238"/>
      <c r="B71" s="240" t="s">
        <v>962</v>
      </c>
      <c r="C71" s="240" t="s">
        <v>962</v>
      </c>
    </row>
    <row r="72" spans="1:3" ht="30">
      <c r="A72" s="238"/>
      <c r="B72" s="239" t="s">
        <v>963</v>
      </c>
      <c r="C72" s="241" t="s">
        <v>1003</v>
      </c>
    </row>
    <row r="73" spans="1:3" ht="30">
      <c r="A73" s="238"/>
      <c r="B73" s="239" t="s">
        <v>965</v>
      </c>
      <c r="C73" s="241" t="s">
        <v>1004</v>
      </c>
    </row>
    <row r="74" spans="1:3" ht="45.75">
      <c r="A74" s="238"/>
      <c r="B74" s="239" t="s">
        <v>967</v>
      </c>
      <c r="C74" s="241" t="s">
        <v>1005</v>
      </c>
    </row>
    <row r="75" spans="1:3" ht="30">
      <c r="A75" s="238"/>
      <c r="B75" s="239" t="s">
        <v>969</v>
      </c>
      <c r="C75" s="241" t="s">
        <v>1006</v>
      </c>
    </row>
    <row r="76" spans="1:3" ht="30.75">
      <c r="A76" s="238"/>
      <c r="B76" s="239" t="s">
        <v>971</v>
      </c>
      <c r="C76" s="242" t="s">
        <v>1007</v>
      </c>
    </row>
    <row r="77" spans="1:3">
      <c r="A77" s="238"/>
      <c r="B77" s="239" t="s">
        <v>973</v>
      </c>
      <c r="C77" s="240" t="s">
        <v>982</v>
      </c>
    </row>
    <row r="78" spans="1:3">
      <c r="A78" s="238"/>
      <c r="B78" s="239" t="s">
        <v>975</v>
      </c>
      <c r="C78" s="243">
        <v>1066100</v>
      </c>
    </row>
    <row r="79" spans="1:3">
      <c r="A79" s="238"/>
      <c r="B79" s="238"/>
      <c r="C79" s="238"/>
    </row>
    <row r="80" spans="1:3">
      <c r="A80" s="238"/>
      <c r="B80" s="293" t="s">
        <v>957</v>
      </c>
      <c r="C80" s="293"/>
    </row>
    <row r="81" spans="1:3">
      <c r="A81" s="238"/>
      <c r="B81" s="239" t="s">
        <v>0</v>
      </c>
      <c r="C81" s="239" t="s">
        <v>958</v>
      </c>
    </row>
    <row r="82" spans="1:3">
      <c r="A82" s="238"/>
      <c r="B82" s="240" t="s">
        <v>851</v>
      </c>
      <c r="C82" s="240" t="s">
        <v>852</v>
      </c>
    </row>
    <row r="83" spans="1:3">
      <c r="A83" s="238"/>
      <c r="B83" s="239" t="s">
        <v>960</v>
      </c>
      <c r="C83" s="239" t="s">
        <v>961</v>
      </c>
    </row>
    <row r="84" spans="1:3">
      <c r="A84" s="238"/>
      <c r="B84" s="240" t="s">
        <v>962</v>
      </c>
      <c r="C84" s="240" t="s">
        <v>962</v>
      </c>
    </row>
    <row r="85" spans="1:3" ht="30">
      <c r="A85" s="238"/>
      <c r="B85" s="239" t="s">
        <v>963</v>
      </c>
      <c r="C85" s="241" t="s">
        <v>1008</v>
      </c>
    </row>
    <row r="86" spans="1:3" ht="30">
      <c r="A86" s="238"/>
      <c r="B86" s="239" t="s">
        <v>965</v>
      </c>
      <c r="C86" s="241" t="s">
        <v>1009</v>
      </c>
    </row>
    <row r="87" spans="1:3" ht="45.75">
      <c r="A87" s="238"/>
      <c r="B87" s="239" t="s">
        <v>967</v>
      </c>
      <c r="C87" s="241" t="s">
        <v>1010</v>
      </c>
    </row>
    <row r="88" spans="1:3" ht="30">
      <c r="A88" s="238"/>
      <c r="B88" s="239" t="s">
        <v>969</v>
      </c>
      <c r="C88" s="241" t="s">
        <v>1011</v>
      </c>
    </row>
    <row r="89" spans="1:3">
      <c r="A89" s="238"/>
      <c r="B89" s="239" t="s">
        <v>971</v>
      </c>
      <c r="C89" s="242" t="s">
        <v>962</v>
      </c>
    </row>
    <row r="90" spans="1:3">
      <c r="A90" s="238"/>
      <c r="B90" s="239" t="s">
        <v>973</v>
      </c>
      <c r="C90" s="240" t="s">
        <v>982</v>
      </c>
    </row>
    <row r="91" spans="1:3">
      <c r="A91" s="238"/>
      <c r="B91" s="239" t="s">
        <v>975</v>
      </c>
      <c r="C91" s="243">
        <v>8794550</v>
      </c>
    </row>
    <row r="92" spans="1:3">
      <c r="A92" s="238"/>
      <c r="B92" s="238"/>
      <c r="C92" s="238"/>
    </row>
    <row r="93" spans="1:3">
      <c r="A93" s="238"/>
      <c r="B93" s="293" t="s">
        <v>957</v>
      </c>
      <c r="C93" s="293"/>
    </row>
    <row r="94" spans="1:3">
      <c r="A94" s="238"/>
      <c r="B94" s="239" t="s">
        <v>0</v>
      </c>
      <c r="C94" s="239" t="s">
        <v>958</v>
      </c>
    </row>
    <row r="95" spans="1:3">
      <c r="A95" s="238"/>
      <c r="B95" s="240" t="s">
        <v>853</v>
      </c>
      <c r="C95" s="240" t="s">
        <v>854</v>
      </c>
    </row>
    <row r="96" spans="1:3">
      <c r="A96" s="238"/>
      <c r="B96" s="239" t="s">
        <v>960</v>
      </c>
      <c r="C96" s="239" t="s">
        <v>961</v>
      </c>
    </row>
    <row r="97" spans="1:3">
      <c r="A97" s="238"/>
      <c r="B97" s="240" t="s">
        <v>962</v>
      </c>
      <c r="C97" s="240" t="s">
        <v>962</v>
      </c>
    </row>
    <row r="98" spans="1:3" ht="45.75">
      <c r="A98" s="238"/>
      <c r="B98" s="239" t="s">
        <v>963</v>
      </c>
      <c r="C98" s="242" t="s">
        <v>1012</v>
      </c>
    </row>
    <row r="99" spans="1:3" ht="45.75">
      <c r="A99" s="238"/>
      <c r="B99" s="239" t="s">
        <v>965</v>
      </c>
      <c r="C99" s="241" t="s">
        <v>1013</v>
      </c>
    </row>
    <row r="100" spans="1:3" ht="30">
      <c r="A100" s="238"/>
      <c r="B100" s="239" t="s">
        <v>967</v>
      </c>
      <c r="C100" s="241" t="s">
        <v>1014</v>
      </c>
    </row>
    <row r="101" spans="1:3" ht="45.75">
      <c r="A101" s="238"/>
      <c r="B101" s="239" t="s">
        <v>969</v>
      </c>
      <c r="C101" s="241" t="s">
        <v>1015</v>
      </c>
    </row>
    <row r="102" spans="1:3" ht="30.75">
      <c r="A102" s="238"/>
      <c r="B102" s="239" t="s">
        <v>971</v>
      </c>
      <c r="C102" s="242" t="s">
        <v>1016</v>
      </c>
    </row>
    <row r="103" spans="1:3">
      <c r="A103" s="238"/>
      <c r="B103" s="239" t="s">
        <v>973</v>
      </c>
      <c r="C103" s="240" t="s">
        <v>982</v>
      </c>
    </row>
    <row r="104" spans="1:3">
      <c r="A104" s="238"/>
      <c r="B104" s="239" t="s">
        <v>975</v>
      </c>
      <c r="C104" s="243">
        <v>11794550</v>
      </c>
    </row>
    <row r="105" spans="1:3">
      <c r="A105" s="238"/>
      <c r="B105" s="238"/>
      <c r="C105" s="238"/>
    </row>
    <row r="106" spans="1:3">
      <c r="A106" s="238"/>
      <c r="B106" s="293" t="s">
        <v>957</v>
      </c>
      <c r="C106" s="293"/>
    </row>
    <row r="107" spans="1:3">
      <c r="A107" s="238"/>
      <c r="B107" s="239" t="s">
        <v>0</v>
      </c>
      <c r="C107" s="239" t="s">
        <v>958</v>
      </c>
    </row>
    <row r="108" spans="1:3">
      <c r="A108" s="238"/>
      <c r="B108" s="240" t="s">
        <v>856</v>
      </c>
      <c r="C108" s="240" t="s">
        <v>857</v>
      </c>
    </row>
    <row r="109" spans="1:3">
      <c r="A109" s="238"/>
      <c r="B109" s="239" t="s">
        <v>960</v>
      </c>
      <c r="C109" s="239" t="s">
        <v>961</v>
      </c>
    </row>
    <row r="110" spans="1:3">
      <c r="A110" s="238"/>
      <c r="B110" s="240" t="s">
        <v>962</v>
      </c>
      <c r="C110" s="240" t="s">
        <v>962</v>
      </c>
    </row>
    <row r="111" spans="1:3" ht="30">
      <c r="A111" s="238"/>
      <c r="B111" s="239" t="s">
        <v>963</v>
      </c>
      <c r="C111" s="241" t="s">
        <v>1017</v>
      </c>
    </row>
    <row r="112" spans="1:3" ht="30">
      <c r="A112" s="238"/>
      <c r="B112" s="239" t="s">
        <v>965</v>
      </c>
      <c r="C112" s="241" t="s">
        <v>1018</v>
      </c>
    </row>
    <row r="113" spans="1:3">
      <c r="A113" s="238"/>
      <c r="B113" s="239" t="s">
        <v>967</v>
      </c>
      <c r="C113" s="241" t="s">
        <v>1019</v>
      </c>
    </row>
    <row r="114" spans="1:3">
      <c r="A114" s="238"/>
      <c r="B114" s="239" t="s">
        <v>969</v>
      </c>
      <c r="C114" s="241" t="s">
        <v>1020</v>
      </c>
    </row>
    <row r="115" spans="1:3">
      <c r="A115" s="238"/>
      <c r="B115" s="239" t="s">
        <v>971</v>
      </c>
      <c r="C115" s="242" t="s">
        <v>1021</v>
      </c>
    </row>
    <row r="116" spans="1:3">
      <c r="A116" s="238"/>
      <c r="B116" s="239" t="s">
        <v>973</v>
      </c>
      <c r="C116" s="240" t="s">
        <v>1022</v>
      </c>
    </row>
    <row r="117" spans="1:3">
      <c r="A117" s="238"/>
      <c r="B117" s="239" t="s">
        <v>975</v>
      </c>
      <c r="C117" s="243">
        <v>23794550</v>
      </c>
    </row>
    <row r="118" spans="1:3">
      <c r="A118" s="238"/>
      <c r="B118" s="238"/>
      <c r="C118" s="238"/>
    </row>
    <row r="119" spans="1:3">
      <c r="A119" s="238"/>
      <c r="B119" s="293" t="s">
        <v>957</v>
      </c>
      <c r="C119" s="293"/>
    </row>
    <row r="120" spans="1:3">
      <c r="A120" s="238"/>
      <c r="B120" s="239" t="s">
        <v>0</v>
      </c>
      <c r="C120" s="239" t="s">
        <v>958</v>
      </c>
    </row>
    <row r="121" spans="1:3">
      <c r="A121" s="238"/>
      <c r="B121" s="240" t="s">
        <v>858</v>
      </c>
      <c r="C121" s="240" t="s">
        <v>859</v>
      </c>
    </row>
    <row r="122" spans="1:3">
      <c r="A122" s="238"/>
      <c r="B122" s="239" t="s">
        <v>960</v>
      </c>
      <c r="C122" s="239" t="s">
        <v>961</v>
      </c>
    </row>
    <row r="123" spans="1:3">
      <c r="A123" s="238"/>
      <c r="B123" s="240" t="s">
        <v>962</v>
      </c>
      <c r="C123" s="240" t="s">
        <v>962</v>
      </c>
    </row>
    <row r="124" spans="1:3" ht="30">
      <c r="A124" s="238"/>
      <c r="B124" s="239" t="s">
        <v>963</v>
      </c>
      <c r="C124" s="241" t="s">
        <v>1023</v>
      </c>
    </row>
    <row r="125" spans="1:3" ht="30">
      <c r="A125" s="238"/>
      <c r="B125" s="239" t="s">
        <v>965</v>
      </c>
      <c r="C125" s="241" t="s">
        <v>1018</v>
      </c>
    </row>
    <row r="126" spans="1:3">
      <c r="A126" s="238"/>
      <c r="B126" s="239" t="s">
        <v>967</v>
      </c>
      <c r="C126" s="241" t="s">
        <v>1019</v>
      </c>
    </row>
    <row r="127" spans="1:3">
      <c r="A127" s="238"/>
      <c r="B127" s="239" t="s">
        <v>969</v>
      </c>
      <c r="C127" s="241" t="s">
        <v>1020</v>
      </c>
    </row>
    <row r="128" spans="1:3">
      <c r="A128" s="238"/>
      <c r="B128" s="239" t="s">
        <v>971</v>
      </c>
      <c r="C128" s="242" t="s">
        <v>1021</v>
      </c>
    </row>
    <row r="129" spans="1:3">
      <c r="A129" s="238"/>
      <c r="B129" s="239" t="s">
        <v>973</v>
      </c>
      <c r="C129" s="240" t="s">
        <v>1024</v>
      </c>
    </row>
    <row r="130" spans="1:3">
      <c r="A130" s="238"/>
      <c r="B130" s="239" t="s">
        <v>975</v>
      </c>
      <c r="C130" s="243">
        <v>16294550</v>
      </c>
    </row>
    <row r="131" spans="1:3">
      <c r="A131" s="238"/>
      <c r="B131" s="238"/>
      <c r="C131" s="238"/>
    </row>
    <row r="132" spans="1:3">
      <c r="A132" s="238"/>
      <c r="B132" s="293" t="s">
        <v>957</v>
      </c>
      <c r="C132" s="293"/>
    </row>
    <row r="133" spans="1:3">
      <c r="A133" s="238"/>
      <c r="B133" s="239" t="s">
        <v>0</v>
      </c>
      <c r="C133" s="239" t="s">
        <v>958</v>
      </c>
    </row>
    <row r="134" spans="1:3">
      <c r="A134" s="238"/>
      <c r="B134" s="240" t="s">
        <v>860</v>
      </c>
      <c r="C134" s="240" t="s">
        <v>1025</v>
      </c>
    </row>
    <row r="135" spans="1:3">
      <c r="A135" s="238"/>
      <c r="B135" s="239" t="s">
        <v>960</v>
      </c>
      <c r="C135" s="239" t="s">
        <v>961</v>
      </c>
    </row>
    <row r="136" spans="1:3">
      <c r="A136" s="238"/>
      <c r="B136" s="240" t="s">
        <v>962</v>
      </c>
      <c r="C136" s="240" t="s">
        <v>962</v>
      </c>
    </row>
    <row r="137" spans="1:3" ht="45.75">
      <c r="A137" s="238"/>
      <c r="B137" s="239" t="s">
        <v>963</v>
      </c>
      <c r="C137" s="241" t="s">
        <v>1026</v>
      </c>
    </row>
    <row r="138" spans="1:3" ht="45.75">
      <c r="A138" s="238"/>
      <c r="B138" s="239" t="s">
        <v>965</v>
      </c>
      <c r="C138" s="241" t="s">
        <v>1027</v>
      </c>
    </row>
    <row r="139" spans="1:3" ht="45.75">
      <c r="A139" s="238"/>
      <c r="B139" s="239" t="s">
        <v>967</v>
      </c>
      <c r="C139" s="241" t="s">
        <v>1028</v>
      </c>
    </row>
    <row r="140" spans="1:3">
      <c r="A140" s="238"/>
      <c r="B140" s="239" t="s">
        <v>969</v>
      </c>
      <c r="C140" s="241" t="s">
        <v>1020</v>
      </c>
    </row>
    <row r="141" spans="1:3">
      <c r="A141" s="238"/>
      <c r="B141" s="239" t="s">
        <v>971</v>
      </c>
      <c r="C141" s="242" t="s">
        <v>1021</v>
      </c>
    </row>
    <row r="142" spans="1:3">
      <c r="A142" s="238"/>
      <c r="B142" s="239" t="s">
        <v>973</v>
      </c>
      <c r="C142" s="240" t="s">
        <v>1024</v>
      </c>
    </row>
    <row r="143" spans="1:3">
      <c r="A143" s="238"/>
      <c r="B143" s="239" t="s">
        <v>975</v>
      </c>
      <c r="C143" s="243">
        <v>16294550</v>
      </c>
    </row>
    <row r="144" spans="1:3">
      <c r="A144" s="238"/>
      <c r="B144" s="238"/>
      <c r="C144" s="238"/>
    </row>
    <row r="145" spans="1:3">
      <c r="A145" s="238"/>
      <c r="B145" s="293" t="s">
        <v>957</v>
      </c>
      <c r="C145" s="293"/>
    </row>
    <row r="146" spans="1:3">
      <c r="A146" s="238"/>
      <c r="B146" s="239" t="s">
        <v>0</v>
      </c>
      <c r="C146" s="239" t="s">
        <v>958</v>
      </c>
    </row>
    <row r="147" spans="1:3">
      <c r="A147" s="238"/>
      <c r="B147" s="240" t="s">
        <v>862</v>
      </c>
      <c r="C147" s="240" t="s">
        <v>1029</v>
      </c>
    </row>
    <row r="148" spans="1:3">
      <c r="A148" s="238"/>
      <c r="B148" s="239" t="s">
        <v>960</v>
      </c>
      <c r="C148" s="239" t="s">
        <v>961</v>
      </c>
    </row>
    <row r="149" spans="1:3">
      <c r="A149" s="238"/>
      <c r="B149" s="240" t="s">
        <v>962</v>
      </c>
      <c r="C149" s="240" t="s">
        <v>962</v>
      </c>
    </row>
    <row r="150" spans="1:3" ht="30">
      <c r="A150" s="238"/>
      <c r="B150" s="239" t="s">
        <v>963</v>
      </c>
      <c r="C150" s="241" t="s">
        <v>1030</v>
      </c>
    </row>
    <row r="151" spans="1:3" ht="45.75">
      <c r="A151" s="238"/>
      <c r="B151" s="239" t="s">
        <v>965</v>
      </c>
      <c r="C151" s="241" t="s">
        <v>1027</v>
      </c>
    </row>
    <row r="152" spans="1:3" ht="45.75">
      <c r="A152" s="238"/>
      <c r="B152" s="239" t="s">
        <v>967</v>
      </c>
      <c r="C152" s="241" t="s">
        <v>1031</v>
      </c>
    </row>
    <row r="153" spans="1:3">
      <c r="A153" s="238"/>
      <c r="B153" s="239" t="s">
        <v>969</v>
      </c>
      <c r="C153" s="241" t="s">
        <v>1020</v>
      </c>
    </row>
    <row r="154" spans="1:3">
      <c r="A154" s="238"/>
      <c r="B154" s="239" t="s">
        <v>971</v>
      </c>
      <c r="C154" s="242" t="s">
        <v>1021</v>
      </c>
    </row>
    <row r="155" spans="1:3">
      <c r="A155" s="238"/>
      <c r="B155" s="239" t="s">
        <v>973</v>
      </c>
      <c r="C155" s="240" t="s">
        <v>1024</v>
      </c>
    </row>
    <row r="156" spans="1:3">
      <c r="A156" s="238"/>
      <c r="B156" s="239" t="s">
        <v>975</v>
      </c>
      <c r="C156" s="243">
        <v>16294550</v>
      </c>
    </row>
    <row r="157" spans="1:3">
      <c r="A157" s="238"/>
      <c r="B157" s="238"/>
      <c r="C157" s="238"/>
    </row>
    <row r="158" spans="1:3">
      <c r="A158" s="238"/>
      <c r="B158" s="293" t="s">
        <v>957</v>
      </c>
      <c r="C158" s="293"/>
    </row>
    <row r="159" spans="1:3">
      <c r="A159" s="238"/>
      <c r="B159" s="239" t="s">
        <v>0</v>
      </c>
      <c r="C159" s="239" t="s">
        <v>958</v>
      </c>
    </row>
    <row r="160" spans="1:3">
      <c r="A160" s="238"/>
      <c r="B160" s="240" t="s">
        <v>865</v>
      </c>
      <c r="C160" s="240" t="s">
        <v>866</v>
      </c>
    </row>
    <row r="161" spans="1:3">
      <c r="A161" s="238"/>
      <c r="B161" s="239" t="s">
        <v>960</v>
      </c>
      <c r="C161" s="239" t="s">
        <v>961</v>
      </c>
    </row>
    <row r="162" spans="1:3">
      <c r="A162" s="238"/>
      <c r="B162" s="240" t="s">
        <v>962</v>
      </c>
      <c r="C162" s="240" t="s">
        <v>962</v>
      </c>
    </row>
    <row r="163" spans="1:3" ht="45.75">
      <c r="A163" s="238"/>
      <c r="B163" s="239" t="s">
        <v>963</v>
      </c>
      <c r="C163" s="241" t="s">
        <v>1032</v>
      </c>
    </row>
    <row r="164" spans="1:3" ht="45.75">
      <c r="A164" s="238"/>
      <c r="B164" s="239" t="s">
        <v>965</v>
      </c>
      <c r="C164" s="241" t="s">
        <v>1033</v>
      </c>
    </row>
    <row r="165" spans="1:3" ht="45.75">
      <c r="A165" s="238"/>
      <c r="B165" s="239" t="s">
        <v>967</v>
      </c>
      <c r="C165" s="241" t="s">
        <v>1034</v>
      </c>
    </row>
    <row r="166" spans="1:3" ht="30">
      <c r="A166" s="238"/>
      <c r="B166" s="239" t="s">
        <v>969</v>
      </c>
      <c r="C166" s="241" t="s">
        <v>1035</v>
      </c>
    </row>
    <row r="167" spans="1:3" ht="30.75">
      <c r="A167" s="238"/>
      <c r="B167" s="239" t="s">
        <v>971</v>
      </c>
      <c r="C167" s="242" t="s">
        <v>1036</v>
      </c>
    </row>
    <row r="168" spans="1:3">
      <c r="A168" s="238"/>
      <c r="B168" s="239" t="s">
        <v>973</v>
      </c>
      <c r="C168" s="240" t="s">
        <v>995</v>
      </c>
    </row>
    <row r="169" spans="1:3">
      <c r="A169" s="238"/>
      <c r="B169" s="239" t="s">
        <v>975</v>
      </c>
      <c r="C169" s="243">
        <v>11794550</v>
      </c>
    </row>
    <row r="170" spans="1:3">
      <c r="A170" s="238"/>
      <c r="B170" s="238"/>
      <c r="C170" s="238"/>
    </row>
    <row r="171" spans="1:3">
      <c r="A171" s="238"/>
      <c r="B171" s="293" t="s">
        <v>957</v>
      </c>
      <c r="C171" s="293"/>
    </row>
    <row r="172" spans="1:3">
      <c r="A172" s="238"/>
      <c r="B172" s="239" t="s">
        <v>0</v>
      </c>
      <c r="C172" s="239" t="s">
        <v>958</v>
      </c>
    </row>
    <row r="173" spans="1:3">
      <c r="A173" s="238"/>
      <c r="B173" s="240" t="s">
        <v>867</v>
      </c>
      <c r="C173" s="240" t="s">
        <v>868</v>
      </c>
    </row>
    <row r="174" spans="1:3">
      <c r="A174" s="238"/>
      <c r="B174" s="239" t="s">
        <v>960</v>
      </c>
      <c r="C174" s="239" t="s">
        <v>961</v>
      </c>
    </row>
    <row r="175" spans="1:3">
      <c r="A175" s="238"/>
      <c r="B175" s="240" t="s">
        <v>962</v>
      </c>
      <c r="C175" s="240" t="s">
        <v>962</v>
      </c>
    </row>
    <row r="176" spans="1:3" ht="45.75">
      <c r="A176" s="238"/>
      <c r="B176" s="239" t="s">
        <v>963</v>
      </c>
      <c r="C176" s="241" t="s">
        <v>1037</v>
      </c>
    </row>
    <row r="177" spans="1:3" ht="45.75">
      <c r="A177" s="238"/>
      <c r="B177" s="239" t="s">
        <v>965</v>
      </c>
      <c r="C177" s="241" t="s">
        <v>1038</v>
      </c>
    </row>
    <row r="178" spans="1:3" ht="30">
      <c r="A178" s="238"/>
      <c r="B178" s="239" t="s">
        <v>967</v>
      </c>
      <c r="C178" s="241" t="s">
        <v>1039</v>
      </c>
    </row>
    <row r="179" spans="1:3" ht="30">
      <c r="A179" s="238"/>
      <c r="B179" s="239" t="s">
        <v>969</v>
      </c>
      <c r="C179" s="241" t="s">
        <v>1040</v>
      </c>
    </row>
    <row r="180" spans="1:3" ht="30.75">
      <c r="A180" s="238"/>
      <c r="B180" s="239" t="s">
        <v>971</v>
      </c>
      <c r="C180" s="242" t="s">
        <v>1041</v>
      </c>
    </row>
    <row r="181" spans="1:3">
      <c r="A181" s="238"/>
      <c r="B181" s="239" t="s">
        <v>973</v>
      </c>
      <c r="C181" s="240" t="s">
        <v>1042</v>
      </c>
    </row>
    <row r="182" spans="1:3">
      <c r="A182" s="238"/>
      <c r="B182" s="239" t="s">
        <v>975</v>
      </c>
      <c r="C182" s="243">
        <v>11294550</v>
      </c>
    </row>
    <row r="183" spans="1:3">
      <c r="A183" s="238"/>
      <c r="B183" s="238"/>
      <c r="C183" s="238"/>
    </row>
    <row r="184" spans="1:3">
      <c r="A184" s="238"/>
      <c r="B184" s="293" t="s">
        <v>957</v>
      </c>
      <c r="C184" s="293"/>
    </row>
    <row r="185" spans="1:3">
      <c r="A185" s="238"/>
      <c r="B185" s="239" t="s">
        <v>0</v>
      </c>
      <c r="C185" s="239" t="s">
        <v>958</v>
      </c>
    </row>
    <row r="186" spans="1:3">
      <c r="A186" s="238"/>
      <c r="B186" s="240" t="s">
        <v>870</v>
      </c>
      <c r="C186" s="240" t="s">
        <v>1043</v>
      </c>
    </row>
    <row r="187" spans="1:3">
      <c r="A187" s="238"/>
      <c r="B187" s="239" t="s">
        <v>960</v>
      </c>
      <c r="C187" s="239" t="s">
        <v>961</v>
      </c>
    </row>
    <row r="188" spans="1:3">
      <c r="A188" s="238"/>
      <c r="B188" s="240" t="s">
        <v>962</v>
      </c>
      <c r="C188" s="240" t="s">
        <v>962</v>
      </c>
    </row>
    <row r="189" spans="1:3" ht="30">
      <c r="A189" s="238"/>
      <c r="B189" s="239" t="s">
        <v>963</v>
      </c>
      <c r="C189" s="241" t="s">
        <v>1044</v>
      </c>
    </row>
    <row r="190" spans="1:3">
      <c r="A190" s="238"/>
      <c r="B190" s="239" t="s">
        <v>965</v>
      </c>
      <c r="C190" s="241" t="s">
        <v>1045</v>
      </c>
    </row>
    <row r="191" spans="1:3">
      <c r="A191" s="238"/>
      <c r="B191" s="239" t="s">
        <v>967</v>
      </c>
      <c r="C191" s="241" t="s">
        <v>1046</v>
      </c>
    </row>
    <row r="192" spans="1:3">
      <c r="A192" s="238"/>
      <c r="B192" s="239" t="s">
        <v>969</v>
      </c>
      <c r="C192" s="241" t="s">
        <v>1047</v>
      </c>
    </row>
    <row r="193" spans="1:3">
      <c r="A193" s="238"/>
      <c r="B193" s="239" t="s">
        <v>971</v>
      </c>
      <c r="C193" s="242" t="s">
        <v>1048</v>
      </c>
    </row>
    <row r="194" spans="1:3">
      <c r="A194" s="238"/>
      <c r="B194" s="239" t="s">
        <v>973</v>
      </c>
      <c r="C194" s="240" t="s">
        <v>1049</v>
      </c>
    </row>
    <row r="195" spans="1:3">
      <c r="A195" s="238"/>
      <c r="B195" s="239" t="s">
        <v>975</v>
      </c>
      <c r="C195" s="243">
        <v>33917186</v>
      </c>
    </row>
    <row r="196" spans="1:3">
      <c r="A196" s="238"/>
      <c r="B196" s="238"/>
      <c r="C196" s="238"/>
    </row>
    <row r="197" spans="1:3">
      <c r="A197" s="238"/>
      <c r="B197" s="293" t="s">
        <v>957</v>
      </c>
      <c r="C197" s="293"/>
    </row>
    <row r="198" spans="1:3">
      <c r="A198" s="238"/>
      <c r="B198" s="239" t="s">
        <v>0</v>
      </c>
      <c r="C198" s="239" t="s">
        <v>958</v>
      </c>
    </row>
    <row r="199" spans="1:3">
      <c r="A199" s="238"/>
      <c r="B199" s="240" t="s">
        <v>873</v>
      </c>
      <c r="C199" s="240" t="s">
        <v>1050</v>
      </c>
    </row>
    <row r="200" spans="1:3">
      <c r="A200" s="238"/>
      <c r="B200" s="239" t="s">
        <v>960</v>
      </c>
      <c r="C200" s="239" t="s">
        <v>961</v>
      </c>
    </row>
    <row r="201" spans="1:3">
      <c r="A201" s="238"/>
      <c r="B201" s="240" t="s">
        <v>962</v>
      </c>
      <c r="C201" s="240" t="s">
        <v>962</v>
      </c>
    </row>
    <row r="202" spans="1:3" ht="30">
      <c r="A202" s="238"/>
      <c r="B202" s="239" t="s">
        <v>963</v>
      </c>
      <c r="C202" s="241" t="s">
        <v>1051</v>
      </c>
    </row>
    <row r="203" spans="1:3">
      <c r="A203" s="238"/>
      <c r="B203" s="239" t="s">
        <v>965</v>
      </c>
      <c r="C203" s="241" t="s">
        <v>1052</v>
      </c>
    </row>
    <row r="204" spans="1:3" ht="30">
      <c r="A204" s="238"/>
      <c r="B204" s="239" t="s">
        <v>967</v>
      </c>
      <c r="C204" s="241" t="s">
        <v>1053</v>
      </c>
    </row>
    <row r="205" spans="1:3">
      <c r="A205" s="238"/>
      <c r="B205" s="239" t="s">
        <v>969</v>
      </c>
      <c r="C205" s="241" t="s">
        <v>1054</v>
      </c>
    </row>
    <row r="206" spans="1:3">
      <c r="A206" s="238"/>
      <c r="B206" s="239" t="s">
        <v>971</v>
      </c>
      <c r="C206" s="242" t="s">
        <v>1055</v>
      </c>
    </row>
    <row r="207" spans="1:3">
      <c r="A207" s="238"/>
      <c r="B207" s="239" t="s">
        <v>973</v>
      </c>
      <c r="C207" s="240" t="s">
        <v>1056</v>
      </c>
    </row>
    <row r="208" spans="1:3">
      <c r="A208" s="238"/>
      <c r="B208" s="239" t="s">
        <v>975</v>
      </c>
      <c r="C208" s="243">
        <v>17506593</v>
      </c>
    </row>
    <row r="209" spans="1:3">
      <c r="A209" s="238"/>
      <c r="B209" s="238"/>
      <c r="C209" s="238"/>
    </row>
    <row r="210" spans="1:3">
      <c r="A210" s="238"/>
      <c r="B210" s="293" t="s">
        <v>957</v>
      </c>
      <c r="C210" s="293"/>
    </row>
    <row r="211" spans="1:3">
      <c r="A211" s="238"/>
      <c r="B211" s="239" t="s">
        <v>0</v>
      </c>
      <c r="C211" s="239" t="s">
        <v>958</v>
      </c>
    </row>
    <row r="212" spans="1:3">
      <c r="A212" s="238"/>
      <c r="B212" s="240" t="s">
        <v>875</v>
      </c>
      <c r="C212" s="240" t="s">
        <v>876</v>
      </c>
    </row>
    <row r="213" spans="1:3">
      <c r="A213" s="238"/>
      <c r="B213" s="239" t="s">
        <v>960</v>
      </c>
      <c r="C213" s="239" t="s">
        <v>961</v>
      </c>
    </row>
    <row r="214" spans="1:3">
      <c r="A214" s="238"/>
      <c r="B214" s="240" t="s">
        <v>962</v>
      </c>
      <c r="C214" s="240" t="s">
        <v>962</v>
      </c>
    </row>
    <row r="215" spans="1:3" ht="30">
      <c r="A215" s="238"/>
      <c r="B215" s="239" t="s">
        <v>963</v>
      </c>
      <c r="C215" s="241" t="s">
        <v>1057</v>
      </c>
    </row>
    <row r="216" spans="1:3" ht="30">
      <c r="A216" s="238"/>
      <c r="B216" s="239" t="s">
        <v>965</v>
      </c>
      <c r="C216" s="241" t="s">
        <v>1058</v>
      </c>
    </row>
    <row r="217" spans="1:3">
      <c r="A217" s="238"/>
      <c r="B217" s="239" t="s">
        <v>967</v>
      </c>
      <c r="C217" s="241" t="s">
        <v>1059</v>
      </c>
    </row>
    <row r="218" spans="1:3">
      <c r="A218" s="238"/>
      <c r="B218" s="239" t="s">
        <v>969</v>
      </c>
      <c r="C218" s="241" t="s">
        <v>1060</v>
      </c>
    </row>
    <row r="219" spans="1:3">
      <c r="A219" s="238"/>
      <c r="B219" s="239" t="s">
        <v>971</v>
      </c>
      <c r="C219" s="242" t="s">
        <v>1061</v>
      </c>
    </row>
    <row r="220" spans="1:3">
      <c r="A220" s="238"/>
      <c r="B220" s="239" t="s">
        <v>973</v>
      </c>
      <c r="C220" s="240" t="s">
        <v>1056</v>
      </c>
    </row>
    <row r="221" spans="1:3">
      <c r="A221" s="238"/>
      <c r="B221" s="239" t="s">
        <v>975</v>
      </c>
      <c r="C221" s="243">
        <v>17428593</v>
      </c>
    </row>
    <row r="222" spans="1:3">
      <c r="A222" s="238"/>
      <c r="B222" s="238"/>
      <c r="C222" s="238"/>
    </row>
    <row r="223" spans="1:3">
      <c r="A223" s="238"/>
      <c r="B223" s="293" t="s">
        <v>957</v>
      </c>
      <c r="C223" s="293"/>
    </row>
    <row r="224" spans="1:3">
      <c r="A224" s="238"/>
      <c r="B224" s="239" t="s">
        <v>0</v>
      </c>
      <c r="C224" s="239" t="s">
        <v>958</v>
      </c>
    </row>
    <row r="225" spans="1:3">
      <c r="A225" s="238"/>
      <c r="B225" s="240" t="s">
        <v>878</v>
      </c>
      <c r="C225" s="240" t="s">
        <v>1062</v>
      </c>
    </row>
    <row r="226" spans="1:3">
      <c r="A226" s="238"/>
      <c r="B226" s="239" t="s">
        <v>960</v>
      </c>
      <c r="C226" s="239" t="s">
        <v>961</v>
      </c>
    </row>
    <row r="227" spans="1:3">
      <c r="A227" s="238"/>
      <c r="B227" s="240" t="s">
        <v>962</v>
      </c>
      <c r="C227" s="240" t="s">
        <v>962</v>
      </c>
    </row>
    <row r="228" spans="1:3">
      <c r="A228" s="238"/>
      <c r="B228" s="239" t="s">
        <v>963</v>
      </c>
      <c r="C228" s="241" t="s">
        <v>1063</v>
      </c>
    </row>
    <row r="229" spans="1:3" ht="30">
      <c r="A229" s="238"/>
      <c r="B229" s="239" t="s">
        <v>965</v>
      </c>
      <c r="C229" s="241" t="s">
        <v>1064</v>
      </c>
    </row>
    <row r="230" spans="1:3">
      <c r="A230" s="238"/>
      <c r="B230" s="239" t="s">
        <v>967</v>
      </c>
      <c r="C230" s="241" t="s">
        <v>1065</v>
      </c>
    </row>
    <row r="231" spans="1:3">
      <c r="A231" s="238"/>
      <c r="B231" s="239" t="s">
        <v>969</v>
      </c>
      <c r="C231" s="241" t="s">
        <v>1066</v>
      </c>
    </row>
    <row r="232" spans="1:3">
      <c r="A232" s="238"/>
      <c r="B232" s="239" t="s">
        <v>971</v>
      </c>
      <c r="C232" s="242" t="s">
        <v>1067</v>
      </c>
    </row>
    <row r="233" spans="1:3">
      <c r="A233" s="238"/>
      <c r="B233" s="239" t="s">
        <v>973</v>
      </c>
      <c r="C233" s="240" t="s">
        <v>995</v>
      </c>
    </row>
    <row r="234" spans="1:3">
      <c r="A234" s="238"/>
      <c r="B234" s="239" t="s">
        <v>975</v>
      </c>
      <c r="C234" s="243">
        <v>11705729</v>
      </c>
    </row>
    <row r="235" spans="1:3">
      <c r="A235" s="238"/>
      <c r="B235" s="238"/>
      <c r="C235" s="238"/>
    </row>
    <row r="236" spans="1:3">
      <c r="A236" s="238"/>
      <c r="B236" s="293" t="s">
        <v>957</v>
      </c>
      <c r="C236" s="293"/>
    </row>
    <row r="237" spans="1:3">
      <c r="A237" s="238"/>
      <c r="B237" s="239" t="s">
        <v>0</v>
      </c>
      <c r="C237" s="239" t="s">
        <v>958</v>
      </c>
    </row>
    <row r="238" spans="1:3">
      <c r="A238" s="238"/>
      <c r="B238" s="240" t="s">
        <v>880</v>
      </c>
      <c r="C238" s="240" t="s">
        <v>881</v>
      </c>
    </row>
    <row r="239" spans="1:3">
      <c r="A239" s="238"/>
      <c r="B239" s="239" t="s">
        <v>960</v>
      </c>
      <c r="C239" s="239" t="s">
        <v>961</v>
      </c>
    </row>
    <row r="240" spans="1:3">
      <c r="A240" s="238"/>
      <c r="B240" s="240" t="s">
        <v>962</v>
      </c>
      <c r="C240" s="240" t="s">
        <v>962</v>
      </c>
    </row>
    <row r="241" spans="1:3" ht="30">
      <c r="A241" s="238"/>
      <c r="B241" s="239" t="s">
        <v>963</v>
      </c>
      <c r="C241" s="241" t="s">
        <v>1068</v>
      </c>
    </row>
    <row r="242" spans="1:3" ht="30">
      <c r="A242" s="238"/>
      <c r="B242" s="239" t="s">
        <v>965</v>
      </c>
      <c r="C242" s="241" t="s">
        <v>1069</v>
      </c>
    </row>
    <row r="243" spans="1:3">
      <c r="A243" s="238"/>
      <c r="B243" s="239" t="s">
        <v>967</v>
      </c>
      <c r="C243" s="241" t="s">
        <v>1070</v>
      </c>
    </row>
    <row r="244" spans="1:3">
      <c r="A244" s="238"/>
      <c r="B244" s="239" t="s">
        <v>969</v>
      </c>
      <c r="C244" s="241" t="s">
        <v>1071</v>
      </c>
    </row>
    <row r="245" spans="1:3" ht="30.75">
      <c r="A245" s="238"/>
      <c r="B245" s="239" t="s">
        <v>971</v>
      </c>
      <c r="C245" s="242" t="s">
        <v>1072</v>
      </c>
    </row>
    <row r="246" spans="1:3">
      <c r="A246" s="238"/>
      <c r="B246" s="239" t="s">
        <v>973</v>
      </c>
      <c r="C246" s="240" t="s">
        <v>995</v>
      </c>
    </row>
    <row r="247" spans="1:3">
      <c r="A247" s="238"/>
      <c r="B247" s="239" t="s">
        <v>975</v>
      </c>
      <c r="C247" s="243">
        <v>11705729</v>
      </c>
    </row>
    <row r="248" spans="1:3">
      <c r="A248" s="238"/>
      <c r="B248" s="238"/>
      <c r="C248" s="238"/>
    </row>
    <row r="249" spans="1:3">
      <c r="A249" s="238"/>
      <c r="B249" s="293" t="s">
        <v>957</v>
      </c>
      <c r="C249" s="293"/>
    </row>
    <row r="250" spans="1:3">
      <c r="A250" s="238"/>
      <c r="B250" s="239" t="s">
        <v>0</v>
      </c>
      <c r="C250" s="239" t="s">
        <v>958</v>
      </c>
    </row>
    <row r="251" spans="1:3">
      <c r="A251" s="238"/>
      <c r="B251" s="240" t="s">
        <v>882</v>
      </c>
      <c r="C251" s="240" t="s">
        <v>1073</v>
      </c>
    </row>
    <row r="252" spans="1:3">
      <c r="A252" s="238"/>
      <c r="B252" s="239" t="s">
        <v>960</v>
      </c>
      <c r="C252" s="239" t="s">
        <v>961</v>
      </c>
    </row>
    <row r="253" spans="1:3">
      <c r="A253" s="238"/>
      <c r="B253" s="240" t="s">
        <v>962</v>
      </c>
      <c r="C253" s="240" t="s">
        <v>962</v>
      </c>
    </row>
    <row r="254" spans="1:3" ht="30">
      <c r="A254" s="238"/>
      <c r="B254" s="239" t="s">
        <v>963</v>
      </c>
      <c r="C254" s="241" t="s">
        <v>1074</v>
      </c>
    </row>
    <row r="255" spans="1:3">
      <c r="A255" s="238"/>
      <c r="B255" s="239" t="s">
        <v>965</v>
      </c>
      <c r="C255" s="241" t="s">
        <v>1075</v>
      </c>
    </row>
    <row r="256" spans="1:3" ht="30">
      <c r="A256" s="238"/>
      <c r="B256" s="239" t="s">
        <v>967</v>
      </c>
      <c r="C256" s="241" t="s">
        <v>1076</v>
      </c>
    </row>
    <row r="257" spans="1:3">
      <c r="A257" s="238"/>
      <c r="B257" s="239" t="s">
        <v>969</v>
      </c>
      <c r="C257" s="241" t="s">
        <v>1077</v>
      </c>
    </row>
    <row r="258" spans="1:3">
      <c r="A258" s="238"/>
      <c r="B258" s="239" t="s">
        <v>971</v>
      </c>
      <c r="C258" s="242" t="s">
        <v>1078</v>
      </c>
    </row>
    <row r="259" spans="1:3">
      <c r="A259" s="238"/>
      <c r="B259" s="239" t="s">
        <v>973</v>
      </c>
      <c r="C259" s="240" t="s">
        <v>995</v>
      </c>
    </row>
    <row r="260" spans="1:3">
      <c r="A260" s="238"/>
      <c r="B260" s="239" t="s">
        <v>975</v>
      </c>
      <c r="C260" s="243">
        <v>11705729</v>
      </c>
    </row>
  </sheetData>
  <mergeCells count="20">
    <mergeCell ref="B2:C2"/>
    <mergeCell ref="B15:C15"/>
    <mergeCell ref="B28:C28"/>
    <mergeCell ref="B41:C41"/>
    <mergeCell ref="B54:C54"/>
    <mergeCell ref="B67:C67"/>
    <mergeCell ref="B80:C80"/>
    <mergeCell ref="B93:C93"/>
    <mergeCell ref="B106:C106"/>
    <mergeCell ref="B119:C119"/>
    <mergeCell ref="B132:C132"/>
    <mergeCell ref="B145:C145"/>
    <mergeCell ref="B223:C223"/>
    <mergeCell ref="B236:C236"/>
    <mergeCell ref="B249:C249"/>
    <mergeCell ref="B158:C158"/>
    <mergeCell ref="B171:C171"/>
    <mergeCell ref="B184:C184"/>
    <mergeCell ref="B197:C197"/>
    <mergeCell ref="B210:C210"/>
  </mergeCells>
  <pageMargins left="0.7" right="0.7" top="0.75" bottom="0.75" header="0.3" footer="0.3"/>
  <pageSetup paperSize="123" scale="84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F16B-5D77-4991-BF48-DB86CE77E473}">
  <sheetPr>
    <pageSetUpPr fitToPage="1"/>
  </sheetPr>
  <dimension ref="B2:H26"/>
  <sheetViews>
    <sheetView workbookViewId="0">
      <selection activeCell="C8" sqref="C8:H8"/>
    </sheetView>
  </sheetViews>
  <sheetFormatPr defaultColWidth="11.42578125" defaultRowHeight="15"/>
  <cols>
    <col min="1" max="1" width="11.42578125" style="2"/>
    <col min="2" max="2" width="21.42578125" style="2" customWidth="1"/>
    <col min="3" max="3" width="18.28515625" style="2" customWidth="1"/>
    <col min="4" max="16384" width="11.42578125" style="2"/>
  </cols>
  <sheetData>
    <row r="2" spans="2:8">
      <c r="B2" s="298" t="s">
        <v>957</v>
      </c>
      <c r="C2" s="298"/>
      <c r="D2" s="298"/>
      <c r="E2" s="298"/>
      <c r="F2" s="298"/>
      <c r="G2" s="298"/>
      <c r="H2" s="298"/>
    </row>
    <row r="3" spans="2:8">
      <c r="B3" s="35" t="s">
        <v>0</v>
      </c>
      <c r="C3" s="298" t="s">
        <v>958</v>
      </c>
      <c r="D3" s="298"/>
      <c r="E3" s="298"/>
      <c r="F3" s="298"/>
      <c r="G3" s="298"/>
      <c r="H3" s="298"/>
    </row>
    <row r="4" spans="2:8">
      <c r="B4" s="17" t="s">
        <v>895</v>
      </c>
      <c r="C4" s="295" t="s">
        <v>86</v>
      </c>
      <c r="D4" s="296"/>
      <c r="E4" s="296"/>
      <c r="F4" s="296"/>
      <c r="G4" s="296"/>
      <c r="H4" s="297"/>
    </row>
    <row r="5" spans="2:8">
      <c r="B5" s="35" t="s">
        <v>960</v>
      </c>
      <c r="C5" s="298" t="s">
        <v>961</v>
      </c>
      <c r="D5" s="298"/>
      <c r="E5" s="298"/>
      <c r="F5" s="298"/>
      <c r="G5" s="298"/>
      <c r="H5" s="298"/>
    </row>
    <row r="6" spans="2:8">
      <c r="B6" s="86"/>
      <c r="C6" s="295" t="s">
        <v>1079</v>
      </c>
      <c r="D6" s="296"/>
      <c r="E6" s="296"/>
      <c r="F6" s="296"/>
      <c r="G6" s="296"/>
      <c r="H6" s="297"/>
    </row>
    <row r="7" spans="2:8" ht="69.95" customHeight="1">
      <c r="B7" s="87" t="s">
        <v>963</v>
      </c>
      <c r="C7" s="294"/>
      <c r="D7" s="294"/>
      <c r="E7" s="294"/>
      <c r="F7" s="294"/>
      <c r="G7" s="294"/>
      <c r="H7" s="294"/>
    </row>
    <row r="8" spans="2:8" ht="69.95" customHeight="1">
      <c r="B8" s="87" t="s">
        <v>965</v>
      </c>
      <c r="C8" s="294"/>
      <c r="D8" s="294"/>
      <c r="E8" s="294"/>
      <c r="F8" s="294"/>
      <c r="G8" s="294"/>
      <c r="H8" s="294"/>
    </row>
    <row r="9" spans="2:8" ht="69.95" customHeight="1">
      <c r="B9" s="87" t="s">
        <v>967</v>
      </c>
      <c r="C9" s="294"/>
      <c r="D9" s="294"/>
      <c r="E9" s="294"/>
      <c r="F9" s="294"/>
      <c r="G9" s="294"/>
      <c r="H9" s="294"/>
    </row>
    <row r="10" spans="2:8" ht="69.95" customHeight="1">
      <c r="B10" s="87" t="s">
        <v>969</v>
      </c>
      <c r="C10" s="294"/>
      <c r="D10" s="294"/>
      <c r="E10" s="294"/>
      <c r="F10" s="294"/>
      <c r="G10" s="294"/>
      <c r="H10" s="294"/>
    </row>
    <row r="11" spans="2:8" ht="69.95" customHeight="1">
      <c r="B11" s="87" t="s">
        <v>971</v>
      </c>
      <c r="C11" s="294"/>
      <c r="D11" s="294"/>
      <c r="E11" s="294"/>
      <c r="F11" s="294"/>
      <c r="G11" s="294"/>
      <c r="H11" s="294"/>
    </row>
    <row r="12" spans="2:8">
      <c r="B12" s="88" t="s">
        <v>973</v>
      </c>
      <c r="C12" s="295"/>
      <c r="D12" s="296"/>
      <c r="E12" s="296"/>
      <c r="F12" s="296"/>
      <c r="G12" s="296"/>
      <c r="H12" s="297"/>
    </row>
    <row r="13" spans="2:8">
      <c r="B13" s="88" t="s">
        <v>975</v>
      </c>
      <c r="C13" s="295"/>
      <c r="D13" s="296"/>
      <c r="E13" s="296"/>
      <c r="F13" s="296"/>
      <c r="G13" s="296"/>
      <c r="H13" s="297"/>
    </row>
    <row r="15" spans="2:8">
      <c r="B15" s="298" t="s">
        <v>957</v>
      </c>
      <c r="C15" s="298"/>
      <c r="D15" s="298"/>
      <c r="E15" s="298"/>
      <c r="F15" s="298"/>
      <c r="G15" s="298"/>
      <c r="H15" s="298"/>
    </row>
    <row r="16" spans="2:8">
      <c r="B16" s="35" t="s">
        <v>0</v>
      </c>
      <c r="C16" s="298" t="s">
        <v>958</v>
      </c>
      <c r="D16" s="298"/>
      <c r="E16" s="298"/>
      <c r="F16" s="298"/>
      <c r="G16" s="298"/>
      <c r="H16" s="298"/>
    </row>
    <row r="17" spans="2:8">
      <c r="B17" s="17"/>
      <c r="C17" s="295"/>
      <c r="D17" s="296"/>
      <c r="E17" s="296"/>
      <c r="F17" s="296"/>
      <c r="G17" s="296"/>
      <c r="H17" s="297"/>
    </row>
    <row r="18" spans="2:8">
      <c r="B18" s="35" t="s">
        <v>960</v>
      </c>
      <c r="C18" s="298" t="s">
        <v>961</v>
      </c>
      <c r="D18" s="298"/>
      <c r="E18" s="298"/>
      <c r="F18" s="298"/>
      <c r="G18" s="298"/>
      <c r="H18" s="298"/>
    </row>
    <row r="19" spans="2:8">
      <c r="B19" s="86"/>
      <c r="C19" s="295"/>
      <c r="D19" s="296"/>
      <c r="E19" s="296"/>
      <c r="F19" s="296"/>
      <c r="G19" s="296"/>
      <c r="H19" s="297"/>
    </row>
    <row r="20" spans="2:8">
      <c r="B20" s="87" t="s">
        <v>963</v>
      </c>
      <c r="C20" s="294"/>
      <c r="D20" s="294"/>
      <c r="E20" s="294"/>
      <c r="F20" s="294"/>
      <c r="G20" s="294"/>
      <c r="H20" s="294"/>
    </row>
    <row r="21" spans="2:8">
      <c r="B21" s="87" t="s">
        <v>965</v>
      </c>
      <c r="C21" s="294"/>
      <c r="D21" s="294"/>
      <c r="E21" s="294"/>
      <c r="F21" s="294"/>
      <c r="G21" s="294"/>
      <c r="H21" s="294"/>
    </row>
    <row r="22" spans="2:8">
      <c r="B22" s="87" t="s">
        <v>967</v>
      </c>
      <c r="C22" s="294"/>
      <c r="D22" s="294"/>
      <c r="E22" s="294"/>
      <c r="F22" s="294"/>
      <c r="G22" s="294"/>
      <c r="H22" s="294"/>
    </row>
    <row r="23" spans="2:8">
      <c r="B23" s="87" t="s">
        <v>969</v>
      </c>
      <c r="C23" s="294"/>
      <c r="D23" s="294"/>
      <c r="E23" s="294"/>
      <c r="F23" s="294"/>
      <c r="G23" s="294"/>
      <c r="H23" s="294"/>
    </row>
    <row r="24" spans="2:8">
      <c r="B24" s="87" t="s">
        <v>971</v>
      </c>
      <c r="C24" s="294"/>
      <c r="D24" s="294"/>
      <c r="E24" s="294"/>
      <c r="F24" s="294"/>
      <c r="G24" s="294"/>
      <c r="H24" s="294"/>
    </row>
    <row r="25" spans="2:8">
      <c r="B25" s="88" t="s">
        <v>973</v>
      </c>
      <c r="C25" s="295"/>
      <c r="D25" s="296"/>
      <c r="E25" s="296"/>
      <c r="F25" s="296"/>
      <c r="G25" s="296"/>
      <c r="H25" s="297"/>
    </row>
    <row r="26" spans="2:8">
      <c r="B26" s="88" t="s">
        <v>975</v>
      </c>
      <c r="C26" s="295"/>
      <c r="D26" s="296"/>
      <c r="E26" s="296"/>
      <c r="F26" s="296"/>
      <c r="G26" s="296"/>
      <c r="H26" s="297"/>
    </row>
  </sheetData>
  <mergeCells count="24">
    <mergeCell ref="C25:H25"/>
    <mergeCell ref="C26:H26"/>
    <mergeCell ref="C20:H20"/>
    <mergeCell ref="C21:H21"/>
    <mergeCell ref="C22:H22"/>
    <mergeCell ref="C23:H23"/>
    <mergeCell ref="C24:H24"/>
    <mergeCell ref="B15:H15"/>
    <mergeCell ref="C16:H16"/>
    <mergeCell ref="C17:H17"/>
    <mergeCell ref="C18:H18"/>
    <mergeCell ref="C19:H19"/>
    <mergeCell ref="B2:H2"/>
    <mergeCell ref="C3:H3"/>
    <mergeCell ref="C5:H5"/>
    <mergeCell ref="C7:H7"/>
    <mergeCell ref="C8:H8"/>
    <mergeCell ref="C10:H10"/>
    <mergeCell ref="C11:H11"/>
    <mergeCell ref="C12:H12"/>
    <mergeCell ref="C13:H13"/>
    <mergeCell ref="C4:H4"/>
    <mergeCell ref="C6:H6"/>
    <mergeCell ref="C9:H9"/>
  </mergeCells>
  <pageMargins left="0.7" right="0.7" top="0.75" bottom="0.75" header="0.3" footer="0.3"/>
  <pageSetup paperSize="123" scale="84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E8D7-2B92-4215-AC4B-17FD0B743E95}">
  <sheetPr>
    <tabColor theme="4"/>
    <pageSetUpPr fitToPage="1"/>
  </sheetPr>
  <dimension ref="A1:AB40"/>
  <sheetViews>
    <sheetView zoomScale="160" zoomScaleNormal="160" workbookViewId="0">
      <selection activeCell="B2" sqref="B2:H13"/>
    </sheetView>
  </sheetViews>
  <sheetFormatPr defaultColWidth="11.42578125" defaultRowHeight="12.75"/>
  <cols>
    <col min="1" max="1" width="13.85546875" style="98" customWidth="1"/>
    <col min="2" max="2" width="4.85546875" style="98" customWidth="1"/>
    <col min="3" max="17" width="3.7109375" style="98" customWidth="1"/>
    <col min="18" max="19" width="4.28515625" style="98" customWidth="1"/>
    <col min="20" max="21" width="3.7109375" style="98" customWidth="1"/>
    <col min="22" max="22" width="4.28515625" style="98" customWidth="1"/>
    <col min="23" max="24" width="3.7109375" style="98" customWidth="1"/>
    <col min="25" max="25" width="4.42578125" style="98" customWidth="1"/>
    <col min="26" max="26" width="3.7109375" style="98" customWidth="1"/>
    <col min="27" max="27" width="3.5703125" style="98" customWidth="1"/>
    <col min="28" max="28" width="33.7109375" style="98" customWidth="1"/>
    <col min="29" max="16384" width="11.42578125" style="98"/>
  </cols>
  <sheetData>
    <row r="1" spans="1:28">
      <c r="A1" s="299" t="s">
        <v>1080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</row>
    <row r="2" spans="1:28" s="92" customFormat="1">
      <c r="A2" s="194"/>
      <c r="B2" s="189">
        <v>0</v>
      </c>
      <c r="C2" s="189">
        <v>1</v>
      </c>
      <c r="D2" s="189">
        <v>2</v>
      </c>
      <c r="E2" s="189">
        <v>3</v>
      </c>
      <c r="F2" s="189">
        <v>4</v>
      </c>
      <c r="G2" s="189">
        <v>5</v>
      </c>
      <c r="H2" s="189">
        <v>6</v>
      </c>
      <c r="I2" s="189">
        <v>7</v>
      </c>
      <c r="J2" s="189">
        <v>8</v>
      </c>
      <c r="K2" s="189">
        <v>9</v>
      </c>
      <c r="L2" s="189">
        <v>10</v>
      </c>
      <c r="M2" s="189">
        <v>11</v>
      </c>
      <c r="N2" s="189">
        <v>12</v>
      </c>
      <c r="O2" s="189">
        <v>13</v>
      </c>
      <c r="P2" s="189">
        <v>14</v>
      </c>
      <c r="Q2" s="189">
        <v>15</v>
      </c>
      <c r="R2" s="189">
        <v>16</v>
      </c>
      <c r="S2" s="189">
        <v>17</v>
      </c>
      <c r="T2" s="189">
        <v>18</v>
      </c>
      <c r="U2" s="189">
        <v>19</v>
      </c>
      <c r="V2" s="189">
        <v>20</v>
      </c>
      <c r="W2" s="189">
        <v>21</v>
      </c>
      <c r="X2" s="189">
        <v>22</v>
      </c>
      <c r="Y2" s="189">
        <v>23</v>
      </c>
      <c r="Z2" s="189">
        <v>24</v>
      </c>
      <c r="AA2" s="93"/>
      <c r="AB2" s="92" t="s">
        <v>799</v>
      </c>
    </row>
    <row r="3" spans="1:28" s="92" customFormat="1">
      <c r="A3" s="195" t="s">
        <v>800</v>
      </c>
      <c r="B3" s="196">
        <f t="shared" ref="B3:Z3" si="0">SUM(B4:B6)</f>
        <v>1173.8085017941178</v>
      </c>
      <c r="C3" s="196">
        <f t="shared" si="0"/>
        <v>0</v>
      </c>
      <c r="D3" s="196">
        <f t="shared" si="0"/>
        <v>0</v>
      </c>
      <c r="E3" s="196">
        <f t="shared" si="0"/>
        <v>0</v>
      </c>
      <c r="F3" s="196">
        <f t="shared" si="0"/>
        <v>0</v>
      </c>
      <c r="G3" s="196">
        <f t="shared" si="0"/>
        <v>0</v>
      </c>
      <c r="H3" s="196">
        <f t="shared" si="0"/>
        <v>0</v>
      </c>
      <c r="I3" s="196">
        <f t="shared" si="0"/>
        <v>0</v>
      </c>
      <c r="J3" s="196">
        <f t="shared" si="0"/>
        <v>0</v>
      </c>
      <c r="K3" s="196">
        <f t="shared" si="0"/>
        <v>0</v>
      </c>
      <c r="L3" s="196">
        <f t="shared" si="0"/>
        <v>0</v>
      </c>
      <c r="M3" s="196">
        <f t="shared" si="0"/>
        <v>391.52372799646173</v>
      </c>
      <c r="N3" s="196">
        <f t="shared" si="0"/>
        <v>104.26302266696152</v>
      </c>
      <c r="O3" s="196">
        <f t="shared" si="0"/>
        <v>115.75029539423424</v>
      </c>
      <c r="P3" s="196">
        <f t="shared" si="0"/>
        <v>128.38629539423425</v>
      </c>
      <c r="Q3" s="196">
        <f t="shared" si="0"/>
        <v>948.07606412952816</v>
      </c>
      <c r="R3" s="196">
        <f t="shared" si="0"/>
        <v>143.30379539423424</v>
      </c>
      <c r="S3" s="196">
        <f t="shared" si="0"/>
        <v>152.32950967994853</v>
      </c>
      <c r="T3" s="196">
        <f t="shared" si="0"/>
        <v>162.85950967994853</v>
      </c>
      <c r="U3" s="196">
        <f t="shared" si="0"/>
        <v>162.85950967994853</v>
      </c>
      <c r="V3" s="196">
        <f t="shared" si="0"/>
        <v>162.85950967994853</v>
      </c>
      <c r="W3" s="196">
        <f t="shared" si="0"/>
        <v>162.85950967994853</v>
      </c>
      <c r="X3" s="196">
        <f t="shared" si="0"/>
        <v>162.85950967994853</v>
      </c>
      <c r="Y3" s="196">
        <f t="shared" si="0"/>
        <v>162.85950967994853</v>
      </c>
      <c r="Z3" s="196">
        <f t="shared" si="0"/>
        <v>164</v>
      </c>
      <c r="AA3" s="93"/>
      <c r="AB3" s="94">
        <f>+(A20*34)+(A19*2)+A21</f>
        <v>7676400000</v>
      </c>
    </row>
    <row r="4" spans="1:28" ht="22.5">
      <c r="A4" s="193" t="s">
        <v>801</v>
      </c>
      <c r="B4" s="190">
        <f>(+'3, COSTOS Y GASTOS'!L37)/1000000</f>
        <v>1173.8085017941178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96"/>
      <c r="AB4" s="97"/>
    </row>
    <row r="5" spans="1:28">
      <c r="A5" s="187" t="s">
        <v>792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>
        <f>+M29/1000000</f>
        <v>391.52372799646173</v>
      </c>
      <c r="N5" s="191">
        <f>+N30/1000000</f>
        <v>104.26302266696152</v>
      </c>
      <c r="O5" s="191">
        <f>+O31/1000000</f>
        <v>115.75029539423424</v>
      </c>
      <c r="P5" s="191">
        <f>+P32/1000000</f>
        <v>128.38629539423425</v>
      </c>
      <c r="Q5" s="191">
        <f>+Q33/1000000</f>
        <v>135.40629539423423</v>
      </c>
      <c r="R5" s="191">
        <f>+R34/1000000</f>
        <v>143.30379539423424</v>
      </c>
      <c r="S5" s="191">
        <f>+S35/1000000</f>
        <v>152.32950967994853</v>
      </c>
      <c r="T5" s="191">
        <f t="shared" ref="T5:Y5" si="1">+T36/1000000</f>
        <v>162.85950967994853</v>
      </c>
      <c r="U5" s="191">
        <f t="shared" si="1"/>
        <v>162.85950967994853</v>
      </c>
      <c r="V5" s="191">
        <f t="shared" si="1"/>
        <v>162.85950967994853</v>
      </c>
      <c r="W5" s="191">
        <f t="shared" si="1"/>
        <v>162.85950967994853</v>
      </c>
      <c r="X5" s="191">
        <f t="shared" si="1"/>
        <v>162.85950967994853</v>
      </c>
      <c r="Y5" s="191">
        <f t="shared" si="1"/>
        <v>162.85950967994853</v>
      </c>
      <c r="Z5" s="191">
        <f>+A21/1000000</f>
        <v>164</v>
      </c>
      <c r="AA5" s="96"/>
      <c r="AB5" s="97"/>
    </row>
    <row r="6" spans="1:28" ht="22.5">
      <c r="A6" s="193" t="s">
        <v>802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>
        <f>812669768.735294/1000000</f>
        <v>812.66976873529393</v>
      </c>
      <c r="R6" s="191"/>
      <c r="S6" s="191"/>
      <c r="T6" s="191"/>
      <c r="U6" s="191"/>
      <c r="V6" s="191"/>
      <c r="W6" s="191"/>
      <c r="X6" s="191"/>
      <c r="Y6" s="191"/>
      <c r="Z6" s="191"/>
      <c r="AA6" s="96"/>
      <c r="AB6" s="97"/>
    </row>
    <row r="7" spans="1:28" s="92" customFormat="1">
      <c r="A7" s="195" t="s">
        <v>803</v>
      </c>
      <c r="B7" s="196">
        <f t="shared" ref="B7:Z7" si="2">SUM(B8:B11)</f>
        <v>858.09199999999998</v>
      </c>
      <c r="C7" s="196">
        <f t="shared" si="2"/>
        <v>39.293133333333337</v>
      </c>
      <c r="D7" s="196">
        <f t="shared" si="2"/>
        <v>38.531633333333339</v>
      </c>
      <c r="E7" s="196">
        <f t="shared" si="2"/>
        <v>38.531633333333339</v>
      </c>
      <c r="F7" s="196">
        <f t="shared" si="2"/>
        <v>25.429776470588237</v>
      </c>
      <c r="G7" s="196">
        <f t="shared" si="2"/>
        <v>15.297576470588236</v>
      </c>
      <c r="H7" s="196">
        <f t="shared" si="2"/>
        <v>15.297576470588236</v>
      </c>
      <c r="I7" s="196">
        <f t="shared" si="2"/>
        <v>14.688376470588237</v>
      </c>
      <c r="J7" s="196">
        <f t="shared" si="2"/>
        <v>14.688376470588237</v>
      </c>
      <c r="K7" s="196">
        <f t="shared" si="2"/>
        <v>18.567876470588239</v>
      </c>
      <c r="L7" s="196">
        <f t="shared" si="2"/>
        <v>95.390542970588243</v>
      </c>
      <c r="M7" s="196">
        <f t="shared" si="2"/>
        <v>186.27776797058823</v>
      </c>
      <c r="N7" s="196">
        <f t="shared" si="2"/>
        <v>155.40011097058823</v>
      </c>
      <c r="O7" s="196">
        <f t="shared" si="2"/>
        <v>202.88213897058824</v>
      </c>
      <c r="P7" s="196">
        <f t="shared" si="2"/>
        <v>151.17965297058825</v>
      </c>
      <c r="Q7" s="196">
        <f t="shared" si="2"/>
        <v>210.71820097058827</v>
      </c>
      <c r="R7" s="196">
        <f t="shared" si="2"/>
        <v>331.25383397058823</v>
      </c>
      <c r="S7" s="196">
        <f t="shared" si="2"/>
        <v>270.50339297058827</v>
      </c>
      <c r="T7" s="196">
        <f t="shared" si="2"/>
        <v>245.96476497058825</v>
      </c>
      <c r="U7" s="196">
        <f t="shared" si="2"/>
        <v>198.26879297058827</v>
      </c>
      <c r="V7" s="196">
        <f t="shared" si="2"/>
        <v>295.12940049999997</v>
      </c>
      <c r="W7" s="196">
        <f t="shared" si="2"/>
        <v>251.2392255</v>
      </c>
      <c r="X7" s="196">
        <f t="shared" si="2"/>
        <v>218.3611875</v>
      </c>
      <c r="Y7" s="196">
        <f t="shared" si="2"/>
        <v>263.5625235</v>
      </c>
      <c r="Z7" s="196">
        <f t="shared" si="2"/>
        <v>144.04877500000001</v>
      </c>
      <c r="AA7" s="93"/>
      <c r="AB7" s="94" t="s">
        <v>804</v>
      </c>
    </row>
    <row r="8" spans="1:28">
      <c r="A8" s="187" t="s">
        <v>1081</v>
      </c>
      <c r="B8" s="191">
        <f>(+'3, COSTOS Y GASTOS'!B36)/1000000</f>
        <v>858.09199999999998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96"/>
      <c r="AB8" s="94">
        <f>+'3, COSTOS Y GASTOS'!AA39</f>
        <v>4298598270.5294113</v>
      </c>
    </row>
    <row r="9" spans="1:28" ht="33.75">
      <c r="A9" s="193" t="s">
        <v>806</v>
      </c>
      <c r="B9" s="191"/>
      <c r="C9" s="191">
        <f>(+'3, COSTOS Y GASTOS'!C3)/1000000</f>
        <v>35.333333333333336</v>
      </c>
      <c r="D9" s="191">
        <f>(+'3, COSTOS Y GASTOS'!D3)/1000000</f>
        <v>35.333333333333336</v>
      </c>
      <c r="E9" s="191">
        <f>(+'3, COSTOS Y GASTOS'!E3)/1000000</f>
        <v>35.333333333333336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96"/>
      <c r="AB9" s="97"/>
    </row>
    <row r="10" spans="1:28" ht="22.5">
      <c r="A10" s="193" t="s">
        <v>807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>
        <f>+'3, COSTOS Y GASTOS'!M4/1000000</f>
        <v>145.507813</v>
      </c>
      <c r="N10" s="191">
        <f>+'3, COSTOS Y GASTOS'!N4/1000000</f>
        <v>114.630156</v>
      </c>
      <c r="O10" s="191">
        <f>+'3, COSTOS Y GASTOS'!O4/1000000</f>
        <v>162.11218400000001</v>
      </c>
      <c r="P10" s="191">
        <f>+'3, COSTOS Y GASTOS'!P4/1000000</f>
        <v>110.40969800000001</v>
      </c>
      <c r="Q10" s="191">
        <f>+'3, COSTOS Y GASTOS'!Q4/1000000</f>
        <v>169.94824600000001</v>
      </c>
      <c r="R10" s="191">
        <f>+'3, COSTOS Y GASTOS'!R4/1000000</f>
        <v>290.483879</v>
      </c>
      <c r="S10" s="191">
        <f>+'3, COSTOS Y GASTOS'!S4/1000000</f>
        <v>229.73343800000001</v>
      </c>
      <c r="T10" s="191">
        <f>+'3, COSTOS Y GASTOS'!T4/1000000</f>
        <v>205.19480999999999</v>
      </c>
      <c r="U10" s="191">
        <f>+'3, COSTOS Y GASTOS'!U4/1000000</f>
        <v>157.49883800000001</v>
      </c>
      <c r="V10" s="191">
        <f>+'3, COSTOS Y GASTOS'!V4/1000000</f>
        <v>264.935722</v>
      </c>
      <c r="W10" s="191">
        <f>+'3, COSTOS Y GASTOS'!W4/1000000</f>
        <v>221.045547</v>
      </c>
      <c r="X10" s="191">
        <f>+'3, COSTOS Y GASTOS'!X4/1000000</f>
        <v>188.167509</v>
      </c>
      <c r="Y10" s="191">
        <f>+'3, COSTOS Y GASTOS'!Y4/1000000</f>
        <v>232.75964500000001</v>
      </c>
      <c r="Z10" s="191"/>
      <c r="AA10" s="96"/>
      <c r="AB10" s="97"/>
    </row>
    <row r="11" spans="1:28">
      <c r="A11" s="187" t="s">
        <v>808</v>
      </c>
      <c r="B11" s="191"/>
      <c r="C11" s="191">
        <f>(+'3, COSTOS Y GASTOS'!C7+'3, COSTOS Y GASTOS'!C8+'3, COSTOS Y GASTOS'!C9+'3, COSTOS Y GASTOS'!C10+'3, COSTOS Y GASTOS'!C11+'3, COSTOS Y GASTOS'!C12+'3, COSTOS Y GASTOS'!C13+'3, COSTOS Y GASTOS'!C14+'3, COSTOS Y GASTOS'!C15+'3, COSTOS Y GASTOS'!C16+'3, COSTOS Y GASTOS'!C17+'3, COSTOS Y GASTOS'!C18+'3, COSTOS Y GASTOS'!C19+'3, COSTOS Y GASTOS'!C20+'3, COSTOS Y GASTOS'!C21+'3, COSTOS Y GASTOS'!C22+'3, COSTOS Y GASTOS'!C23+'3, COSTOS Y GASTOS'!C24+'3, COSTOS Y GASTOS'!C25+'3, COSTOS Y GASTOS'!C26+'3, COSTOS Y GASTOS'!C27+'3, COSTOS Y GASTOS'!C28+'3, COSTOS Y GASTOS'!C29+'3, COSTOS Y GASTOS'!C30+'3, COSTOS Y GASTOS'!C31+'3, COSTOS Y GASTOS'!C32+'3, COSTOS Y GASTOS'!C33+'3, COSTOS Y GASTOS'!C34+'3, COSTOS Y GASTOS'!C35)/1000000</f>
        <v>3.9598</v>
      </c>
      <c r="D11" s="191">
        <f>(+'3, COSTOS Y GASTOS'!D7+'3, COSTOS Y GASTOS'!D8+'3, COSTOS Y GASTOS'!D9+'3, COSTOS Y GASTOS'!D10+'3, COSTOS Y GASTOS'!D11+'3, COSTOS Y GASTOS'!D12+'3, COSTOS Y GASTOS'!D13+'3, COSTOS Y GASTOS'!D14+'3, COSTOS Y GASTOS'!D15+'3, COSTOS Y GASTOS'!D16+'3, COSTOS Y GASTOS'!D17+'3, COSTOS Y GASTOS'!D18+'3, COSTOS Y GASTOS'!D19+'3, COSTOS Y GASTOS'!D20+'3, COSTOS Y GASTOS'!D21+'3, COSTOS Y GASTOS'!D22+'3, COSTOS Y GASTOS'!D23+'3, COSTOS Y GASTOS'!D24+'3, COSTOS Y GASTOS'!D25+'3, COSTOS Y GASTOS'!D26+'3, COSTOS Y GASTOS'!D27+'3, COSTOS Y GASTOS'!D28+'3, COSTOS Y GASTOS'!D29+'3, COSTOS Y GASTOS'!D30+'3, COSTOS Y GASTOS'!D31+'3, COSTOS Y GASTOS'!D32+'3, COSTOS Y GASTOS'!D33+'3, COSTOS Y GASTOS'!D34+'3, COSTOS Y GASTOS'!D35)/1000000</f>
        <v>3.1983000000000001</v>
      </c>
      <c r="E11" s="191">
        <f>(+'3, COSTOS Y GASTOS'!E7+'3, COSTOS Y GASTOS'!E8+'3, COSTOS Y GASTOS'!E9+'3, COSTOS Y GASTOS'!E10+'3, COSTOS Y GASTOS'!E11+'3, COSTOS Y GASTOS'!E12+'3, COSTOS Y GASTOS'!E13+'3, COSTOS Y GASTOS'!E14+'3, COSTOS Y GASTOS'!E15+'3, COSTOS Y GASTOS'!E16+'3, COSTOS Y GASTOS'!E17+'3, COSTOS Y GASTOS'!E18+'3, COSTOS Y GASTOS'!E19+'3, COSTOS Y GASTOS'!E20+'3, COSTOS Y GASTOS'!E21+'3, COSTOS Y GASTOS'!E22+'3, COSTOS Y GASTOS'!E23+'3, COSTOS Y GASTOS'!E24+'3, COSTOS Y GASTOS'!E25+'3, COSTOS Y GASTOS'!E26+'3, COSTOS Y GASTOS'!E27+'3, COSTOS Y GASTOS'!E28+'3, COSTOS Y GASTOS'!E29+'3, COSTOS Y GASTOS'!E30+'3, COSTOS Y GASTOS'!E31+'3, COSTOS Y GASTOS'!E32+'3, COSTOS Y GASTOS'!E33+'3, COSTOS Y GASTOS'!E34+'3, COSTOS Y GASTOS'!E35)/1000000</f>
        <v>3.1983000000000001</v>
      </c>
      <c r="F11" s="191">
        <f>(+'3, COSTOS Y GASTOS'!F7+'3, COSTOS Y GASTOS'!F8+'3, COSTOS Y GASTOS'!F9+'3, COSTOS Y GASTOS'!F10+'3, COSTOS Y GASTOS'!F11+'3, COSTOS Y GASTOS'!F12+'3, COSTOS Y GASTOS'!F13+'3, COSTOS Y GASTOS'!F14+'3, COSTOS Y GASTOS'!F15+'3, COSTOS Y GASTOS'!F16+'3, COSTOS Y GASTOS'!F17+'3, COSTOS Y GASTOS'!F18+'3, COSTOS Y GASTOS'!F19+'3, COSTOS Y GASTOS'!F20+'3, COSTOS Y GASTOS'!F21+'3, COSTOS Y GASTOS'!F22+'3, COSTOS Y GASTOS'!F23+'3, COSTOS Y GASTOS'!F24+'3, COSTOS Y GASTOS'!F25+'3, COSTOS Y GASTOS'!F26+'3, COSTOS Y GASTOS'!F27+'3, COSTOS Y GASTOS'!F28+'3, COSTOS Y GASTOS'!F29+'3, COSTOS Y GASTOS'!F30+'3, COSTOS Y GASTOS'!F31+'3, COSTOS Y GASTOS'!F32+'3, COSTOS Y GASTOS'!F33+'3, COSTOS Y GASTOS'!F34+'3, COSTOS Y GASTOS'!F35)/1000000</f>
        <v>25.429776470588237</v>
      </c>
      <c r="G11" s="191">
        <f>(+'3, COSTOS Y GASTOS'!G7+'3, COSTOS Y GASTOS'!G8+'3, COSTOS Y GASTOS'!G9+'3, COSTOS Y GASTOS'!G10+'3, COSTOS Y GASTOS'!G11+'3, COSTOS Y GASTOS'!G12+'3, COSTOS Y GASTOS'!G13+'3, COSTOS Y GASTOS'!G14+'3, COSTOS Y GASTOS'!G15+'3, COSTOS Y GASTOS'!G16+'3, COSTOS Y GASTOS'!G17+'3, COSTOS Y GASTOS'!G18+'3, COSTOS Y GASTOS'!G19+'3, COSTOS Y GASTOS'!G20+'3, COSTOS Y GASTOS'!G21+'3, COSTOS Y GASTOS'!G22+'3, COSTOS Y GASTOS'!G23+'3, COSTOS Y GASTOS'!G24+'3, COSTOS Y GASTOS'!G25+'3, COSTOS Y GASTOS'!G26+'3, COSTOS Y GASTOS'!G27+'3, COSTOS Y GASTOS'!G28+'3, COSTOS Y GASTOS'!G29+'3, COSTOS Y GASTOS'!G30+'3, COSTOS Y GASTOS'!G31+'3, COSTOS Y GASTOS'!G32+'3, COSTOS Y GASTOS'!G33+'3, COSTOS Y GASTOS'!G34+'3, COSTOS Y GASTOS'!G35)/1000000</f>
        <v>15.297576470588236</v>
      </c>
      <c r="H11" s="191">
        <f>(+'3, COSTOS Y GASTOS'!H7+'3, COSTOS Y GASTOS'!H8+'3, COSTOS Y GASTOS'!H9+'3, COSTOS Y GASTOS'!H10+'3, COSTOS Y GASTOS'!H11+'3, COSTOS Y GASTOS'!H12+'3, COSTOS Y GASTOS'!H13+'3, COSTOS Y GASTOS'!H14+'3, COSTOS Y GASTOS'!H15+'3, COSTOS Y GASTOS'!H16+'3, COSTOS Y GASTOS'!H17+'3, COSTOS Y GASTOS'!H18+'3, COSTOS Y GASTOS'!H19+'3, COSTOS Y GASTOS'!H20+'3, COSTOS Y GASTOS'!H21+'3, COSTOS Y GASTOS'!H22+'3, COSTOS Y GASTOS'!H23+'3, COSTOS Y GASTOS'!H24+'3, COSTOS Y GASTOS'!H25+'3, COSTOS Y GASTOS'!H26+'3, COSTOS Y GASTOS'!H27+'3, COSTOS Y GASTOS'!H28+'3, COSTOS Y GASTOS'!H29+'3, COSTOS Y GASTOS'!H30+'3, COSTOS Y GASTOS'!H31+'3, COSTOS Y GASTOS'!H32+'3, COSTOS Y GASTOS'!H33+'3, COSTOS Y GASTOS'!H34+'3, COSTOS Y GASTOS'!H35)/1000000</f>
        <v>15.297576470588236</v>
      </c>
      <c r="I11" s="191">
        <f>(+'3, COSTOS Y GASTOS'!I7+'3, COSTOS Y GASTOS'!I8+'3, COSTOS Y GASTOS'!I9+'3, COSTOS Y GASTOS'!I10+'3, COSTOS Y GASTOS'!I11+'3, COSTOS Y GASTOS'!I12+'3, COSTOS Y GASTOS'!I13+'3, COSTOS Y GASTOS'!I14+'3, COSTOS Y GASTOS'!I15+'3, COSTOS Y GASTOS'!I16+'3, COSTOS Y GASTOS'!I17+'3, COSTOS Y GASTOS'!I18+'3, COSTOS Y GASTOS'!I19+'3, COSTOS Y GASTOS'!I20+'3, COSTOS Y GASTOS'!I21+'3, COSTOS Y GASTOS'!I22+'3, COSTOS Y GASTOS'!I23+'3, COSTOS Y GASTOS'!I24+'3, COSTOS Y GASTOS'!I25+'3, COSTOS Y GASTOS'!I26+'3, COSTOS Y GASTOS'!I27+'3, COSTOS Y GASTOS'!I28+'3, COSTOS Y GASTOS'!I29+'3, COSTOS Y GASTOS'!I30+'3, COSTOS Y GASTOS'!I31+'3, COSTOS Y GASTOS'!I32+'3, COSTOS Y GASTOS'!I33+'3, COSTOS Y GASTOS'!I34+'3, COSTOS Y GASTOS'!I35)/1000000</f>
        <v>14.688376470588237</v>
      </c>
      <c r="J11" s="191">
        <f>(+'3, COSTOS Y GASTOS'!J7+'3, COSTOS Y GASTOS'!J8+'3, COSTOS Y GASTOS'!J9+'3, COSTOS Y GASTOS'!J10+'3, COSTOS Y GASTOS'!J11+'3, COSTOS Y GASTOS'!J12+'3, COSTOS Y GASTOS'!J13+'3, COSTOS Y GASTOS'!J14+'3, COSTOS Y GASTOS'!J15+'3, COSTOS Y GASTOS'!J16+'3, COSTOS Y GASTOS'!J17+'3, COSTOS Y GASTOS'!J18+'3, COSTOS Y GASTOS'!J19+'3, COSTOS Y GASTOS'!J20+'3, COSTOS Y GASTOS'!J21+'3, COSTOS Y GASTOS'!J22+'3, COSTOS Y GASTOS'!J23+'3, COSTOS Y GASTOS'!J24+'3, COSTOS Y GASTOS'!J25+'3, COSTOS Y GASTOS'!J26+'3, COSTOS Y GASTOS'!J27+'3, COSTOS Y GASTOS'!J28+'3, COSTOS Y GASTOS'!J29+'3, COSTOS Y GASTOS'!J30+'3, COSTOS Y GASTOS'!J31+'3, COSTOS Y GASTOS'!J32+'3, COSTOS Y GASTOS'!J33+'3, COSTOS Y GASTOS'!J34+'3, COSTOS Y GASTOS'!J35)/1000000</f>
        <v>14.688376470588237</v>
      </c>
      <c r="K11" s="191">
        <f>(+'3, COSTOS Y GASTOS'!K7+'3, COSTOS Y GASTOS'!K8+'3, COSTOS Y GASTOS'!K9+'3, COSTOS Y GASTOS'!K10+'3, COSTOS Y GASTOS'!K11+'3, COSTOS Y GASTOS'!K12+'3, COSTOS Y GASTOS'!K13+'3, COSTOS Y GASTOS'!K14+'3, COSTOS Y GASTOS'!K15+'3, COSTOS Y GASTOS'!K16+'3, COSTOS Y GASTOS'!K17+'3, COSTOS Y GASTOS'!K18+'3, COSTOS Y GASTOS'!K19+'3, COSTOS Y GASTOS'!K20+'3, COSTOS Y GASTOS'!K21+'3, COSTOS Y GASTOS'!K22+'3, COSTOS Y GASTOS'!K23+'3, COSTOS Y GASTOS'!K24+'3, COSTOS Y GASTOS'!K25+'3, COSTOS Y GASTOS'!K26+'3, COSTOS Y GASTOS'!K27+'3, COSTOS Y GASTOS'!K28+'3, COSTOS Y GASTOS'!K29+'3, COSTOS Y GASTOS'!K30+'3, COSTOS Y GASTOS'!K31+'3, COSTOS Y GASTOS'!K32+'3, COSTOS Y GASTOS'!K33+'3, COSTOS Y GASTOS'!K34+'3, COSTOS Y GASTOS'!K35)/1000000</f>
        <v>18.567876470588239</v>
      </c>
      <c r="L11" s="191">
        <f>(+'3, COSTOS Y GASTOS'!L7+'3, COSTOS Y GASTOS'!L8+'3, COSTOS Y GASTOS'!L9+'3, COSTOS Y GASTOS'!L10+'3, COSTOS Y GASTOS'!L11+'3, COSTOS Y GASTOS'!L12+'3, COSTOS Y GASTOS'!L13+'3, COSTOS Y GASTOS'!L14+'3, COSTOS Y GASTOS'!L15+'3, COSTOS Y GASTOS'!L16+'3, COSTOS Y GASTOS'!L17+'3, COSTOS Y GASTOS'!L18+'3, COSTOS Y GASTOS'!L19+'3, COSTOS Y GASTOS'!L20+'3, COSTOS Y GASTOS'!L21+'3, COSTOS Y GASTOS'!L22+'3, COSTOS Y GASTOS'!L23+'3, COSTOS Y GASTOS'!L24+'3, COSTOS Y GASTOS'!L25+'3, COSTOS Y GASTOS'!L26+'3, COSTOS Y GASTOS'!L27+'3, COSTOS Y GASTOS'!L28+'3, COSTOS Y GASTOS'!L29+'3, COSTOS Y GASTOS'!L30+'3, COSTOS Y GASTOS'!L31+'3, COSTOS Y GASTOS'!L32+'3, COSTOS Y GASTOS'!L33+'3, COSTOS Y GASTOS'!L34+'3, COSTOS Y GASTOS'!L35)/1000000</f>
        <v>95.390542970588243</v>
      </c>
      <c r="M11" s="191">
        <f>(+'3, COSTOS Y GASTOS'!M7+'3, COSTOS Y GASTOS'!M8+'3, COSTOS Y GASTOS'!M9+'3, COSTOS Y GASTOS'!M10+'3, COSTOS Y GASTOS'!M11+'3, COSTOS Y GASTOS'!M12+'3, COSTOS Y GASTOS'!M13+'3, COSTOS Y GASTOS'!M14+'3, COSTOS Y GASTOS'!M15+'3, COSTOS Y GASTOS'!M16+'3, COSTOS Y GASTOS'!M17+'3, COSTOS Y GASTOS'!M18+'3, COSTOS Y GASTOS'!M19+'3, COSTOS Y GASTOS'!M20+'3, COSTOS Y GASTOS'!M21+'3, COSTOS Y GASTOS'!M22+'3, COSTOS Y GASTOS'!M23+'3, COSTOS Y GASTOS'!M24+'3, COSTOS Y GASTOS'!M25+'3, COSTOS Y GASTOS'!M26+'3, COSTOS Y GASTOS'!M27+'3, COSTOS Y GASTOS'!M28+'3, COSTOS Y GASTOS'!M29+'3, COSTOS Y GASTOS'!M30+'3, COSTOS Y GASTOS'!M31+'3, COSTOS Y GASTOS'!M32+'3, COSTOS Y GASTOS'!M33+'3, COSTOS Y GASTOS'!M34+'3, COSTOS Y GASTOS'!M35)/1000000</f>
        <v>40.769954970588245</v>
      </c>
      <c r="N11" s="191">
        <f>(+'3, COSTOS Y GASTOS'!N7+'3, COSTOS Y GASTOS'!N8+'3, COSTOS Y GASTOS'!N9+'3, COSTOS Y GASTOS'!N10+'3, COSTOS Y GASTOS'!N11+'3, COSTOS Y GASTOS'!N12+'3, COSTOS Y GASTOS'!N13+'3, COSTOS Y GASTOS'!N14+'3, COSTOS Y GASTOS'!N15+'3, COSTOS Y GASTOS'!N16+'3, COSTOS Y GASTOS'!N17+'3, COSTOS Y GASTOS'!N18+'3, COSTOS Y GASTOS'!N19+'3, COSTOS Y GASTOS'!N20+'3, COSTOS Y GASTOS'!N21+'3, COSTOS Y GASTOS'!N22+'3, COSTOS Y GASTOS'!N23+'3, COSTOS Y GASTOS'!N24+'3, COSTOS Y GASTOS'!N25+'3, COSTOS Y GASTOS'!N26+'3, COSTOS Y GASTOS'!N27+'3, COSTOS Y GASTOS'!N28+'3, COSTOS Y GASTOS'!N29+'3, COSTOS Y GASTOS'!N30+'3, COSTOS Y GASTOS'!N31+'3, COSTOS Y GASTOS'!N32+'3, COSTOS Y GASTOS'!N33+'3, COSTOS Y GASTOS'!N34+'3, COSTOS Y GASTOS'!N35)/1000000</f>
        <v>40.769954970588245</v>
      </c>
      <c r="O11" s="191">
        <f>(+'3, COSTOS Y GASTOS'!O7+'3, COSTOS Y GASTOS'!O8+'3, COSTOS Y GASTOS'!O9+'3, COSTOS Y GASTOS'!O10+'3, COSTOS Y GASTOS'!O11+'3, COSTOS Y GASTOS'!O12+'3, COSTOS Y GASTOS'!O13+'3, COSTOS Y GASTOS'!O14+'3, COSTOS Y GASTOS'!O15+'3, COSTOS Y GASTOS'!O16+'3, COSTOS Y GASTOS'!O17+'3, COSTOS Y GASTOS'!O18+'3, COSTOS Y GASTOS'!O19+'3, COSTOS Y GASTOS'!O20+'3, COSTOS Y GASTOS'!O21+'3, COSTOS Y GASTOS'!O22+'3, COSTOS Y GASTOS'!O23+'3, COSTOS Y GASTOS'!O24+'3, COSTOS Y GASTOS'!O25+'3, COSTOS Y GASTOS'!O26+'3, COSTOS Y GASTOS'!O27+'3, COSTOS Y GASTOS'!O28+'3, COSTOS Y GASTOS'!O29+'3, COSTOS Y GASTOS'!O30+'3, COSTOS Y GASTOS'!O31+'3, COSTOS Y GASTOS'!O32+'3, COSTOS Y GASTOS'!O33+'3, COSTOS Y GASTOS'!O34+'3, COSTOS Y GASTOS'!O35)/1000000</f>
        <v>40.769954970588245</v>
      </c>
      <c r="P11" s="191">
        <f>(+'3, COSTOS Y GASTOS'!P7+'3, COSTOS Y GASTOS'!P8+'3, COSTOS Y GASTOS'!P9+'3, COSTOS Y GASTOS'!P10+'3, COSTOS Y GASTOS'!P11+'3, COSTOS Y GASTOS'!P12+'3, COSTOS Y GASTOS'!P13+'3, COSTOS Y GASTOS'!P14+'3, COSTOS Y GASTOS'!P15+'3, COSTOS Y GASTOS'!P16+'3, COSTOS Y GASTOS'!P17+'3, COSTOS Y GASTOS'!P18+'3, COSTOS Y GASTOS'!P19+'3, COSTOS Y GASTOS'!P20+'3, COSTOS Y GASTOS'!P21+'3, COSTOS Y GASTOS'!P22+'3, COSTOS Y GASTOS'!P23+'3, COSTOS Y GASTOS'!P24+'3, COSTOS Y GASTOS'!P25+'3, COSTOS Y GASTOS'!P26+'3, COSTOS Y GASTOS'!P27+'3, COSTOS Y GASTOS'!P28+'3, COSTOS Y GASTOS'!P29+'3, COSTOS Y GASTOS'!P30+'3, COSTOS Y GASTOS'!P31+'3, COSTOS Y GASTOS'!P32+'3, COSTOS Y GASTOS'!P33+'3, COSTOS Y GASTOS'!P34+'3, COSTOS Y GASTOS'!P35)/1000000</f>
        <v>40.769954970588245</v>
      </c>
      <c r="Q11" s="191">
        <f>(+'3, COSTOS Y GASTOS'!Q7+'3, COSTOS Y GASTOS'!Q8+'3, COSTOS Y GASTOS'!Q9+'3, COSTOS Y GASTOS'!Q10+'3, COSTOS Y GASTOS'!Q11+'3, COSTOS Y GASTOS'!Q12+'3, COSTOS Y GASTOS'!Q13+'3, COSTOS Y GASTOS'!Q14+'3, COSTOS Y GASTOS'!Q15+'3, COSTOS Y GASTOS'!Q16+'3, COSTOS Y GASTOS'!Q17+'3, COSTOS Y GASTOS'!Q18+'3, COSTOS Y GASTOS'!Q19+'3, COSTOS Y GASTOS'!Q20+'3, COSTOS Y GASTOS'!Q21+'3, COSTOS Y GASTOS'!Q22+'3, COSTOS Y GASTOS'!Q23+'3, COSTOS Y GASTOS'!Q24+'3, COSTOS Y GASTOS'!Q25+'3, COSTOS Y GASTOS'!Q26+'3, COSTOS Y GASTOS'!Q27+'3, COSTOS Y GASTOS'!Q28+'3, COSTOS Y GASTOS'!Q29+'3, COSTOS Y GASTOS'!Q30+'3, COSTOS Y GASTOS'!Q31+'3, COSTOS Y GASTOS'!Q32+'3, COSTOS Y GASTOS'!Q33+'3, COSTOS Y GASTOS'!Q34+'3, COSTOS Y GASTOS'!Q35)/1000000</f>
        <v>40.769954970588245</v>
      </c>
      <c r="R11" s="191">
        <f>(+'3, COSTOS Y GASTOS'!R7+'3, COSTOS Y GASTOS'!R8+'3, COSTOS Y GASTOS'!R9+'3, COSTOS Y GASTOS'!R10+'3, COSTOS Y GASTOS'!R11+'3, COSTOS Y GASTOS'!R12+'3, COSTOS Y GASTOS'!R13+'3, COSTOS Y GASTOS'!R14+'3, COSTOS Y GASTOS'!R15+'3, COSTOS Y GASTOS'!R16+'3, COSTOS Y GASTOS'!R17+'3, COSTOS Y GASTOS'!R18+'3, COSTOS Y GASTOS'!R19+'3, COSTOS Y GASTOS'!R20+'3, COSTOS Y GASTOS'!R21+'3, COSTOS Y GASTOS'!R22+'3, COSTOS Y GASTOS'!R23+'3, COSTOS Y GASTOS'!R24+'3, COSTOS Y GASTOS'!R25+'3, COSTOS Y GASTOS'!R26+'3, COSTOS Y GASTOS'!R27+'3, COSTOS Y GASTOS'!R28+'3, COSTOS Y GASTOS'!R29+'3, COSTOS Y GASTOS'!R30+'3, COSTOS Y GASTOS'!R31+'3, COSTOS Y GASTOS'!R32+'3, COSTOS Y GASTOS'!R33+'3, COSTOS Y GASTOS'!R34+'3, COSTOS Y GASTOS'!R35)/1000000</f>
        <v>40.769954970588245</v>
      </c>
      <c r="S11" s="191">
        <f>(+'3, COSTOS Y GASTOS'!S7+'3, COSTOS Y GASTOS'!S8+'3, COSTOS Y GASTOS'!S9+'3, COSTOS Y GASTOS'!S10+'3, COSTOS Y GASTOS'!S11+'3, COSTOS Y GASTOS'!S12+'3, COSTOS Y GASTOS'!S13+'3, COSTOS Y GASTOS'!S14+'3, COSTOS Y GASTOS'!S15+'3, COSTOS Y GASTOS'!S16+'3, COSTOS Y GASTOS'!S17+'3, COSTOS Y GASTOS'!S18+'3, COSTOS Y GASTOS'!S19+'3, COSTOS Y GASTOS'!S20+'3, COSTOS Y GASTOS'!S21+'3, COSTOS Y GASTOS'!S22+'3, COSTOS Y GASTOS'!S23+'3, COSTOS Y GASTOS'!S24+'3, COSTOS Y GASTOS'!S25+'3, COSTOS Y GASTOS'!S26+'3, COSTOS Y GASTOS'!S27+'3, COSTOS Y GASTOS'!S28+'3, COSTOS Y GASTOS'!S29+'3, COSTOS Y GASTOS'!S30+'3, COSTOS Y GASTOS'!S31+'3, COSTOS Y GASTOS'!S32+'3, COSTOS Y GASTOS'!S33+'3, COSTOS Y GASTOS'!S34+'3, COSTOS Y GASTOS'!S35)/1000000</f>
        <v>40.769954970588245</v>
      </c>
      <c r="T11" s="191">
        <f>(+'3, COSTOS Y GASTOS'!T7+'3, COSTOS Y GASTOS'!T8+'3, COSTOS Y GASTOS'!T9+'3, COSTOS Y GASTOS'!T10+'3, COSTOS Y GASTOS'!T11+'3, COSTOS Y GASTOS'!T12+'3, COSTOS Y GASTOS'!T13+'3, COSTOS Y GASTOS'!T14+'3, COSTOS Y GASTOS'!T15+'3, COSTOS Y GASTOS'!T16+'3, COSTOS Y GASTOS'!T17+'3, COSTOS Y GASTOS'!T18+'3, COSTOS Y GASTOS'!T19+'3, COSTOS Y GASTOS'!T20+'3, COSTOS Y GASTOS'!T21+'3, COSTOS Y GASTOS'!T22+'3, COSTOS Y GASTOS'!T23+'3, COSTOS Y GASTOS'!T24+'3, COSTOS Y GASTOS'!T25+'3, COSTOS Y GASTOS'!T26+'3, COSTOS Y GASTOS'!T27+'3, COSTOS Y GASTOS'!T28+'3, COSTOS Y GASTOS'!T29+'3, COSTOS Y GASTOS'!T30+'3, COSTOS Y GASTOS'!T31+'3, COSTOS Y GASTOS'!T32+'3, COSTOS Y GASTOS'!T33+'3, COSTOS Y GASTOS'!T34+'3, COSTOS Y GASTOS'!T35)/1000000</f>
        <v>40.769954970588245</v>
      </c>
      <c r="U11" s="191">
        <f>(+'3, COSTOS Y GASTOS'!U7+'3, COSTOS Y GASTOS'!U8+'3, COSTOS Y GASTOS'!U9+'3, COSTOS Y GASTOS'!U10+'3, COSTOS Y GASTOS'!U11+'3, COSTOS Y GASTOS'!U12+'3, COSTOS Y GASTOS'!U13+'3, COSTOS Y GASTOS'!U14+'3, COSTOS Y GASTOS'!U15+'3, COSTOS Y GASTOS'!U16+'3, COSTOS Y GASTOS'!U17+'3, COSTOS Y GASTOS'!U18+'3, COSTOS Y GASTOS'!U19+'3, COSTOS Y GASTOS'!U20+'3, COSTOS Y GASTOS'!U21+'3, COSTOS Y GASTOS'!U22+'3, COSTOS Y GASTOS'!U23+'3, COSTOS Y GASTOS'!U24+'3, COSTOS Y GASTOS'!U25+'3, COSTOS Y GASTOS'!U26+'3, COSTOS Y GASTOS'!U27+'3, COSTOS Y GASTOS'!U28+'3, COSTOS Y GASTOS'!U29+'3, COSTOS Y GASTOS'!U30+'3, COSTOS Y GASTOS'!U31+'3, COSTOS Y GASTOS'!U32+'3, COSTOS Y GASTOS'!U33+'3, COSTOS Y GASTOS'!U34+'3, COSTOS Y GASTOS'!U35)/1000000</f>
        <v>40.769954970588245</v>
      </c>
      <c r="V11" s="191">
        <f>(+'3, COSTOS Y GASTOS'!V7+'3, COSTOS Y GASTOS'!V8+'3, COSTOS Y GASTOS'!V9+'3, COSTOS Y GASTOS'!V10+'3, COSTOS Y GASTOS'!V11+'3, COSTOS Y GASTOS'!V12+'3, COSTOS Y GASTOS'!V13+'3, COSTOS Y GASTOS'!V14+'3, COSTOS Y GASTOS'!V15+'3, COSTOS Y GASTOS'!V16+'3, COSTOS Y GASTOS'!V17+'3, COSTOS Y GASTOS'!V18+'3, COSTOS Y GASTOS'!V19+'3, COSTOS Y GASTOS'!V20+'3, COSTOS Y GASTOS'!V21+'3, COSTOS Y GASTOS'!V22+'3, COSTOS Y GASTOS'!V23+'3, COSTOS Y GASTOS'!V24+'3, COSTOS Y GASTOS'!V25+'3, COSTOS Y GASTOS'!V26+'3, COSTOS Y GASTOS'!V27+'3, COSTOS Y GASTOS'!V28+'3, COSTOS Y GASTOS'!V29+'3, COSTOS Y GASTOS'!V30+'3, COSTOS Y GASTOS'!V31+'3, COSTOS Y GASTOS'!V32+'3, COSTOS Y GASTOS'!V33+'3, COSTOS Y GASTOS'!V34+'3, COSTOS Y GASTOS'!V35)/1000000</f>
        <v>30.193678500000001</v>
      </c>
      <c r="W11" s="191">
        <f>(+'3, COSTOS Y GASTOS'!W7+'3, COSTOS Y GASTOS'!W8+'3, COSTOS Y GASTOS'!W9+'3, COSTOS Y GASTOS'!W10+'3, COSTOS Y GASTOS'!W11+'3, COSTOS Y GASTOS'!W12+'3, COSTOS Y GASTOS'!W13+'3, COSTOS Y GASTOS'!W14+'3, COSTOS Y GASTOS'!W15+'3, COSTOS Y GASTOS'!W16+'3, COSTOS Y GASTOS'!W17+'3, COSTOS Y GASTOS'!W18+'3, COSTOS Y GASTOS'!W19+'3, COSTOS Y GASTOS'!W20+'3, COSTOS Y GASTOS'!W21+'3, COSTOS Y GASTOS'!W22+'3, COSTOS Y GASTOS'!W23+'3, COSTOS Y GASTOS'!W24+'3, COSTOS Y GASTOS'!W25+'3, COSTOS Y GASTOS'!W26+'3, COSTOS Y GASTOS'!W27+'3, COSTOS Y GASTOS'!W28+'3, COSTOS Y GASTOS'!W29+'3, COSTOS Y GASTOS'!W30+'3, COSTOS Y GASTOS'!W31+'3, COSTOS Y GASTOS'!W32+'3, COSTOS Y GASTOS'!W33+'3, COSTOS Y GASTOS'!W34+'3, COSTOS Y GASTOS'!W35)/1000000</f>
        <v>30.193678500000001</v>
      </c>
      <c r="X11" s="191">
        <f>(+'3, COSTOS Y GASTOS'!X7+'3, COSTOS Y GASTOS'!X8+'3, COSTOS Y GASTOS'!X9+'3, COSTOS Y GASTOS'!X10+'3, COSTOS Y GASTOS'!X11+'3, COSTOS Y GASTOS'!X12+'3, COSTOS Y GASTOS'!X13+'3, COSTOS Y GASTOS'!X14+'3, COSTOS Y GASTOS'!X15+'3, COSTOS Y GASTOS'!X16+'3, COSTOS Y GASTOS'!X17+'3, COSTOS Y GASTOS'!X18+'3, COSTOS Y GASTOS'!X19+'3, COSTOS Y GASTOS'!X20+'3, COSTOS Y GASTOS'!X21+'3, COSTOS Y GASTOS'!X22+'3, COSTOS Y GASTOS'!X23+'3, COSTOS Y GASTOS'!X24+'3, COSTOS Y GASTOS'!X25+'3, COSTOS Y GASTOS'!X26+'3, COSTOS Y GASTOS'!X27+'3, COSTOS Y GASTOS'!X28+'3, COSTOS Y GASTOS'!X29+'3, COSTOS Y GASTOS'!X30+'3, COSTOS Y GASTOS'!X31+'3, COSTOS Y GASTOS'!X32+'3, COSTOS Y GASTOS'!X33+'3, COSTOS Y GASTOS'!X34+'3, COSTOS Y GASTOS'!X35)/1000000</f>
        <v>30.193678500000001</v>
      </c>
      <c r="Y11" s="191">
        <f>(+'3, COSTOS Y GASTOS'!Y7+'3, COSTOS Y GASTOS'!Y8+'3, COSTOS Y GASTOS'!Y9+'3, COSTOS Y GASTOS'!Y10+'3, COSTOS Y GASTOS'!Y11+'3, COSTOS Y GASTOS'!Y12+'3, COSTOS Y GASTOS'!Y13+'3, COSTOS Y GASTOS'!Y14+'3, COSTOS Y GASTOS'!Y15+'3, COSTOS Y GASTOS'!Y16+'3, COSTOS Y GASTOS'!Y17+'3, COSTOS Y GASTOS'!Y18+'3, COSTOS Y GASTOS'!Y19+'3, COSTOS Y GASTOS'!Y20+'3, COSTOS Y GASTOS'!Y21+'3, COSTOS Y GASTOS'!Y22+'3, COSTOS Y GASTOS'!Y23+'3, COSTOS Y GASTOS'!Y24+'3, COSTOS Y GASTOS'!Y25+'3, COSTOS Y GASTOS'!Y26+'3, COSTOS Y GASTOS'!Y27+'3, COSTOS Y GASTOS'!Y28+'3, COSTOS Y GASTOS'!Y29+'3, COSTOS Y GASTOS'!Y30+'3, COSTOS Y GASTOS'!Y31+'3, COSTOS Y GASTOS'!Y32+'3, COSTOS Y GASTOS'!Y33+'3, COSTOS Y GASTOS'!Y34+'3, COSTOS Y GASTOS'!Y35)/1000000</f>
        <v>30.802878499999998</v>
      </c>
      <c r="Z11" s="191">
        <f>(+'3, COSTOS Y GASTOS'!Z7+'3, COSTOS Y GASTOS'!Z8+'3, COSTOS Y GASTOS'!Z9+'3, COSTOS Y GASTOS'!Z10+'3, COSTOS Y GASTOS'!Z11+'3, COSTOS Y GASTOS'!Z12+'3, COSTOS Y GASTOS'!Z13+'3, COSTOS Y GASTOS'!Z14+'3, COSTOS Y GASTOS'!Z15+'3, COSTOS Y GASTOS'!Z16+'3, COSTOS Y GASTOS'!Z17+'3, COSTOS Y GASTOS'!Z18+'3, COSTOS Y GASTOS'!Z19+'3, COSTOS Y GASTOS'!Z20+'3, COSTOS Y GASTOS'!Z21+'3, COSTOS Y GASTOS'!Z22+'3, COSTOS Y GASTOS'!Z23+'3, COSTOS Y GASTOS'!Z24+'3, COSTOS Y GASTOS'!Z25+'3, COSTOS Y GASTOS'!Z26+'3, COSTOS Y GASTOS'!Z27+'3, COSTOS Y GASTOS'!Z28+'3, COSTOS Y GASTOS'!Z29+'3, COSTOS Y GASTOS'!Z30+'3, COSTOS Y GASTOS'!Z31+'3, COSTOS Y GASTOS'!Z32+'3, COSTOS Y GASTOS'!Z33+'3, COSTOS Y GASTOS'!Z34+'3, COSTOS Y GASTOS'!Z35)/1000000</f>
        <v>144.04877500000001</v>
      </c>
      <c r="AA11" s="96"/>
      <c r="AB11" s="97"/>
    </row>
    <row r="12" spans="1:28" ht="6.75" customHeight="1">
      <c r="A12" s="188"/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96"/>
    </row>
    <row r="13" spans="1:28" s="92" customFormat="1">
      <c r="A13" s="197" t="s">
        <v>1082</v>
      </c>
      <c r="B13" s="196">
        <f t="shared" ref="B13:Z13" si="3">+B3-B7</f>
        <v>315.71650179411779</v>
      </c>
      <c r="C13" s="196">
        <f t="shared" si="3"/>
        <v>-39.293133333333337</v>
      </c>
      <c r="D13" s="196">
        <f t="shared" si="3"/>
        <v>-38.531633333333339</v>
      </c>
      <c r="E13" s="196">
        <f t="shared" si="3"/>
        <v>-38.531633333333339</v>
      </c>
      <c r="F13" s="196">
        <f t="shared" si="3"/>
        <v>-25.429776470588237</v>
      </c>
      <c r="G13" s="196">
        <f t="shared" si="3"/>
        <v>-15.297576470588236</v>
      </c>
      <c r="H13" s="196">
        <f t="shared" si="3"/>
        <v>-15.297576470588236</v>
      </c>
      <c r="I13" s="196">
        <f t="shared" si="3"/>
        <v>-14.688376470588237</v>
      </c>
      <c r="J13" s="196">
        <f t="shared" si="3"/>
        <v>-14.688376470588237</v>
      </c>
      <c r="K13" s="196">
        <f t="shared" si="3"/>
        <v>-18.567876470588239</v>
      </c>
      <c r="L13" s="196">
        <f t="shared" si="3"/>
        <v>-95.390542970588243</v>
      </c>
      <c r="M13" s="196">
        <f t="shared" si="3"/>
        <v>205.2459600258735</v>
      </c>
      <c r="N13" s="196">
        <f t="shared" si="3"/>
        <v>-51.137088303626712</v>
      </c>
      <c r="O13" s="196">
        <f t="shared" si="3"/>
        <v>-87.131843576354001</v>
      </c>
      <c r="P13" s="196">
        <f t="shared" si="3"/>
        <v>-22.793357576353998</v>
      </c>
      <c r="Q13" s="196">
        <f t="shared" si="3"/>
        <v>737.35786315893984</v>
      </c>
      <c r="R13" s="196">
        <f t="shared" si="3"/>
        <v>-187.95003857635399</v>
      </c>
      <c r="S13" s="196">
        <f t="shared" si="3"/>
        <v>-118.17388329063974</v>
      </c>
      <c r="T13" s="196">
        <f t="shared" si="3"/>
        <v>-83.105255290639718</v>
      </c>
      <c r="U13" s="196">
        <f t="shared" si="3"/>
        <v>-35.409283290639735</v>
      </c>
      <c r="V13" s="196">
        <f t="shared" si="3"/>
        <v>-132.26989082005144</v>
      </c>
      <c r="W13" s="196">
        <f t="shared" si="3"/>
        <v>-88.379715820051473</v>
      </c>
      <c r="X13" s="196">
        <f t="shared" si="3"/>
        <v>-55.501677820051469</v>
      </c>
      <c r="Y13" s="196">
        <f t="shared" si="3"/>
        <v>-100.70301382005147</v>
      </c>
      <c r="Z13" s="196">
        <f t="shared" si="3"/>
        <v>19.951224999999994</v>
      </c>
      <c r="AA13" s="94"/>
      <c r="AB13" s="93">
        <f>+AB3-AB8</f>
        <v>3377801729.4705887</v>
      </c>
    </row>
    <row r="14" spans="1:28" s="92" customFormat="1">
      <c r="A14" s="197" t="s">
        <v>810</v>
      </c>
      <c r="B14" s="196">
        <f>+B13</f>
        <v>315.71650179411779</v>
      </c>
      <c r="C14" s="196">
        <f>+B14+C13</f>
        <v>276.42336846078445</v>
      </c>
      <c r="D14" s="196">
        <f>+C14+D13</f>
        <v>237.89173512745111</v>
      </c>
      <c r="E14" s="196">
        <f t="shared" ref="E14:Z14" si="4">+D14+E13</f>
        <v>199.36010179411778</v>
      </c>
      <c r="F14" s="196">
        <f t="shared" si="4"/>
        <v>173.93032532352953</v>
      </c>
      <c r="G14" s="196">
        <f t="shared" si="4"/>
        <v>158.63274885294129</v>
      </c>
      <c r="H14" s="196">
        <f t="shared" si="4"/>
        <v>143.33517238235305</v>
      </c>
      <c r="I14" s="196">
        <f t="shared" si="4"/>
        <v>128.64679591176483</v>
      </c>
      <c r="J14" s="196">
        <f t="shared" si="4"/>
        <v>113.95841944117659</v>
      </c>
      <c r="K14" s="196">
        <f t="shared" si="4"/>
        <v>95.390542970588342</v>
      </c>
      <c r="L14" s="196">
        <f t="shared" si="4"/>
        <v>0</v>
      </c>
      <c r="M14" s="196">
        <f t="shared" si="4"/>
        <v>205.2459600258735</v>
      </c>
      <c r="N14" s="196">
        <f t="shared" si="4"/>
        <v>154.10887172224679</v>
      </c>
      <c r="O14" s="196">
        <f t="shared" si="4"/>
        <v>66.977028145892788</v>
      </c>
      <c r="P14" s="196">
        <f t="shared" si="4"/>
        <v>44.183670569538791</v>
      </c>
      <c r="Q14" s="196">
        <f t="shared" si="4"/>
        <v>781.54153372847861</v>
      </c>
      <c r="R14" s="196">
        <f t="shared" si="4"/>
        <v>593.59149515212459</v>
      </c>
      <c r="S14" s="196">
        <f t="shared" si="4"/>
        <v>475.41761186148483</v>
      </c>
      <c r="T14" s="196">
        <f t="shared" si="4"/>
        <v>392.31235657084511</v>
      </c>
      <c r="U14" s="196">
        <f t="shared" si="4"/>
        <v>356.90307328020538</v>
      </c>
      <c r="V14" s="196">
        <f t="shared" si="4"/>
        <v>224.63318246015393</v>
      </c>
      <c r="W14" s="196">
        <f t="shared" si="4"/>
        <v>136.25346664010246</v>
      </c>
      <c r="X14" s="196">
        <f t="shared" si="4"/>
        <v>80.75178882005099</v>
      </c>
      <c r="Y14" s="196">
        <f t="shared" si="4"/>
        <v>-19.951225000000477</v>
      </c>
      <c r="Z14" s="196">
        <f t="shared" si="4"/>
        <v>-4.8316906031686813E-13</v>
      </c>
      <c r="AA14" s="94"/>
    </row>
    <row r="15" spans="1:28">
      <c r="A15" s="100"/>
    </row>
    <row r="16" spans="1:28">
      <c r="A16" s="100"/>
    </row>
    <row r="17" spans="1:28">
      <c r="A17" s="100"/>
    </row>
    <row r="19" spans="1:28">
      <c r="A19" s="101">
        <f>+'ESTADO DE FLUJO LIBRE (3)'!B21</f>
        <v>176000000</v>
      </c>
    </row>
    <row r="20" spans="1:28">
      <c r="A20" s="101">
        <f>+'ESTADO DE FLUJO LIBRE (3)'!B22</f>
        <v>210600000</v>
      </c>
      <c r="B20" s="96"/>
      <c r="C20" s="96"/>
      <c r="D20" s="102">
        <f>+E20*3</f>
        <v>189540000</v>
      </c>
      <c r="E20" s="176">
        <f>+A20*0.3</f>
        <v>63180000</v>
      </c>
      <c r="F20" s="173">
        <v>3</v>
      </c>
      <c r="G20" s="173">
        <v>3</v>
      </c>
      <c r="H20" s="173">
        <v>3</v>
      </c>
      <c r="I20" s="173">
        <v>3</v>
      </c>
      <c r="J20" s="173">
        <v>3</v>
      </c>
      <c r="K20" s="173">
        <v>3</v>
      </c>
      <c r="L20" s="173">
        <v>3</v>
      </c>
      <c r="M20" s="173">
        <v>3</v>
      </c>
      <c r="N20" s="173">
        <v>2</v>
      </c>
      <c r="O20" s="173">
        <v>2</v>
      </c>
      <c r="P20" s="173">
        <v>2</v>
      </c>
      <c r="Q20" s="173">
        <v>1</v>
      </c>
      <c r="R20" s="173">
        <v>1</v>
      </c>
      <c r="S20" s="173">
        <v>1</v>
      </c>
      <c r="T20" s="173">
        <v>1</v>
      </c>
      <c r="U20" s="173"/>
      <c r="V20" s="173"/>
      <c r="W20" s="173"/>
      <c r="X20" s="173"/>
      <c r="Y20" s="173"/>
      <c r="Z20" s="173"/>
      <c r="AA20" s="173">
        <f>SUM(F20:Z20)</f>
        <v>34</v>
      </c>
      <c r="AB20" s="102"/>
    </row>
    <row r="21" spans="1:28">
      <c r="A21" s="101">
        <f>+'ESTADO DE FLUJO LIBRE (3)'!B23</f>
        <v>164000000</v>
      </c>
      <c r="B21" s="96"/>
      <c r="C21" s="96"/>
      <c r="E21" s="98">
        <v>20</v>
      </c>
      <c r="F21" s="174">
        <f>+E20/E21*F20</f>
        <v>9477000</v>
      </c>
      <c r="G21" s="174">
        <f>+F21</f>
        <v>9477000</v>
      </c>
      <c r="H21" s="174">
        <f t="shared" ref="H21:Y35" si="5">+G21</f>
        <v>9477000</v>
      </c>
      <c r="I21" s="174">
        <f t="shared" si="5"/>
        <v>9477000</v>
      </c>
      <c r="J21" s="174">
        <f t="shared" si="5"/>
        <v>9477000</v>
      </c>
      <c r="K21" s="174">
        <f t="shared" si="5"/>
        <v>9477000</v>
      </c>
      <c r="L21" s="174">
        <f t="shared" si="5"/>
        <v>9477000</v>
      </c>
      <c r="M21" s="174">
        <f t="shared" si="5"/>
        <v>9477000</v>
      </c>
      <c r="N21" s="174">
        <f t="shared" si="5"/>
        <v>9477000</v>
      </c>
      <c r="O21" s="174">
        <f t="shared" si="5"/>
        <v>9477000</v>
      </c>
      <c r="P21" s="174">
        <f t="shared" si="5"/>
        <v>9477000</v>
      </c>
      <c r="Q21" s="174">
        <f t="shared" si="5"/>
        <v>9477000</v>
      </c>
      <c r="R21" s="174">
        <f t="shared" si="5"/>
        <v>9477000</v>
      </c>
      <c r="S21" s="174">
        <f t="shared" si="5"/>
        <v>9477000</v>
      </c>
      <c r="T21" s="174">
        <f t="shared" si="5"/>
        <v>9477000</v>
      </c>
      <c r="U21" s="174">
        <f t="shared" si="5"/>
        <v>9477000</v>
      </c>
      <c r="V21" s="174">
        <f t="shared" si="5"/>
        <v>9477000</v>
      </c>
      <c r="W21" s="174">
        <f t="shared" si="5"/>
        <v>9477000</v>
      </c>
      <c r="X21" s="174">
        <f t="shared" si="5"/>
        <v>9477000</v>
      </c>
      <c r="Y21" s="174">
        <f t="shared" si="5"/>
        <v>9477000</v>
      </c>
    </row>
    <row r="22" spans="1:28" s="174" customFormat="1">
      <c r="E22" s="98">
        <v>19</v>
      </c>
      <c r="G22" s="174">
        <f>+E20/E22*G20</f>
        <v>9975789.4736842103</v>
      </c>
      <c r="H22" s="174">
        <f>+G22</f>
        <v>9975789.4736842103</v>
      </c>
      <c r="I22" s="174">
        <f t="shared" si="5"/>
        <v>9975789.4736842103</v>
      </c>
      <c r="J22" s="174">
        <f t="shared" si="5"/>
        <v>9975789.4736842103</v>
      </c>
      <c r="K22" s="174">
        <f t="shared" si="5"/>
        <v>9975789.4736842103</v>
      </c>
      <c r="L22" s="174">
        <f t="shared" si="5"/>
        <v>9975789.4736842103</v>
      </c>
      <c r="M22" s="174">
        <f t="shared" si="5"/>
        <v>9975789.4736842103</v>
      </c>
      <c r="N22" s="174">
        <f t="shared" si="5"/>
        <v>9975789.4736842103</v>
      </c>
      <c r="O22" s="174">
        <f t="shared" si="5"/>
        <v>9975789.4736842103</v>
      </c>
      <c r="P22" s="174">
        <f t="shared" si="5"/>
        <v>9975789.4736842103</v>
      </c>
      <c r="Q22" s="174">
        <f t="shared" si="5"/>
        <v>9975789.4736842103</v>
      </c>
      <c r="R22" s="174">
        <f t="shared" si="5"/>
        <v>9975789.4736842103</v>
      </c>
      <c r="S22" s="174">
        <f t="shared" si="5"/>
        <v>9975789.4736842103</v>
      </c>
      <c r="T22" s="174">
        <f t="shared" si="5"/>
        <v>9975789.4736842103</v>
      </c>
      <c r="U22" s="174">
        <f t="shared" si="5"/>
        <v>9975789.4736842103</v>
      </c>
      <c r="V22" s="174">
        <f t="shared" si="5"/>
        <v>9975789.4736842103</v>
      </c>
      <c r="W22" s="174">
        <f t="shared" si="5"/>
        <v>9975789.4736842103</v>
      </c>
      <c r="X22" s="174">
        <f t="shared" si="5"/>
        <v>9975789.4736842103</v>
      </c>
      <c r="Y22" s="174">
        <f t="shared" si="5"/>
        <v>9975789.4736842103</v>
      </c>
    </row>
    <row r="23" spans="1:28" s="174" customFormat="1">
      <c r="E23" s="98">
        <v>18</v>
      </c>
      <c r="H23" s="174">
        <f>+E20/E23*H20</f>
        <v>10530000</v>
      </c>
      <c r="I23" s="174">
        <f>+H23</f>
        <v>10530000</v>
      </c>
      <c r="J23" s="174">
        <f>+I23</f>
        <v>10530000</v>
      </c>
      <c r="K23" s="174">
        <f>+J23</f>
        <v>10530000</v>
      </c>
      <c r="L23" s="174">
        <f t="shared" si="5"/>
        <v>10530000</v>
      </c>
      <c r="M23" s="174">
        <f t="shared" si="5"/>
        <v>10530000</v>
      </c>
      <c r="N23" s="174">
        <f t="shared" si="5"/>
        <v>10530000</v>
      </c>
      <c r="O23" s="174">
        <f t="shared" si="5"/>
        <v>10530000</v>
      </c>
      <c r="P23" s="174">
        <f t="shared" si="5"/>
        <v>10530000</v>
      </c>
      <c r="Q23" s="174">
        <f t="shared" si="5"/>
        <v>10530000</v>
      </c>
      <c r="R23" s="174">
        <f t="shared" si="5"/>
        <v>10530000</v>
      </c>
      <c r="S23" s="174">
        <f t="shared" si="5"/>
        <v>10530000</v>
      </c>
      <c r="T23" s="174">
        <f t="shared" si="5"/>
        <v>10530000</v>
      </c>
      <c r="U23" s="174">
        <f t="shared" si="5"/>
        <v>10530000</v>
      </c>
      <c r="V23" s="174">
        <f t="shared" si="5"/>
        <v>10530000</v>
      </c>
      <c r="W23" s="174">
        <f t="shared" si="5"/>
        <v>10530000</v>
      </c>
      <c r="X23" s="174">
        <f t="shared" si="5"/>
        <v>10530000</v>
      </c>
      <c r="Y23" s="174">
        <f t="shared" si="5"/>
        <v>10530000</v>
      </c>
    </row>
    <row r="24" spans="1:28" s="174" customFormat="1">
      <c r="E24" s="98">
        <v>17</v>
      </c>
      <c r="I24" s="174">
        <f>+E20/E24*I20</f>
        <v>11149411.764705881</v>
      </c>
      <c r="J24" s="174">
        <f>+I24</f>
        <v>11149411.764705881</v>
      </c>
      <c r="K24" s="174">
        <f>+J24</f>
        <v>11149411.764705881</v>
      </c>
      <c r="L24" s="174">
        <f t="shared" si="5"/>
        <v>11149411.764705881</v>
      </c>
      <c r="M24" s="174">
        <f t="shared" si="5"/>
        <v>11149411.764705881</v>
      </c>
      <c r="N24" s="174">
        <f t="shared" si="5"/>
        <v>11149411.764705881</v>
      </c>
      <c r="O24" s="174">
        <f t="shared" si="5"/>
        <v>11149411.764705881</v>
      </c>
      <c r="P24" s="174">
        <f t="shared" si="5"/>
        <v>11149411.764705881</v>
      </c>
      <c r="Q24" s="174">
        <f t="shared" si="5"/>
        <v>11149411.764705881</v>
      </c>
      <c r="R24" s="174">
        <f t="shared" si="5"/>
        <v>11149411.764705881</v>
      </c>
      <c r="S24" s="174">
        <f t="shared" si="5"/>
        <v>11149411.764705881</v>
      </c>
      <c r="T24" s="174">
        <f t="shared" si="5"/>
        <v>11149411.764705881</v>
      </c>
      <c r="U24" s="174">
        <f t="shared" si="5"/>
        <v>11149411.764705881</v>
      </c>
      <c r="V24" s="174">
        <f t="shared" si="5"/>
        <v>11149411.764705881</v>
      </c>
      <c r="W24" s="174">
        <f t="shared" si="5"/>
        <v>11149411.764705881</v>
      </c>
      <c r="X24" s="174">
        <f t="shared" si="5"/>
        <v>11149411.764705881</v>
      </c>
      <c r="Y24" s="174">
        <f t="shared" si="5"/>
        <v>11149411.764705881</v>
      </c>
    </row>
    <row r="25" spans="1:28" s="174" customFormat="1">
      <c r="E25" s="98">
        <v>16</v>
      </c>
      <c r="J25" s="174">
        <f>+E20/E25*J20</f>
        <v>11846250</v>
      </c>
      <c r="K25" s="174">
        <f>+J25</f>
        <v>11846250</v>
      </c>
      <c r="L25" s="174">
        <f t="shared" si="5"/>
        <v>11846250</v>
      </c>
      <c r="M25" s="174">
        <f t="shared" si="5"/>
        <v>11846250</v>
      </c>
      <c r="N25" s="174">
        <f t="shared" si="5"/>
        <v>11846250</v>
      </c>
      <c r="O25" s="174">
        <f t="shared" si="5"/>
        <v>11846250</v>
      </c>
      <c r="P25" s="174">
        <f t="shared" si="5"/>
        <v>11846250</v>
      </c>
      <c r="Q25" s="174">
        <f t="shared" si="5"/>
        <v>11846250</v>
      </c>
      <c r="R25" s="174">
        <f t="shared" si="5"/>
        <v>11846250</v>
      </c>
      <c r="S25" s="174">
        <f t="shared" si="5"/>
        <v>11846250</v>
      </c>
      <c r="T25" s="174">
        <f t="shared" si="5"/>
        <v>11846250</v>
      </c>
      <c r="U25" s="174">
        <f t="shared" si="5"/>
        <v>11846250</v>
      </c>
      <c r="V25" s="174">
        <f t="shared" si="5"/>
        <v>11846250</v>
      </c>
      <c r="W25" s="174">
        <f t="shared" si="5"/>
        <v>11846250</v>
      </c>
      <c r="X25" s="174">
        <f t="shared" si="5"/>
        <v>11846250</v>
      </c>
      <c r="Y25" s="174">
        <f t="shared" si="5"/>
        <v>11846250</v>
      </c>
    </row>
    <row r="26" spans="1:28" s="174" customFormat="1">
      <c r="E26" s="98">
        <v>15</v>
      </c>
      <c r="K26" s="174">
        <f>+E20/E26*K20</f>
        <v>12636000</v>
      </c>
      <c r="L26" s="174">
        <f>+K26</f>
        <v>12636000</v>
      </c>
      <c r="M26" s="174">
        <f>+L26</f>
        <v>12636000</v>
      </c>
      <c r="N26" s="174">
        <f>+M26</f>
        <v>12636000</v>
      </c>
      <c r="O26" s="174">
        <f>+N26</f>
        <v>12636000</v>
      </c>
      <c r="P26" s="174">
        <f t="shared" si="5"/>
        <v>12636000</v>
      </c>
      <c r="Q26" s="174">
        <f t="shared" si="5"/>
        <v>12636000</v>
      </c>
      <c r="R26" s="174">
        <f t="shared" si="5"/>
        <v>12636000</v>
      </c>
      <c r="S26" s="174">
        <f t="shared" si="5"/>
        <v>12636000</v>
      </c>
      <c r="T26" s="174">
        <f t="shared" si="5"/>
        <v>12636000</v>
      </c>
      <c r="U26" s="174">
        <f t="shared" si="5"/>
        <v>12636000</v>
      </c>
      <c r="V26" s="174">
        <f t="shared" si="5"/>
        <v>12636000</v>
      </c>
      <c r="W26" s="174">
        <f t="shared" si="5"/>
        <v>12636000</v>
      </c>
      <c r="X26" s="174">
        <f t="shared" si="5"/>
        <v>12636000</v>
      </c>
      <c r="Y26" s="174">
        <f t="shared" si="5"/>
        <v>12636000</v>
      </c>
    </row>
    <row r="27" spans="1:28" s="174" customFormat="1">
      <c r="E27" s="98">
        <v>14</v>
      </c>
      <c r="L27" s="174">
        <f>+E20/E27*L20</f>
        <v>13538571.428571429</v>
      </c>
      <c r="M27" s="174">
        <f>+L27</f>
        <v>13538571.428571429</v>
      </c>
      <c r="N27" s="174">
        <f>+M27</f>
        <v>13538571.428571429</v>
      </c>
      <c r="O27" s="174">
        <f>+N27</f>
        <v>13538571.428571429</v>
      </c>
      <c r="P27" s="174">
        <f t="shared" si="5"/>
        <v>13538571.428571429</v>
      </c>
      <c r="Q27" s="174">
        <f t="shared" si="5"/>
        <v>13538571.428571429</v>
      </c>
      <c r="R27" s="174">
        <f t="shared" si="5"/>
        <v>13538571.428571429</v>
      </c>
      <c r="S27" s="174">
        <f t="shared" si="5"/>
        <v>13538571.428571429</v>
      </c>
      <c r="T27" s="174">
        <f t="shared" si="5"/>
        <v>13538571.428571429</v>
      </c>
      <c r="U27" s="174">
        <f t="shared" si="5"/>
        <v>13538571.428571429</v>
      </c>
      <c r="V27" s="174">
        <f t="shared" si="5"/>
        <v>13538571.428571429</v>
      </c>
      <c r="W27" s="174">
        <f t="shared" si="5"/>
        <v>13538571.428571429</v>
      </c>
      <c r="X27" s="174">
        <f t="shared" si="5"/>
        <v>13538571.428571429</v>
      </c>
      <c r="Y27" s="174">
        <f t="shared" si="5"/>
        <v>13538571.428571429</v>
      </c>
    </row>
    <row r="28" spans="1:28" s="174" customFormat="1">
      <c r="E28" s="98">
        <v>13</v>
      </c>
      <c r="M28" s="174">
        <f>+E20/E28*M20</f>
        <v>14580000</v>
      </c>
      <c r="N28" s="174">
        <f>+M28</f>
        <v>14580000</v>
      </c>
      <c r="O28" s="174">
        <f>+N28</f>
        <v>14580000</v>
      </c>
      <c r="P28" s="174">
        <f t="shared" si="5"/>
        <v>14580000</v>
      </c>
      <c r="Q28" s="174">
        <f t="shared" si="5"/>
        <v>14580000</v>
      </c>
      <c r="R28" s="174">
        <f t="shared" si="5"/>
        <v>14580000</v>
      </c>
      <c r="S28" s="174">
        <f t="shared" si="5"/>
        <v>14580000</v>
      </c>
      <c r="T28" s="174">
        <f t="shared" si="5"/>
        <v>14580000</v>
      </c>
      <c r="U28" s="174">
        <f t="shared" si="5"/>
        <v>14580000</v>
      </c>
      <c r="V28" s="174">
        <f t="shared" si="5"/>
        <v>14580000</v>
      </c>
      <c r="W28" s="174">
        <f t="shared" si="5"/>
        <v>14580000</v>
      </c>
      <c r="X28" s="174">
        <f t="shared" si="5"/>
        <v>14580000</v>
      </c>
      <c r="Y28" s="174">
        <f t="shared" si="5"/>
        <v>14580000</v>
      </c>
    </row>
    <row r="29" spans="1:28" s="174" customFormat="1">
      <c r="E29" s="98">
        <v>12</v>
      </c>
      <c r="M29" s="177">
        <f>SUM(F21:M28)</f>
        <v>391523727.99646175</v>
      </c>
      <c r="N29" s="174">
        <f>+E20/E29*N20</f>
        <v>10530000</v>
      </c>
      <c r="O29" s="174">
        <f>+N29</f>
        <v>10530000</v>
      </c>
      <c r="P29" s="174">
        <f t="shared" si="5"/>
        <v>10530000</v>
      </c>
      <c r="Q29" s="174">
        <f t="shared" si="5"/>
        <v>10530000</v>
      </c>
      <c r="R29" s="174">
        <f t="shared" si="5"/>
        <v>10530000</v>
      </c>
      <c r="S29" s="174">
        <f t="shared" si="5"/>
        <v>10530000</v>
      </c>
      <c r="T29" s="174">
        <f t="shared" si="5"/>
        <v>10530000</v>
      </c>
      <c r="U29" s="174">
        <f t="shared" si="5"/>
        <v>10530000</v>
      </c>
      <c r="V29" s="174">
        <f t="shared" si="5"/>
        <v>10530000</v>
      </c>
      <c r="W29" s="174">
        <f t="shared" si="5"/>
        <v>10530000</v>
      </c>
      <c r="X29" s="174">
        <f t="shared" si="5"/>
        <v>10530000</v>
      </c>
      <c r="Y29" s="174">
        <f t="shared" si="5"/>
        <v>10530000</v>
      </c>
    </row>
    <row r="30" spans="1:28" s="174" customFormat="1">
      <c r="E30" s="98">
        <v>11</v>
      </c>
      <c r="N30" s="177">
        <f>SUM(N21:N29)</f>
        <v>104263022.66696152</v>
      </c>
      <c r="O30" s="174">
        <f>+E20/E30*O20</f>
        <v>11487272.727272727</v>
      </c>
      <c r="P30" s="174">
        <f>+O30</f>
        <v>11487272.727272727</v>
      </c>
      <c r="Q30" s="174">
        <f>+P30</f>
        <v>11487272.727272727</v>
      </c>
      <c r="R30" s="174">
        <f t="shared" si="5"/>
        <v>11487272.727272727</v>
      </c>
      <c r="S30" s="174">
        <f t="shared" si="5"/>
        <v>11487272.727272727</v>
      </c>
      <c r="T30" s="174">
        <f t="shared" si="5"/>
        <v>11487272.727272727</v>
      </c>
      <c r="U30" s="174">
        <f t="shared" si="5"/>
        <v>11487272.727272727</v>
      </c>
      <c r="V30" s="174">
        <f t="shared" si="5"/>
        <v>11487272.727272727</v>
      </c>
      <c r="W30" s="174">
        <f t="shared" si="5"/>
        <v>11487272.727272727</v>
      </c>
      <c r="X30" s="174">
        <f t="shared" si="5"/>
        <v>11487272.727272727</v>
      </c>
      <c r="Y30" s="174">
        <f t="shared" si="5"/>
        <v>11487272.727272727</v>
      </c>
    </row>
    <row r="31" spans="1:28" s="174" customFormat="1">
      <c r="E31" s="98">
        <v>10</v>
      </c>
      <c r="O31" s="177">
        <f>SUM(O21:O30)</f>
        <v>115750295.39423424</v>
      </c>
      <c r="P31" s="174">
        <f>+E20/E31*P20</f>
        <v>12636000</v>
      </c>
      <c r="Q31" s="174">
        <f>+P31</f>
        <v>12636000</v>
      </c>
      <c r="R31" s="174">
        <f>+Q31</f>
        <v>12636000</v>
      </c>
      <c r="S31" s="174">
        <f>+R31</f>
        <v>12636000</v>
      </c>
      <c r="T31" s="174">
        <f>+S31</f>
        <v>12636000</v>
      </c>
      <c r="U31" s="174">
        <f>+T31</f>
        <v>12636000</v>
      </c>
      <c r="V31" s="174">
        <f t="shared" si="5"/>
        <v>12636000</v>
      </c>
      <c r="W31" s="174">
        <f t="shared" si="5"/>
        <v>12636000</v>
      </c>
      <c r="X31" s="174">
        <f t="shared" si="5"/>
        <v>12636000</v>
      </c>
      <c r="Y31" s="174">
        <f t="shared" si="5"/>
        <v>12636000</v>
      </c>
    </row>
    <row r="32" spans="1:28" s="174" customFormat="1">
      <c r="E32" s="98">
        <v>9</v>
      </c>
      <c r="P32" s="177">
        <f>SUM(P21:P31)</f>
        <v>128386295.39423424</v>
      </c>
      <c r="Q32" s="174">
        <f>+E20/E32*Q20</f>
        <v>7020000</v>
      </c>
      <c r="R32" s="174">
        <f>+Q32</f>
        <v>7020000</v>
      </c>
      <c r="S32" s="174">
        <f>+R32</f>
        <v>7020000</v>
      </c>
      <c r="T32" s="174">
        <f>+S32</f>
        <v>7020000</v>
      </c>
      <c r="U32" s="174">
        <f>+T32</f>
        <v>7020000</v>
      </c>
      <c r="V32" s="174">
        <f t="shared" si="5"/>
        <v>7020000</v>
      </c>
      <c r="W32" s="174">
        <f t="shared" si="5"/>
        <v>7020000</v>
      </c>
      <c r="X32" s="174">
        <f t="shared" si="5"/>
        <v>7020000</v>
      </c>
      <c r="Y32" s="174">
        <f t="shared" si="5"/>
        <v>7020000</v>
      </c>
    </row>
    <row r="33" spans="2:25" s="174" customFormat="1">
      <c r="E33" s="98">
        <v>8</v>
      </c>
      <c r="Q33" s="177">
        <f>SUM(Q21:Q32)</f>
        <v>135406295.39423424</v>
      </c>
      <c r="R33" s="174">
        <f>+E20/E33*R20</f>
        <v>7897500</v>
      </c>
      <c r="S33" s="174">
        <f>+R33</f>
        <v>7897500</v>
      </c>
      <c r="T33" s="174">
        <f>+S33</f>
        <v>7897500</v>
      </c>
      <c r="U33" s="174">
        <f>+T33</f>
        <v>7897500</v>
      </c>
      <c r="V33" s="174">
        <f t="shared" si="5"/>
        <v>7897500</v>
      </c>
      <c r="W33" s="174">
        <f t="shared" si="5"/>
        <v>7897500</v>
      </c>
      <c r="X33" s="174">
        <f t="shared" si="5"/>
        <v>7897500</v>
      </c>
      <c r="Y33" s="174">
        <f t="shared" si="5"/>
        <v>7897500</v>
      </c>
    </row>
    <row r="34" spans="2:25" s="174" customFormat="1">
      <c r="B34" s="175"/>
      <c r="C34" s="175"/>
      <c r="E34" s="98">
        <v>7</v>
      </c>
      <c r="R34" s="177">
        <f>SUM(R21:R33)</f>
        <v>143303795.39423424</v>
      </c>
      <c r="S34" s="174">
        <f>+E20/E34*S20</f>
        <v>9025714.2857142854</v>
      </c>
      <c r="T34" s="174">
        <f>+S34</f>
        <v>9025714.2857142854</v>
      </c>
      <c r="U34" s="174">
        <f>+T34</f>
        <v>9025714.2857142854</v>
      </c>
      <c r="V34" s="174">
        <f t="shared" si="5"/>
        <v>9025714.2857142854</v>
      </c>
      <c r="W34" s="174">
        <f t="shared" si="5"/>
        <v>9025714.2857142854</v>
      </c>
      <c r="X34" s="174">
        <f t="shared" si="5"/>
        <v>9025714.2857142854</v>
      </c>
      <c r="Y34" s="174">
        <f t="shared" si="5"/>
        <v>9025714.2857142854</v>
      </c>
    </row>
    <row r="35" spans="2:25">
      <c r="E35" s="98">
        <v>6</v>
      </c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7">
        <f>SUM(S21:S34)</f>
        <v>152329509.67994854</v>
      </c>
      <c r="T35" s="174">
        <f>+E20/E35*T20</f>
        <v>10530000</v>
      </c>
      <c r="U35" s="174">
        <f>+T35</f>
        <v>10530000</v>
      </c>
      <c r="V35" s="174">
        <f t="shared" si="5"/>
        <v>10530000</v>
      </c>
      <c r="W35" s="174">
        <f t="shared" si="5"/>
        <v>10530000</v>
      </c>
      <c r="X35" s="174">
        <f t="shared" si="5"/>
        <v>10530000</v>
      </c>
      <c r="Y35" s="174">
        <f t="shared" si="5"/>
        <v>10530000</v>
      </c>
    </row>
    <row r="36" spans="2:25">
      <c r="E36" s="98">
        <v>5</v>
      </c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7">
        <f>SUM(T21:T35)</f>
        <v>162859509.67994854</v>
      </c>
      <c r="U36" s="177">
        <f t="shared" ref="U36:Y36" si="6">SUM(U21:U35)</f>
        <v>162859509.67994854</v>
      </c>
      <c r="V36" s="177">
        <f t="shared" si="6"/>
        <v>162859509.67994854</v>
      </c>
      <c r="W36" s="177">
        <f t="shared" si="6"/>
        <v>162859509.67994854</v>
      </c>
      <c r="X36" s="177">
        <f t="shared" si="6"/>
        <v>162859509.67994854</v>
      </c>
      <c r="Y36" s="177">
        <f t="shared" si="6"/>
        <v>162859509.67994854</v>
      </c>
    </row>
    <row r="37" spans="2:25">
      <c r="E37" s="98">
        <v>4</v>
      </c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</row>
    <row r="38" spans="2:25">
      <c r="E38" s="98">
        <v>3</v>
      </c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</row>
    <row r="39" spans="2:25">
      <c r="E39" s="98">
        <v>2</v>
      </c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</row>
    <row r="40" spans="2:25">
      <c r="E40" s="98">
        <v>1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167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4906-5D7B-4CDE-A4C1-A9433DAC1846}">
  <sheetPr>
    <tabColor theme="4"/>
  </sheetPr>
  <dimension ref="A1:AB33"/>
  <sheetViews>
    <sheetView zoomScale="110" zoomScaleNormal="110" workbookViewId="0">
      <selection activeCell="B2" sqref="B2:H13"/>
    </sheetView>
  </sheetViews>
  <sheetFormatPr defaultColWidth="11.42578125" defaultRowHeight="15"/>
  <cols>
    <col min="1" max="1" width="59.42578125" style="2" customWidth="1"/>
    <col min="2" max="2" width="23.140625" style="2" customWidth="1"/>
    <col min="3" max="26" width="16.7109375" style="2" customWidth="1"/>
    <col min="27" max="27" width="25" style="2" bestFit="1" customWidth="1"/>
    <col min="28" max="28" width="15.7109375" style="2" bestFit="1" customWidth="1"/>
    <col min="29" max="16384" width="11.42578125" style="2"/>
  </cols>
  <sheetData>
    <row r="1" spans="1:28">
      <c r="A1" s="300" t="s">
        <v>1083</v>
      </c>
      <c r="B1" s="301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</row>
    <row r="2" spans="1:28" hidden="1">
      <c r="A2" s="2" t="s">
        <v>812</v>
      </c>
    </row>
    <row r="3" spans="1:28" hidden="1">
      <c r="A3" s="2" t="s">
        <v>813</v>
      </c>
    </row>
    <row r="4" spans="1:28" hidden="1">
      <c r="A4" s="2" t="s">
        <v>814</v>
      </c>
    </row>
    <row r="5" spans="1:28">
      <c r="A5" s="58" t="s">
        <v>815</v>
      </c>
      <c r="B5" s="90" t="s">
        <v>816</v>
      </c>
      <c r="C5" s="35" t="s">
        <v>746</v>
      </c>
      <c r="D5" s="35" t="s">
        <v>747</v>
      </c>
      <c r="E5" s="35" t="s">
        <v>748</v>
      </c>
      <c r="F5" s="35" t="s">
        <v>749</v>
      </c>
      <c r="G5" s="35" t="s">
        <v>750</v>
      </c>
      <c r="H5" s="35" t="s">
        <v>751</v>
      </c>
      <c r="I5" s="35" t="s">
        <v>752</v>
      </c>
      <c r="J5" s="35" t="s">
        <v>753</v>
      </c>
      <c r="K5" s="35" t="s">
        <v>754</v>
      </c>
      <c r="L5" s="35" t="s">
        <v>755</v>
      </c>
      <c r="M5" s="35" t="s">
        <v>756</v>
      </c>
      <c r="N5" s="35" t="s">
        <v>757</v>
      </c>
      <c r="O5" s="35" t="s">
        <v>758</v>
      </c>
      <c r="P5" s="35" t="s">
        <v>759</v>
      </c>
      <c r="Q5" s="35" t="s">
        <v>760</v>
      </c>
      <c r="R5" s="35" t="s">
        <v>761</v>
      </c>
      <c r="S5" s="35" t="s">
        <v>762</v>
      </c>
      <c r="T5" s="35" t="s">
        <v>763</v>
      </c>
      <c r="U5" s="35" t="s">
        <v>764</v>
      </c>
      <c r="V5" s="35" t="s">
        <v>765</v>
      </c>
      <c r="W5" s="35" t="s">
        <v>766</v>
      </c>
      <c r="X5" s="35" t="s">
        <v>767</v>
      </c>
      <c r="Y5" s="35" t="s">
        <v>768</v>
      </c>
      <c r="Z5" s="35" t="s">
        <v>769</v>
      </c>
    </row>
    <row r="6" spans="1:28">
      <c r="A6" s="58" t="s">
        <v>817</v>
      </c>
      <c r="B6" s="89">
        <f>SUM(C6:Z6)</f>
        <v>7676400000</v>
      </c>
      <c r="C6" s="37"/>
      <c r="D6" s="37"/>
      <c r="E6" s="37"/>
      <c r="F6" s="37">
        <f>+(B22)*3+352000000</f>
        <v>983800000</v>
      </c>
      <c r="G6" s="37">
        <f>+$B$22*3</f>
        <v>631800000</v>
      </c>
      <c r="H6" s="37">
        <f t="shared" ref="H6:L6" si="0">+$B$22*3</f>
        <v>631800000</v>
      </c>
      <c r="I6" s="37">
        <f t="shared" si="0"/>
        <v>631800000</v>
      </c>
      <c r="J6" s="37">
        <f t="shared" si="0"/>
        <v>631800000</v>
      </c>
      <c r="K6" s="37">
        <f t="shared" si="0"/>
        <v>631800000</v>
      </c>
      <c r="L6" s="37">
        <f t="shared" si="0"/>
        <v>631800000</v>
      </c>
      <c r="M6" s="37">
        <f>+$B$22*3</f>
        <v>631800000</v>
      </c>
      <c r="N6" s="37">
        <f t="shared" ref="N6:O6" si="1">+$B$22*2</f>
        <v>421200000</v>
      </c>
      <c r="O6" s="37">
        <f t="shared" si="1"/>
        <v>421200000</v>
      </c>
      <c r="P6" s="37">
        <f>+$B$22*2</f>
        <v>421200000</v>
      </c>
      <c r="Q6" s="37">
        <f>+$B$22*1</f>
        <v>210600000</v>
      </c>
      <c r="R6" s="37">
        <f>+$B$22*1</f>
        <v>210600000</v>
      </c>
      <c r="S6" s="37">
        <f>+$B$22*1</f>
        <v>210600000</v>
      </c>
      <c r="T6" s="37">
        <f>+$B$22*1</f>
        <v>210600000</v>
      </c>
      <c r="U6" s="37">
        <f>+B23</f>
        <v>164000000</v>
      </c>
      <c r="V6" s="37"/>
      <c r="W6" s="37"/>
      <c r="X6" s="37"/>
      <c r="Y6" s="37"/>
      <c r="Z6" s="37"/>
      <c r="AA6" s="72"/>
      <c r="AB6" s="73"/>
    </row>
    <row r="7" spans="1:28" hidden="1">
      <c r="A7" s="58" t="s">
        <v>818</v>
      </c>
      <c r="B7" s="85" t="s">
        <v>818</v>
      </c>
      <c r="C7" s="37">
        <f>B21*2*0.3</f>
        <v>105600000</v>
      </c>
      <c r="D7" s="37">
        <f>$B$22*3*0.3</f>
        <v>189540000</v>
      </c>
      <c r="E7" s="37">
        <f t="shared" ref="E7:I7" si="2">$B$22*3*0.3</f>
        <v>189540000</v>
      </c>
      <c r="F7" s="37">
        <f t="shared" si="2"/>
        <v>189540000</v>
      </c>
      <c r="G7" s="37">
        <f t="shared" si="2"/>
        <v>189540000</v>
      </c>
      <c r="H7" s="37">
        <f t="shared" si="2"/>
        <v>189540000</v>
      </c>
      <c r="I7" s="37">
        <f t="shared" si="2"/>
        <v>189540000</v>
      </c>
      <c r="J7" s="37">
        <f>$B$22*2*0.3</f>
        <v>126360000</v>
      </c>
      <c r="K7" s="37">
        <f t="shared" ref="K7:Q7" si="3">$B$22*2*0.3</f>
        <v>126360000</v>
      </c>
      <c r="L7" s="37">
        <f t="shared" si="3"/>
        <v>126360000</v>
      </c>
      <c r="M7" s="37">
        <f t="shared" ref="M7:M8" si="4">+$B$22*2</f>
        <v>421200000</v>
      </c>
      <c r="N7" s="37">
        <f t="shared" si="3"/>
        <v>126360000</v>
      </c>
      <c r="O7" s="37">
        <f t="shared" si="3"/>
        <v>126360000</v>
      </c>
      <c r="P7" s="37">
        <f t="shared" si="3"/>
        <v>126360000</v>
      </c>
      <c r="Q7" s="37">
        <f t="shared" si="3"/>
        <v>126360000</v>
      </c>
      <c r="R7" s="37">
        <f>B23*1*0.3</f>
        <v>49200000</v>
      </c>
      <c r="S7" s="37"/>
      <c r="T7" s="37"/>
      <c r="U7" s="37"/>
      <c r="V7" s="37"/>
      <c r="W7" s="37"/>
      <c r="X7" s="37"/>
      <c r="Y7" s="37"/>
      <c r="Z7" s="37"/>
      <c r="AA7" s="72"/>
      <c r="AB7" s="73"/>
    </row>
    <row r="8" spans="1:28" hidden="1">
      <c r="A8" s="58" t="s">
        <v>819</v>
      </c>
      <c r="B8" s="85" t="s">
        <v>819</v>
      </c>
      <c r="C8" s="37"/>
      <c r="D8" s="37"/>
      <c r="E8" s="37"/>
      <c r="F8" s="37"/>
      <c r="G8" s="37"/>
      <c r="H8" s="37"/>
      <c r="I8" s="37">
        <v>0</v>
      </c>
      <c r="J8" s="37">
        <v>0</v>
      </c>
      <c r="K8" s="37">
        <v>0</v>
      </c>
      <c r="L8" s="37">
        <v>0</v>
      </c>
      <c r="M8" s="37">
        <f t="shared" si="4"/>
        <v>421200000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/>
      <c r="AA8" s="72"/>
      <c r="AB8" s="73"/>
    </row>
    <row r="9" spans="1:28">
      <c r="A9" s="58" t="s">
        <v>820</v>
      </c>
      <c r="B9" s="109">
        <f>SUM(C9:Z9)</f>
        <v>2598427485</v>
      </c>
      <c r="C9" s="83">
        <f>+'3, COSTOS Y GASTOS'!C3+'3, COSTOS Y GASTOS'!C4</f>
        <v>35333333.333333336</v>
      </c>
      <c r="D9" s="83">
        <f>+'3, COSTOS Y GASTOS'!D3+'3, COSTOS Y GASTOS'!D4</f>
        <v>35333333.333333336</v>
      </c>
      <c r="E9" s="83">
        <f>+'3, COSTOS Y GASTOS'!E3+'3, COSTOS Y GASTOS'!E4</f>
        <v>35333333.333333336</v>
      </c>
      <c r="F9" s="83">
        <f>+'3, COSTOS Y GASTOS'!F3+'3, COSTOS Y GASTOS'!F4</f>
        <v>0</v>
      </c>
      <c r="G9" s="83">
        <f>+'3, COSTOS Y GASTOS'!G3+'3, COSTOS Y GASTOS'!G4</f>
        <v>0</v>
      </c>
      <c r="H9" s="83">
        <f>+'3, COSTOS Y GASTOS'!H3+'3, COSTOS Y GASTOS'!H4</f>
        <v>0</v>
      </c>
      <c r="I9" s="83">
        <f>+'3, COSTOS Y GASTOS'!I3+'3, COSTOS Y GASTOS'!I4</f>
        <v>0</v>
      </c>
      <c r="J9" s="83">
        <f>+'3, COSTOS Y GASTOS'!J3+'3, COSTOS Y GASTOS'!J4</f>
        <v>0</v>
      </c>
      <c r="K9" s="83">
        <f>+'3, COSTOS Y GASTOS'!K3+'3, COSTOS Y GASTOS'!K4</f>
        <v>0</v>
      </c>
      <c r="L9" s="83">
        <f>+'3, COSTOS Y GASTOS'!L3+'3, COSTOS Y GASTOS'!L4</f>
        <v>0</v>
      </c>
      <c r="M9" s="83">
        <f>+'3, COSTOS Y GASTOS'!M3+'3, COSTOS Y GASTOS'!M4</f>
        <v>145507813</v>
      </c>
      <c r="N9" s="83">
        <f>+'3, COSTOS Y GASTOS'!N3+'3, COSTOS Y GASTOS'!N4</f>
        <v>114630156</v>
      </c>
      <c r="O9" s="83">
        <f>+'3, COSTOS Y GASTOS'!O3+'3, COSTOS Y GASTOS'!O4</f>
        <v>162112184</v>
      </c>
      <c r="P9" s="83">
        <f>+'3, COSTOS Y GASTOS'!P3+'3, COSTOS Y GASTOS'!P4</f>
        <v>110409698</v>
      </c>
      <c r="Q9" s="83">
        <f>+'3, COSTOS Y GASTOS'!Q3+'3, COSTOS Y GASTOS'!Q4</f>
        <v>169948246</v>
      </c>
      <c r="R9" s="83">
        <f>+'3, COSTOS Y GASTOS'!R3+'3, COSTOS Y GASTOS'!R4</f>
        <v>290483879</v>
      </c>
      <c r="S9" s="83">
        <f>+'3, COSTOS Y GASTOS'!S3+'3, COSTOS Y GASTOS'!S4</f>
        <v>229733438</v>
      </c>
      <c r="T9" s="83">
        <f>+'3, COSTOS Y GASTOS'!T3+'3, COSTOS Y GASTOS'!T4</f>
        <v>205194810</v>
      </c>
      <c r="U9" s="83">
        <f>+'3, COSTOS Y GASTOS'!U3+'3, COSTOS Y GASTOS'!U4</f>
        <v>157498838</v>
      </c>
      <c r="V9" s="83">
        <f>+'3, COSTOS Y GASTOS'!V3+'3, COSTOS Y GASTOS'!V4</f>
        <v>264935722</v>
      </c>
      <c r="W9" s="83">
        <f>+'3, COSTOS Y GASTOS'!W3+'3, COSTOS Y GASTOS'!W4</f>
        <v>221045547</v>
      </c>
      <c r="X9" s="83">
        <f>+'3, COSTOS Y GASTOS'!X3+'3, COSTOS Y GASTOS'!X4</f>
        <v>188167509</v>
      </c>
      <c r="Y9" s="83">
        <f>+'3, COSTOS Y GASTOS'!Y3+'3, COSTOS Y GASTOS'!Y4</f>
        <v>232759645</v>
      </c>
      <c r="Z9" s="83">
        <f>+'3, COSTOS Y GASTOS'!Z3+'3, COSTOS Y GASTOS'!Z4</f>
        <v>0</v>
      </c>
      <c r="AA9" s="165"/>
      <c r="AB9" s="73"/>
    </row>
    <row r="10" spans="1:28">
      <c r="A10" s="58" t="s">
        <v>821</v>
      </c>
      <c r="B10" s="89">
        <f>SUM(C10:Z10)</f>
        <v>842078785.52941203</v>
      </c>
      <c r="C10" s="83">
        <f>+'3, COSTOS Y GASTOS'!C7+'3, COSTOS Y GASTOS'!C8+'3, COSTOS Y GASTOS'!C9+'3, COSTOS Y GASTOS'!C10+'3, COSTOS Y GASTOS'!C11+'3, COSTOS Y GASTOS'!C12+'3, COSTOS Y GASTOS'!C13+'3, COSTOS Y GASTOS'!C14+'3, COSTOS Y GASTOS'!C15+'3, COSTOS Y GASTOS'!C16+'3, COSTOS Y GASTOS'!C17+'3, COSTOS Y GASTOS'!C18+'3, COSTOS Y GASTOS'!C19+'3, COSTOS Y GASTOS'!C20+'3, COSTOS Y GASTOS'!C21+'3, COSTOS Y GASTOS'!C22+'3, COSTOS Y GASTOS'!C23+'3, COSTOS Y GASTOS'!C24+'3, COSTOS Y GASTOS'!C25+'3, COSTOS Y GASTOS'!C26+'3, COSTOS Y GASTOS'!C27+'3, COSTOS Y GASTOS'!C28+'3, COSTOS Y GASTOS'!C29+'3, COSTOS Y GASTOS'!C30+'3, COSTOS Y GASTOS'!C31+'3, COSTOS Y GASTOS'!C32+'3, COSTOS Y GASTOS'!C33+'3, COSTOS Y GASTOS'!C34+'3, COSTOS Y GASTOS'!C35</f>
        <v>3959800</v>
      </c>
      <c r="D10" s="83">
        <f>+'3, COSTOS Y GASTOS'!D7+'3, COSTOS Y GASTOS'!D8+'3, COSTOS Y GASTOS'!D9+'3, COSTOS Y GASTOS'!D10+'3, COSTOS Y GASTOS'!D11+'3, COSTOS Y GASTOS'!D12+'3, COSTOS Y GASTOS'!D13+'3, COSTOS Y GASTOS'!D14+'3, COSTOS Y GASTOS'!D15+'3, COSTOS Y GASTOS'!D16+'3, COSTOS Y GASTOS'!D17+'3, COSTOS Y GASTOS'!D18+'3, COSTOS Y GASTOS'!D19+'3, COSTOS Y GASTOS'!D20+'3, COSTOS Y GASTOS'!D21+'3, COSTOS Y GASTOS'!D22+'3, COSTOS Y GASTOS'!D23+'3, COSTOS Y GASTOS'!D24+'3, COSTOS Y GASTOS'!D25+'3, COSTOS Y GASTOS'!D26+'3, COSTOS Y GASTOS'!D27+'3, COSTOS Y GASTOS'!D28+'3, COSTOS Y GASTOS'!D29+'3, COSTOS Y GASTOS'!D30+'3, COSTOS Y GASTOS'!D31+'3, COSTOS Y GASTOS'!D32+'3, COSTOS Y GASTOS'!D33+'3, COSTOS Y GASTOS'!D34+'3, COSTOS Y GASTOS'!D35</f>
        <v>3198300</v>
      </c>
      <c r="E10" s="83">
        <f>+'3, COSTOS Y GASTOS'!E7+'3, COSTOS Y GASTOS'!E8+'3, COSTOS Y GASTOS'!E9+'3, COSTOS Y GASTOS'!E10+'3, COSTOS Y GASTOS'!E11+'3, COSTOS Y GASTOS'!E12+'3, COSTOS Y GASTOS'!E13+'3, COSTOS Y GASTOS'!E14+'3, COSTOS Y GASTOS'!E15+'3, COSTOS Y GASTOS'!E16+'3, COSTOS Y GASTOS'!E17+'3, COSTOS Y GASTOS'!E18+'3, COSTOS Y GASTOS'!E19+'3, COSTOS Y GASTOS'!E20+'3, COSTOS Y GASTOS'!E21+'3, COSTOS Y GASTOS'!E22+'3, COSTOS Y GASTOS'!E23+'3, COSTOS Y GASTOS'!E24+'3, COSTOS Y GASTOS'!E25+'3, COSTOS Y GASTOS'!E26+'3, COSTOS Y GASTOS'!E27+'3, COSTOS Y GASTOS'!E28+'3, COSTOS Y GASTOS'!E29+'3, COSTOS Y GASTOS'!E30+'3, COSTOS Y GASTOS'!E31+'3, COSTOS Y GASTOS'!E32+'3, COSTOS Y GASTOS'!E33+'3, COSTOS Y GASTOS'!E34+'3, COSTOS Y GASTOS'!E35</f>
        <v>3198300</v>
      </c>
      <c r="F10" s="83">
        <f>+'3, COSTOS Y GASTOS'!F7+'3, COSTOS Y GASTOS'!F8+'3, COSTOS Y GASTOS'!F9+'3, COSTOS Y GASTOS'!F10+'3, COSTOS Y GASTOS'!F11+'3, COSTOS Y GASTOS'!F12+'3, COSTOS Y GASTOS'!F13+'3, COSTOS Y GASTOS'!F14+'3, COSTOS Y GASTOS'!F15+'3, COSTOS Y GASTOS'!F16+'3, COSTOS Y GASTOS'!F17+'3, COSTOS Y GASTOS'!F18+'3, COSTOS Y GASTOS'!F19+'3, COSTOS Y GASTOS'!F20+'3, COSTOS Y GASTOS'!F21+'3, COSTOS Y GASTOS'!F22+'3, COSTOS Y GASTOS'!F23+'3, COSTOS Y GASTOS'!F24+'3, COSTOS Y GASTOS'!F25+'3, COSTOS Y GASTOS'!F26+'3, COSTOS Y GASTOS'!F27+'3, COSTOS Y GASTOS'!F28+'3, COSTOS Y GASTOS'!F29+'3, COSTOS Y GASTOS'!F30+'3, COSTOS Y GASTOS'!F31+'3, COSTOS Y GASTOS'!F32+'3, COSTOS Y GASTOS'!F33+'3, COSTOS Y GASTOS'!F34+'3, COSTOS Y GASTOS'!F35</f>
        <v>25429776.470588237</v>
      </c>
      <c r="G10" s="83">
        <f>+'3, COSTOS Y GASTOS'!G7+'3, COSTOS Y GASTOS'!G8+'3, COSTOS Y GASTOS'!G9+'3, COSTOS Y GASTOS'!G10+'3, COSTOS Y GASTOS'!G11+'3, COSTOS Y GASTOS'!G12+'3, COSTOS Y GASTOS'!G13+'3, COSTOS Y GASTOS'!G14+'3, COSTOS Y GASTOS'!G15+'3, COSTOS Y GASTOS'!G16+'3, COSTOS Y GASTOS'!G17+'3, COSTOS Y GASTOS'!G18+'3, COSTOS Y GASTOS'!G19+'3, COSTOS Y GASTOS'!G20+'3, COSTOS Y GASTOS'!G21+'3, COSTOS Y GASTOS'!G22+'3, COSTOS Y GASTOS'!G23+'3, COSTOS Y GASTOS'!G24+'3, COSTOS Y GASTOS'!G25+'3, COSTOS Y GASTOS'!G26+'3, COSTOS Y GASTOS'!G27+'3, COSTOS Y GASTOS'!G28+'3, COSTOS Y GASTOS'!G29+'3, COSTOS Y GASTOS'!G30+'3, COSTOS Y GASTOS'!G31+'3, COSTOS Y GASTOS'!G32+'3, COSTOS Y GASTOS'!G33+'3, COSTOS Y GASTOS'!G34+'3, COSTOS Y GASTOS'!G35</f>
        <v>15297576.470588237</v>
      </c>
      <c r="H10" s="83">
        <f>+'3, COSTOS Y GASTOS'!H7+'3, COSTOS Y GASTOS'!H8+'3, COSTOS Y GASTOS'!H9+'3, COSTOS Y GASTOS'!H10+'3, COSTOS Y GASTOS'!H11+'3, COSTOS Y GASTOS'!H12+'3, COSTOS Y GASTOS'!H13+'3, COSTOS Y GASTOS'!H14+'3, COSTOS Y GASTOS'!H15+'3, COSTOS Y GASTOS'!H16+'3, COSTOS Y GASTOS'!H17+'3, COSTOS Y GASTOS'!H18+'3, COSTOS Y GASTOS'!H19+'3, COSTOS Y GASTOS'!H20+'3, COSTOS Y GASTOS'!H21+'3, COSTOS Y GASTOS'!H22+'3, COSTOS Y GASTOS'!H23+'3, COSTOS Y GASTOS'!H24+'3, COSTOS Y GASTOS'!H25+'3, COSTOS Y GASTOS'!H26+'3, COSTOS Y GASTOS'!H27+'3, COSTOS Y GASTOS'!H28+'3, COSTOS Y GASTOS'!H29+'3, COSTOS Y GASTOS'!H30+'3, COSTOS Y GASTOS'!H31+'3, COSTOS Y GASTOS'!H32+'3, COSTOS Y GASTOS'!H33+'3, COSTOS Y GASTOS'!H34+'3, COSTOS Y GASTOS'!H35</f>
        <v>15297576.470588237</v>
      </c>
      <c r="I10" s="83">
        <f>+'3, COSTOS Y GASTOS'!I7+'3, COSTOS Y GASTOS'!I8+'3, COSTOS Y GASTOS'!I9+'3, COSTOS Y GASTOS'!I10+'3, COSTOS Y GASTOS'!I11+'3, COSTOS Y GASTOS'!I12+'3, COSTOS Y GASTOS'!I13+'3, COSTOS Y GASTOS'!I14+'3, COSTOS Y GASTOS'!I15+'3, COSTOS Y GASTOS'!I16+'3, COSTOS Y GASTOS'!I17+'3, COSTOS Y GASTOS'!I18+'3, COSTOS Y GASTOS'!I19+'3, COSTOS Y GASTOS'!I20+'3, COSTOS Y GASTOS'!I21+'3, COSTOS Y GASTOS'!I22+'3, COSTOS Y GASTOS'!I23+'3, COSTOS Y GASTOS'!I24+'3, COSTOS Y GASTOS'!I25+'3, COSTOS Y GASTOS'!I26+'3, COSTOS Y GASTOS'!I27+'3, COSTOS Y GASTOS'!I28+'3, COSTOS Y GASTOS'!I29+'3, COSTOS Y GASTOS'!I30+'3, COSTOS Y GASTOS'!I31+'3, COSTOS Y GASTOS'!I32+'3, COSTOS Y GASTOS'!I33+'3, COSTOS Y GASTOS'!I34+'3, COSTOS Y GASTOS'!I35</f>
        <v>14688376.470588237</v>
      </c>
      <c r="J10" s="83">
        <f>+'3, COSTOS Y GASTOS'!J7+'3, COSTOS Y GASTOS'!J8+'3, COSTOS Y GASTOS'!J9+'3, COSTOS Y GASTOS'!J10+'3, COSTOS Y GASTOS'!J11+'3, COSTOS Y GASTOS'!J12+'3, COSTOS Y GASTOS'!J13+'3, COSTOS Y GASTOS'!J14+'3, COSTOS Y GASTOS'!J15+'3, COSTOS Y GASTOS'!J16+'3, COSTOS Y GASTOS'!J17+'3, COSTOS Y GASTOS'!J18+'3, COSTOS Y GASTOS'!J19+'3, COSTOS Y GASTOS'!J20+'3, COSTOS Y GASTOS'!J21+'3, COSTOS Y GASTOS'!J22+'3, COSTOS Y GASTOS'!J23+'3, COSTOS Y GASTOS'!J24+'3, COSTOS Y GASTOS'!J25+'3, COSTOS Y GASTOS'!J26+'3, COSTOS Y GASTOS'!J27+'3, COSTOS Y GASTOS'!J28+'3, COSTOS Y GASTOS'!J29+'3, COSTOS Y GASTOS'!J30+'3, COSTOS Y GASTOS'!J31+'3, COSTOS Y GASTOS'!J32+'3, COSTOS Y GASTOS'!J33+'3, COSTOS Y GASTOS'!J34+'3, COSTOS Y GASTOS'!J35</f>
        <v>14688376.470588237</v>
      </c>
      <c r="K10" s="83">
        <f>+'3, COSTOS Y GASTOS'!K7+'3, COSTOS Y GASTOS'!K8+'3, COSTOS Y GASTOS'!K9+'3, COSTOS Y GASTOS'!K10+'3, COSTOS Y GASTOS'!K11+'3, COSTOS Y GASTOS'!K12+'3, COSTOS Y GASTOS'!K13+'3, COSTOS Y GASTOS'!K14+'3, COSTOS Y GASTOS'!K15+'3, COSTOS Y GASTOS'!K16+'3, COSTOS Y GASTOS'!K17+'3, COSTOS Y GASTOS'!K18+'3, COSTOS Y GASTOS'!K19+'3, COSTOS Y GASTOS'!K20+'3, COSTOS Y GASTOS'!K21+'3, COSTOS Y GASTOS'!K22+'3, COSTOS Y GASTOS'!K23+'3, COSTOS Y GASTOS'!K24+'3, COSTOS Y GASTOS'!K25+'3, COSTOS Y GASTOS'!K26+'3, COSTOS Y GASTOS'!K27+'3, COSTOS Y GASTOS'!K28+'3, COSTOS Y GASTOS'!K29+'3, COSTOS Y GASTOS'!K30+'3, COSTOS Y GASTOS'!K31+'3, COSTOS Y GASTOS'!K32+'3, COSTOS Y GASTOS'!K33+'3, COSTOS Y GASTOS'!K34+'3, COSTOS Y GASTOS'!K35</f>
        <v>18567876.470588237</v>
      </c>
      <c r="L10" s="83">
        <f>+'3, COSTOS Y GASTOS'!L7+'3, COSTOS Y GASTOS'!L8+'3, COSTOS Y GASTOS'!L9+'3, COSTOS Y GASTOS'!L10+'3, COSTOS Y GASTOS'!L11+'3, COSTOS Y GASTOS'!L12+'3, COSTOS Y GASTOS'!L13+'3, COSTOS Y GASTOS'!L14+'3, COSTOS Y GASTOS'!L15+'3, COSTOS Y GASTOS'!L16+'3, COSTOS Y GASTOS'!L17+'3, COSTOS Y GASTOS'!L18+'3, COSTOS Y GASTOS'!L19+'3, COSTOS Y GASTOS'!L20+'3, COSTOS Y GASTOS'!L21+'3, COSTOS Y GASTOS'!L22+'3, COSTOS Y GASTOS'!L23+'3, COSTOS Y GASTOS'!L24+'3, COSTOS Y GASTOS'!L25+'3, COSTOS Y GASTOS'!L26+'3, COSTOS Y GASTOS'!L27+'3, COSTOS Y GASTOS'!L28+'3, COSTOS Y GASTOS'!L29+'3, COSTOS Y GASTOS'!L30+'3, COSTOS Y GASTOS'!L31+'3, COSTOS Y GASTOS'!L32+'3, COSTOS Y GASTOS'!L33+'3, COSTOS Y GASTOS'!L34+'3, COSTOS Y GASTOS'!L35</f>
        <v>95390542.970588237</v>
      </c>
      <c r="M10" s="83">
        <f>+'3, COSTOS Y GASTOS'!M7+'3, COSTOS Y GASTOS'!M8+'3, COSTOS Y GASTOS'!M9+'3, COSTOS Y GASTOS'!M10+'3, COSTOS Y GASTOS'!M11+'3, COSTOS Y GASTOS'!M12+'3, COSTOS Y GASTOS'!M13+'3, COSTOS Y GASTOS'!M14+'3, COSTOS Y GASTOS'!M15+'3, COSTOS Y GASTOS'!M16+'3, COSTOS Y GASTOS'!M17+'3, COSTOS Y GASTOS'!M18+'3, COSTOS Y GASTOS'!M19+'3, COSTOS Y GASTOS'!M20+'3, COSTOS Y GASTOS'!M21+'3, COSTOS Y GASTOS'!M22+'3, COSTOS Y GASTOS'!M23+'3, COSTOS Y GASTOS'!M24+'3, COSTOS Y GASTOS'!M25+'3, COSTOS Y GASTOS'!M26+'3, COSTOS Y GASTOS'!M27+'3, COSTOS Y GASTOS'!M28+'3, COSTOS Y GASTOS'!M29+'3, COSTOS Y GASTOS'!M30+'3, COSTOS Y GASTOS'!M31+'3, COSTOS Y GASTOS'!M32+'3, COSTOS Y GASTOS'!M33+'3, COSTOS Y GASTOS'!M34+'3, COSTOS Y GASTOS'!M35</f>
        <v>40769954.970588244</v>
      </c>
      <c r="N10" s="83">
        <f>+'3, COSTOS Y GASTOS'!N7+'3, COSTOS Y GASTOS'!N8+'3, COSTOS Y GASTOS'!N9+'3, COSTOS Y GASTOS'!N10+'3, COSTOS Y GASTOS'!N11+'3, COSTOS Y GASTOS'!N12+'3, COSTOS Y GASTOS'!N13+'3, COSTOS Y GASTOS'!N14+'3, COSTOS Y GASTOS'!N15+'3, COSTOS Y GASTOS'!N16+'3, COSTOS Y GASTOS'!N17+'3, COSTOS Y GASTOS'!N18+'3, COSTOS Y GASTOS'!N19+'3, COSTOS Y GASTOS'!N20+'3, COSTOS Y GASTOS'!N21+'3, COSTOS Y GASTOS'!N22+'3, COSTOS Y GASTOS'!N23+'3, COSTOS Y GASTOS'!N24+'3, COSTOS Y GASTOS'!N25+'3, COSTOS Y GASTOS'!N26+'3, COSTOS Y GASTOS'!N27+'3, COSTOS Y GASTOS'!N28+'3, COSTOS Y GASTOS'!N29+'3, COSTOS Y GASTOS'!N30+'3, COSTOS Y GASTOS'!N31+'3, COSTOS Y GASTOS'!N32+'3, COSTOS Y GASTOS'!N33+'3, COSTOS Y GASTOS'!N34+'3, COSTOS Y GASTOS'!N35</f>
        <v>40769954.970588244</v>
      </c>
      <c r="O10" s="83">
        <f>+'3, COSTOS Y GASTOS'!O7+'3, COSTOS Y GASTOS'!O8+'3, COSTOS Y GASTOS'!O9+'3, COSTOS Y GASTOS'!O10+'3, COSTOS Y GASTOS'!O11+'3, COSTOS Y GASTOS'!O12+'3, COSTOS Y GASTOS'!O13+'3, COSTOS Y GASTOS'!O14+'3, COSTOS Y GASTOS'!O15+'3, COSTOS Y GASTOS'!O16+'3, COSTOS Y GASTOS'!O17+'3, COSTOS Y GASTOS'!O18+'3, COSTOS Y GASTOS'!O19+'3, COSTOS Y GASTOS'!O20+'3, COSTOS Y GASTOS'!O21+'3, COSTOS Y GASTOS'!O22+'3, COSTOS Y GASTOS'!O23+'3, COSTOS Y GASTOS'!O24+'3, COSTOS Y GASTOS'!O25+'3, COSTOS Y GASTOS'!O26+'3, COSTOS Y GASTOS'!O27+'3, COSTOS Y GASTOS'!O28+'3, COSTOS Y GASTOS'!O29+'3, COSTOS Y GASTOS'!O30+'3, COSTOS Y GASTOS'!O31+'3, COSTOS Y GASTOS'!O32+'3, COSTOS Y GASTOS'!O33+'3, COSTOS Y GASTOS'!O34+'3, COSTOS Y GASTOS'!O35</f>
        <v>40769954.970588244</v>
      </c>
      <c r="P10" s="83">
        <f>+'3, COSTOS Y GASTOS'!P7+'3, COSTOS Y GASTOS'!P8+'3, COSTOS Y GASTOS'!P9+'3, COSTOS Y GASTOS'!P10+'3, COSTOS Y GASTOS'!P11+'3, COSTOS Y GASTOS'!P12+'3, COSTOS Y GASTOS'!P13+'3, COSTOS Y GASTOS'!P14+'3, COSTOS Y GASTOS'!P15+'3, COSTOS Y GASTOS'!P16+'3, COSTOS Y GASTOS'!P17+'3, COSTOS Y GASTOS'!P18+'3, COSTOS Y GASTOS'!P19+'3, COSTOS Y GASTOS'!P20+'3, COSTOS Y GASTOS'!P21+'3, COSTOS Y GASTOS'!P22+'3, COSTOS Y GASTOS'!P23+'3, COSTOS Y GASTOS'!P24+'3, COSTOS Y GASTOS'!P25+'3, COSTOS Y GASTOS'!P26+'3, COSTOS Y GASTOS'!P27+'3, COSTOS Y GASTOS'!P28+'3, COSTOS Y GASTOS'!P29+'3, COSTOS Y GASTOS'!P30+'3, COSTOS Y GASTOS'!P31+'3, COSTOS Y GASTOS'!P32+'3, COSTOS Y GASTOS'!P33+'3, COSTOS Y GASTOS'!P34+'3, COSTOS Y GASTOS'!P35</f>
        <v>40769954.970588244</v>
      </c>
      <c r="Q10" s="83">
        <f>+'3, COSTOS Y GASTOS'!Q7+'3, COSTOS Y GASTOS'!Q8+'3, COSTOS Y GASTOS'!Q9+'3, COSTOS Y GASTOS'!Q10+'3, COSTOS Y GASTOS'!Q11+'3, COSTOS Y GASTOS'!Q12+'3, COSTOS Y GASTOS'!Q13+'3, COSTOS Y GASTOS'!Q14+'3, COSTOS Y GASTOS'!Q15+'3, COSTOS Y GASTOS'!Q16+'3, COSTOS Y GASTOS'!Q17+'3, COSTOS Y GASTOS'!Q18+'3, COSTOS Y GASTOS'!Q19+'3, COSTOS Y GASTOS'!Q20+'3, COSTOS Y GASTOS'!Q21+'3, COSTOS Y GASTOS'!Q22+'3, COSTOS Y GASTOS'!Q23+'3, COSTOS Y GASTOS'!Q24+'3, COSTOS Y GASTOS'!Q25+'3, COSTOS Y GASTOS'!Q26+'3, COSTOS Y GASTOS'!Q27+'3, COSTOS Y GASTOS'!Q28+'3, COSTOS Y GASTOS'!Q29+'3, COSTOS Y GASTOS'!Q30+'3, COSTOS Y GASTOS'!Q31+'3, COSTOS Y GASTOS'!Q32+'3, COSTOS Y GASTOS'!Q33+'3, COSTOS Y GASTOS'!Q34+'3, COSTOS Y GASTOS'!Q35</f>
        <v>40769954.970588244</v>
      </c>
      <c r="R10" s="83">
        <f>+'3, COSTOS Y GASTOS'!R7+'3, COSTOS Y GASTOS'!R8+'3, COSTOS Y GASTOS'!R9+'3, COSTOS Y GASTOS'!R10+'3, COSTOS Y GASTOS'!R11+'3, COSTOS Y GASTOS'!R12+'3, COSTOS Y GASTOS'!R13+'3, COSTOS Y GASTOS'!R14+'3, COSTOS Y GASTOS'!R15+'3, COSTOS Y GASTOS'!R16+'3, COSTOS Y GASTOS'!R17+'3, COSTOS Y GASTOS'!R18+'3, COSTOS Y GASTOS'!R19+'3, COSTOS Y GASTOS'!R20+'3, COSTOS Y GASTOS'!R21+'3, COSTOS Y GASTOS'!R22+'3, COSTOS Y GASTOS'!R23+'3, COSTOS Y GASTOS'!R24+'3, COSTOS Y GASTOS'!R25+'3, COSTOS Y GASTOS'!R26+'3, COSTOS Y GASTOS'!R27+'3, COSTOS Y GASTOS'!R28+'3, COSTOS Y GASTOS'!R29+'3, COSTOS Y GASTOS'!R30+'3, COSTOS Y GASTOS'!R31+'3, COSTOS Y GASTOS'!R32+'3, COSTOS Y GASTOS'!R33+'3, COSTOS Y GASTOS'!R34+'3, COSTOS Y GASTOS'!R35</f>
        <v>40769954.970588244</v>
      </c>
      <c r="S10" s="83">
        <f>+'3, COSTOS Y GASTOS'!S7+'3, COSTOS Y GASTOS'!S8+'3, COSTOS Y GASTOS'!S9+'3, COSTOS Y GASTOS'!S10+'3, COSTOS Y GASTOS'!S11+'3, COSTOS Y GASTOS'!S12+'3, COSTOS Y GASTOS'!S13+'3, COSTOS Y GASTOS'!S14+'3, COSTOS Y GASTOS'!S15+'3, COSTOS Y GASTOS'!S16+'3, COSTOS Y GASTOS'!S17+'3, COSTOS Y GASTOS'!S18+'3, COSTOS Y GASTOS'!S19+'3, COSTOS Y GASTOS'!S20+'3, COSTOS Y GASTOS'!S21+'3, COSTOS Y GASTOS'!S22+'3, COSTOS Y GASTOS'!S23+'3, COSTOS Y GASTOS'!S24+'3, COSTOS Y GASTOS'!S25+'3, COSTOS Y GASTOS'!S26+'3, COSTOS Y GASTOS'!S27+'3, COSTOS Y GASTOS'!S28+'3, COSTOS Y GASTOS'!S29+'3, COSTOS Y GASTOS'!S30+'3, COSTOS Y GASTOS'!S31+'3, COSTOS Y GASTOS'!S32+'3, COSTOS Y GASTOS'!S33+'3, COSTOS Y GASTOS'!S34+'3, COSTOS Y GASTOS'!S35</f>
        <v>40769954.970588244</v>
      </c>
      <c r="T10" s="83">
        <f>+'3, COSTOS Y GASTOS'!T7+'3, COSTOS Y GASTOS'!T8+'3, COSTOS Y GASTOS'!T9+'3, COSTOS Y GASTOS'!T10+'3, COSTOS Y GASTOS'!T11+'3, COSTOS Y GASTOS'!T12+'3, COSTOS Y GASTOS'!T13+'3, COSTOS Y GASTOS'!T14+'3, COSTOS Y GASTOS'!T15+'3, COSTOS Y GASTOS'!T16+'3, COSTOS Y GASTOS'!T17+'3, COSTOS Y GASTOS'!T18+'3, COSTOS Y GASTOS'!T19+'3, COSTOS Y GASTOS'!T20+'3, COSTOS Y GASTOS'!T21+'3, COSTOS Y GASTOS'!T22+'3, COSTOS Y GASTOS'!T23+'3, COSTOS Y GASTOS'!T24+'3, COSTOS Y GASTOS'!T25+'3, COSTOS Y GASTOS'!T26+'3, COSTOS Y GASTOS'!T27+'3, COSTOS Y GASTOS'!T28+'3, COSTOS Y GASTOS'!T29+'3, COSTOS Y GASTOS'!T30+'3, COSTOS Y GASTOS'!T31+'3, COSTOS Y GASTOS'!T32+'3, COSTOS Y GASTOS'!T33+'3, COSTOS Y GASTOS'!T34+'3, COSTOS Y GASTOS'!T35</f>
        <v>40769954.970588244</v>
      </c>
      <c r="U10" s="83">
        <f>+'3, COSTOS Y GASTOS'!U7+'3, COSTOS Y GASTOS'!U8+'3, COSTOS Y GASTOS'!U9+'3, COSTOS Y GASTOS'!U10+'3, COSTOS Y GASTOS'!U11+'3, COSTOS Y GASTOS'!U12+'3, COSTOS Y GASTOS'!U13+'3, COSTOS Y GASTOS'!U14+'3, COSTOS Y GASTOS'!U15+'3, COSTOS Y GASTOS'!U16+'3, COSTOS Y GASTOS'!U17+'3, COSTOS Y GASTOS'!U18+'3, COSTOS Y GASTOS'!U19+'3, COSTOS Y GASTOS'!U20+'3, COSTOS Y GASTOS'!U21+'3, COSTOS Y GASTOS'!U22+'3, COSTOS Y GASTOS'!U23+'3, COSTOS Y GASTOS'!U24+'3, COSTOS Y GASTOS'!U25+'3, COSTOS Y GASTOS'!U26+'3, COSTOS Y GASTOS'!U27+'3, COSTOS Y GASTOS'!U28+'3, COSTOS Y GASTOS'!U29+'3, COSTOS Y GASTOS'!U30+'3, COSTOS Y GASTOS'!U31+'3, COSTOS Y GASTOS'!U32+'3, COSTOS Y GASTOS'!U33+'3, COSTOS Y GASTOS'!U34+'3, COSTOS Y GASTOS'!U35</f>
        <v>40769954.970588244</v>
      </c>
      <c r="V10" s="83">
        <f>+'3, COSTOS Y GASTOS'!V7+'3, COSTOS Y GASTOS'!V8+'3, COSTOS Y GASTOS'!V9+'3, COSTOS Y GASTOS'!V10+'3, COSTOS Y GASTOS'!V11+'3, COSTOS Y GASTOS'!V12+'3, COSTOS Y GASTOS'!V13+'3, COSTOS Y GASTOS'!V14+'3, COSTOS Y GASTOS'!V15+'3, COSTOS Y GASTOS'!V16+'3, COSTOS Y GASTOS'!V17+'3, COSTOS Y GASTOS'!V18+'3, COSTOS Y GASTOS'!V19+'3, COSTOS Y GASTOS'!V20+'3, COSTOS Y GASTOS'!V21+'3, COSTOS Y GASTOS'!V22+'3, COSTOS Y GASTOS'!V23+'3, COSTOS Y GASTOS'!V24+'3, COSTOS Y GASTOS'!V25+'3, COSTOS Y GASTOS'!V26+'3, COSTOS Y GASTOS'!V27+'3, COSTOS Y GASTOS'!V28+'3, COSTOS Y GASTOS'!V29+'3, COSTOS Y GASTOS'!V30+'3, COSTOS Y GASTOS'!V31+'3, COSTOS Y GASTOS'!V32+'3, COSTOS Y GASTOS'!V33+'3, COSTOS Y GASTOS'!V34+'3, COSTOS Y GASTOS'!V35</f>
        <v>30193678.5</v>
      </c>
      <c r="W10" s="83">
        <f>+'3, COSTOS Y GASTOS'!W7+'3, COSTOS Y GASTOS'!W8+'3, COSTOS Y GASTOS'!W9+'3, COSTOS Y GASTOS'!W10+'3, COSTOS Y GASTOS'!W11+'3, COSTOS Y GASTOS'!W12+'3, COSTOS Y GASTOS'!W13+'3, COSTOS Y GASTOS'!W14+'3, COSTOS Y GASTOS'!W15+'3, COSTOS Y GASTOS'!W16+'3, COSTOS Y GASTOS'!W17+'3, COSTOS Y GASTOS'!W18+'3, COSTOS Y GASTOS'!W19+'3, COSTOS Y GASTOS'!W20+'3, COSTOS Y GASTOS'!W21+'3, COSTOS Y GASTOS'!W22+'3, COSTOS Y GASTOS'!W23+'3, COSTOS Y GASTOS'!W24+'3, COSTOS Y GASTOS'!W25+'3, COSTOS Y GASTOS'!W26+'3, COSTOS Y GASTOS'!W27+'3, COSTOS Y GASTOS'!W28+'3, COSTOS Y GASTOS'!W29+'3, COSTOS Y GASTOS'!W30+'3, COSTOS Y GASTOS'!W31+'3, COSTOS Y GASTOS'!W32+'3, COSTOS Y GASTOS'!W33+'3, COSTOS Y GASTOS'!W34+'3, COSTOS Y GASTOS'!W35</f>
        <v>30193678.5</v>
      </c>
      <c r="X10" s="83">
        <f>+'3, COSTOS Y GASTOS'!X7+'3, COSTOS Y GASTOS'!X8+'3, COSTOS Y GASTOS'!X9+'3, COSTOS Y GASTOS'!X10+'3, COSTOS Y GASTOS'!X11+'3, COSTOS Y GASTOS'!X12+'3, COSTOS Y GASTOS'!X13+'3, COSTOS Y GASTOS'!X14+'3, COSTOS Y GASTOS'!X15+'3, COSTOS Y GASTOS'!X16+'3, COSTOS Y GASTOS'!X17+'3, COSTOS Y GASTOS'!X18+'3, COSTOS Y GASTOS'!X19+'3, COSTOS Y GASTOS'!X20+'3, COSTOS Y GASTOS'!X21+'3, COSTOS Y GASTOS'!X22+'3, COSTOS Y GASTOS'!X23+'3, COSTOS Y GASTOS'!X24+'3, COSTOS Y GASTOS'!X25+'3, COSTOS Y GASTOS'!X26+'3, COSTOS Y GASTOS'!X27+'3, COSTOS Y GASTOS'!X28+'3, COSTOS Y GASTOS'!X29+'3, COSTOS Y GASTOS'!X30+'3, COSTOS Y GASTOS'!X31+'3, COSTOS Y GASTOS'!X32+'3, COSTOS Y GASTOS'!X33+'3, COSTOS Y GASTOS'!X34+'3, COSTOS Y GASTOS'!X35</f>
        <v>30193678.5</v>
      </c>
      <c r="Y10" s="83">
        <f>+'3, COSTOS Y GASTOS'!Y7+'3, COSTOS Y GASTOS'!Y8+'3, COSTOS Y GASTOS'!Y9+'3, COSTOS Y GASTOS'!Y10+'3, COSTOS Y GASTOS'!Y11+'3, COSTOS Y GASTOS'!Y12+'3, COSTOS Y GASTOS'!Y13+'3, COSTOS Y GASTOS'!Y14+'3, COSTOS Y GASTOS'!Y15+'3, COSTOS Y GASTOS'!Y16+'3, COSTOS Y GASTOS'!Y17+'3, COSTOS Y GASTOS'!Y18+'3, COSTOS Y GASTOS'!Y19+'3, COSTOS Y GASTOS'!Y20+'3, COSTOS Y GASTOS'!Y21+'3, COSTOS Y GASTOS'!Y22+'3, COSTOS Y GASTOS'!Y23+'3, COSTOS Y GASTOS'!Y24+'3, COSTOS Y GASTOS'!Y25+'3, COSTOS Y GASTOS'!Y26+'3, COSTOS Y GASTOS'!Y27+'3, COSTOS Y GASTOS'!Y28+'3, COSTOS Y GASTOS'!Y29+'3, COSTOS Y GASTOS'!Y30+'3, COSTOS Y GASTOS'!Y31+'3, COSTOS Y GASTOS'!Y32+'3, COSTOS Y GASTOS'!Y33+'3, COSTOS Y GASTOS'!Y34+'3, COSTOS Y GASTOS'!Y35</f>
        <v>30802878.5</v>
      </c>
      <c r="Z10" s="83">
        <f>+'3, COSTOS Y GASTOS'!Z7+'3, COSTOS Y GASTOS'!Z8+'3, COSTOS Y GASTOS'!Z9+'3, COSTOS Y GASTOS'!Z10+'3, COSTOS Y GASTOS'!Z11+'3, COSTOS Y GASTOS'!Z12+'3, COSTOS Y GASTOS'!Z13+'3, COSTOS Y GASTOS'!Z14+'3, COSTOS Y GASTOS'!Z15+'3, COSTOS Y GASTOS'!Z16+'3, COSTOS Y GASTOS'!Z17+'3, COSTOS Y GASTOS'!Z18+'3, COSTOS Y GASTOS'!Z19+'3, COSTOS Y GASTOS'!Z20+'3, COSTOS Y GASTOS'!Z21+'3, COSTOS Y GASTOS'!Z22+'3, COSTOS Y GASTOS'!Z23+'3, COSTOS Y GASTOS'!Z24+'3, COSTOS Y GASTOS'!Z25+'3, COSTOS Y GASTOS'!Z26+'3, COSTOS Y GASTOS'!Z27+'3, COSTOS Y GASTOS'!Z28+'3, COSTOS Y GASTOS'!Z29+'3, COSTOS Y GASTOS'!Z30+'3, COSTOS Y GASTOS'!Z31+'3, COSTOS Y GASTOS'!Z32+'3, COSTOS Y GASTOS'!Z33+'3, COSTOS Y GASTOS'!Z34+'3, COSTOS Y GASTOS'!Z35</f>
        <v>144048775</v>
      </c>
      <c r="AA10" s="74"/>
      <c r="AB10" s="73"/>
    </row>
    <row r="11" spans="1:28">
      <c r="A11" s="81"/>
      <c r="B11" s="17" t="s">
        <v>822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72"/>
    </row>
    <row r="12" spans="1:28">
      <c r="A12" s="51" t="s">
        <v>823</v>
      </c>
      <c r="B12" s="78">
        <f>-'3, COSTOS Y GASTOS'!B37</f>
        <v>-858092000</v>
      </c>
      <c r="C12" s="84">
        <f>+C6-C9-C10</f>
        <v>-39293133.333333336</v>
      </c>
      <c r="D12" s="84">
        <f t="shared" ref="D12:Z12" si="5">+D6-D9-D10</f>
        <v>-38531633.333333336</v>
      </c>
      <c r="E12" s="84">
        <f t="shared" si="5"/>
        <v>-38531633.333333336</v>
      </c>
      <c r="F12" s="84">
        <f t="shared" si="5"/>
        <v>958370223.52941179</v>
      </c>
      <c r="G12" s="84">
        <f t="shared" si="5"/>
        <v>616502423.52941179</v>
      </c>
      <c r="H12" s="84">
        <f t="shared" si="5"/>
        <v>616502423.52941179</v>
      </c>
      <c r="I12" s="84">
        <f t="shared" si="5"/>
        <v>617111623.52941179</v>
      </c>
      <c r="J12" s="84">
        <f t="shared" si="5"/>
        <v>617111623.52941179</v>
      </c>
      <c r="K12" s="84">
        <f t="shared" si="5"/>
        <v>613232123.52941179</v>
      </c>
      <c r="L12" s="84">
        <f t="shared" si="5"/>
        <v>536409457.02941179</v>
      </c>
      <c r="M12" s="84">
        <f t="shared" si="5"/>
        <v>445522232.02941173</v>
      </c>
      <c r="N12" s="84">
        <f t="shared" si="5"/>
        <v>265799889.02941176</v>
      </c>
      <c r="O12" s="84">
        <f t="shared" si="5"/>
        <v>218317861.02941176</v>
      </c>
      <c r="P12" s="84">
        <f t="shared" si="5"/>
        <v>270020347.02941173</v>
      </c>
      <c r="Q12" s="84">
        <f t="shared" si="5"/>
        <v>-118200.9705882445</v>
      </c>
      <c r="R12" s="84">
        <f t="shared" si="5"/>
        <v>-120653833.97058824</v>
      </c>
      <c r="S12" s="84">
        <f t="shared" si="5"/>
        <v>-59903392.970588244</v>
      </c>
      <c r="T12" s="84">
        <f t="shared" si="5"/>
        <v>-35364764.970588244</v>
      </c>
      <c r="U12" s="84">
        <f t="shared" si="5"/>
        <v>-34268792.970588244</v>
      </c>
      <c r="V12" s="84">
        <f t="shared" si="5"/>
        <v>-295129400.5</v>
      </c>
      <c r="W12" s="84">
        <f t="shared" si="5"/>
        <v>-251239225.5</v>
      </c>
      <c r="X12" s="84">
        <f t="shared" si="5"/>
        <v>-218361187.5</v>
      </c>
      <c r="Y12" s="84">
        <f t="shared" si="5"/>
        <v>-263562523.5</v>
      </c>
      <c r="Z12" s="84">
        <f t="shared" si="5"/>
        <v>-144048775</v>
      </c>
      <c r="AA12" s="73"/>
    </row>
    <row r="13" spans="1:28">
      <c r="A13" s="17" t="s">
        <v>824</v>
      </c>
      <c r="B13" s="82">
        <f>+IRR(B12:Z12)</f>
        <v>0.30348604098222753</v>
      </c>
    </row>
    <row r="14" spans="1:28">
      <c r="A14" s="17" t="s">
        <v>825</v>
      </c>
      <c r="B14" s="80">
        <f>+NPV(B13,C12:Z12)</f>
        <v>858091999.99999928</v>
      </c>
    </row>
    <row r="15" spans="1:28">
      <c r="A15" s="17" t="s">
        <v>826</v>
      </c>
      <c r="B15" s="79">
        <v>0.3</v>
      </c>
      <c r="F15" s="173">
        <v>3</v>
      </c>
      <c r="G15" s="173">
        <v>3</v>
      </c>
      <c r="H15" s="173">
        <v>3</v>
      </c>
      <c r="I15" s="173">
        <v>3</v>
      </c>
      <c r="J15" s="173">
        <v>3</v>
      </c>
      <c r="K15" s="173">
        <v>3</v>
      </c>
      <c r="L15" s="173">
        <v>3</v>
      </c>
      <c r="M15" s="173">
        <v>3</v>
      </c>
      <c r="N15" s="173">
        <v>2</v>
      </c>
      <c r="O15" s="173">
        <v>2</v>
      </c>
      <c r="P15" s="173">
        <v>2</v>
      </c>
      <c r="Q15" s="173">
        <v>1</v>
      </c>
      <c r="R15" s="173">
        <v>1</v>
      </c>
      <c r="S15" s="173">
        <v>1</v>
      </c>
      <c r="T15" s="173">
        <v>1</v>
      </c>
    </row>
    <row r="16" spans="1:28">
      <c r="A16" s="17" t="s">
        <v>827</v>
      </c>
      <c r="B16" s="79">
        <f>MIRR(B12:Z12,B13,B15)</f>
        <v>0.30087570354668269</v>
      </c>
    </row>
    <row r="19" spans="1:28">
      <c r="C19" s="7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>
      <c r="C20" s="72"/>
    </row>
    <row r="21" spans="1:28">
      <c r="B21" s="76">
        <v>176000000</v>
      </c>
      <c r="C21" s="72"/>
      <c r="D21" s="2">
        <f>+B21*2</f>
        <v>352000000</v>
      </c>
    </row>
    <row r="22" spans="1:28">
      <c r="A22" s="2">
        <v>2025</v>
      </c>
      <c r="B22" s="76">
        <v>210600000</v>
      </c>
      <c r="D22" s="2">
        <f>+B22*34</f>
        <v>7160400000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8">
      <c r="B23" s="76">
        <v>164000000</v>
      </c>
      <c r="C23" s="72"/>
      <c r="D23" s="164">
        <f>+B23</f>
        <v>164000000</v>
      </c>
    </row>
    <row r="24" spans="1:28">
      <c r="C24" s="72"/>
      <c r="D24" s="2">
        <f>SUM(D21:D23)</f>
        <v>7676400000</v>
      </c>
    </row>
    <row r="25" spans="1:28">
      <c r="C25" s="72"/>
    </row>
    <row r="26" spans="1:28">
      <c r="C26" s="72"/>
    </row>
    <row r="27" spans="1:28">
      <c r="C27" s="72"/>
    </row>
    <row r="28" spans="1:28">
      <c r="C28" s="72"/>
    </row>
    <row r="29" spans="1:28">
      <c r="C29" s="72"/>
    </row>
    <row r="31" spans="1:28">
      <c r="C31" s="72"/>
    </row>
    <row r="33" spans="2:4">
      <c r="B33" s="73"/>
      <c r="C33" s="73"/>
      <c r="D33" s="77"/>
    </row>
  </sheetData>
  <mergeCells count="1">
    <mergeCell ref="A1:B1"/>
  </mergeCells>
  <pageMargins left="0.7" right="0.7" top="0.75" bottom="0.75" header="0.3" footer="0.3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75E4-823B-4D3F-A794-CFAD1C407E07}">
  <dimension ref="A1:AB33"/>
  <sheetViews>
    <sheetView topLeftCell="P1" zoomScale="80" zoomScaleNormal="80" workbookViewId="0">
      <selection activeCell="P6" sqref="P6"/>
    </sheetView>
  </sheetViews>
  <sheetFormatPr defaultColWidth="11.42578125" defaultRowHeight="15"/>
  <cols>
    <col min="1" max="1" width="46.85546875" style="2" customWidth="1"/>
    <col min="2" max="2" width="23.140625" style="2" customWidth="1"/>
    <col min="3" max="26" width="16.7109375" style="2" customWidth="1"/>
    <col min="27" max="27" width="25" style="2" bestFit="1" customWidth="1"/>
    <col min="28" max="28" width="22.140625" style="2" customWidth="1"/>
    <col min="29" max="16384" width="11.42578125" style="2"/>
  </cols>
  <sheetData>
    <row r="1" spans="1:28">
      <c r="A1" s="71"/>
      <c r="B1" s="275" t="s">
        <v>828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</row>
    <row r="2" spans="1:28" hidden="1">
      <c r="A2" s="2" t="s">
        <v>812</v>
      </c>
    </row>
    <row r="3" spans="1:28" hidden="1">
      <c r="A3" s="2" t="s">
        <v>813</v>
      </c>
    </row>
    <row r="4" spans="1:28" hidden="1">
      <c r="A4" s="2" t="s">
        <v>814</v>
      </c>
    </row>
    <row r="5" spans="1:28">
      <c r="A5" s="58" t="s">
        <v>815</v>
      </c>
      <c r="B5" s="90" t="s">
        <v>816</v>
      </c>
      <c r="C5" s="35" t="s">
        <v>746</v>
      </c>
      <c r="D5" s="35" t="s">
        <v>747</v>
      </c>
      <c r="E5" s="35" t="s">
        <v>748</v>
      </c>
      <c r="F5" s="35" t="s">
        <v>749</v>
      </c>
      <c r="G5" s="35" t="s">
        <v>750</v>
      </c>
      <c r="H5" s="35" t="s">
        <v>751</v>
      </c>
      <c r="I5" s="35" t="s">
        <v>752</v>
      </c>
      <c r="J5" s="35" t="s">
        <v>753</v>
      </c>
      <c r="K5" s="35" t="s">
        <v>754</v>
      </c>
      <c r="L5" s="35" t="s">
        <v>755</v>
      </c>
      <c r="M5" s="35" t="s">
        <v>756</v>
      </c>
      <c r="N5" s="35" t="s">
        <v>757</v>
      </c>
      <c r="O5" s="35" t="s">
        <v>758</v>
      </c>
      <c r="P5" s="35" t="s">
        <v>759</v>
      </c>
      <c r="Q5" s="35" t="s">
        <v>760</v>
      </c>
      <c r="R5" s="35" t="s">
        <v>761</v>
      </c>
      <c r="S5" s="35" t="s">
        <v>762</v>
      </c>
      <c r="T5" s="35" t="s">
        <v>763</v>
      </c>
      <c r="U5" s="35" t="s">
        <v>764</v>
      </c>
      <c r="V5" s="35" t="s">
        <v>765</v>
      </c>
      <c r="W5" s="35" t="s">
        <v>766</v>
      </c>
      <c r="X5" s="35" t="s">
        <v>767</v>
      </c>
      <c r="Y5" s="35" t="s">
        <v>768</v>
      </c>
      <c r="Z5" s="35" t="s">
        <v>769</v>
      </c>
    </row>
    <row r="6" spans="1:28">
      <c r="A6" s="58" t="s">
        <v>800</v>
      </c>
      <c r="B6" s="89">
        <f>SUM(C6:Z6)</f>
        <v>7157999999.9999943</v>
      </c>
      <c r="C6" s="37">
        <v>0</v>
      </c>
      <c r="D6" s="37">
        <v>150000000</v>
      </c>
      <c r="E6" s="37">
        <v>0</v>
      </c>
      <c r="F6" s="37">
        <v>0</v>
      </c>
      <c r="G6" s="37">
        <v>3000000</v>
      </c>
      <c r="H6" s="37">
        <v>12663157.894736841</v>
      </c>
      <c r="I6" s="37">
        <v>22863157.894736841</v>
      </c>
      <c r="J6" s="37">
        <v>33663157.894736841</v>
      </c>
      <c r="K6" s="37">
        <v>45138157.894736841</v>
      </c>
      <c r="L6" s="37">
        <v>57378157.894736841</v>
      </c>
      <c r="M6" s="37">
        <v>169492443.60902256</v>
      </c>
      <c r="N6" s="37">
        <v>278907828.2244072</v>
      </c>
      <c r="O6" s="37">
        <v>89107828.224407166</v>
      </c>
      <c r="P6" s="37">
        <f>212043633.95168+296455449.850596</f>
        <v>508499083.80227602</v>
      </c>
      <c r="Q6" s="37">
        <f>674540659.95168+296455449.850596</f>
        <v>970996109.8022759</v>
      </c>
      <c r="R6" s="37">
        <f>186676331.95168+296455449.850596</f>
        <v>483131781.80227602</v>
      </c>
      <c r="S6" s="37">
        <f>167789649.95168+296455449.850596</f>
        <v>464245099.80227602</v>
      </c>
      <c r="T6" s="37">
        <f>246832064.237394+296455449.850596</f>
        <v>543287514.08799005</v>
      </c>
      <c r="U6" s="37">
        <f>235451562.237394+296455449.850596</f>
        <v>531907012.08799005</v>
      </c>
      <c r="V6" s="37">
        <f>213260815.237394+296455449.850596</f>
        <v>509716265.08799005</v>
      </c>
      <c r="W6" s="37">
        <f>196398998.880834+296455449.850596</f>
        <v>492854448.73143005</v>
      </c>
      <c r="X6" s="37">
        <f>183260815.237394+296455449.850596</f>
        <v>479716265.08799005</v>
      </c>
      <c r="Y6" s="37">
        <f>183260815.237394+296455449.850596</f>
        <v>479716265.08799005</v>
      </c>
      <c r="Z6" s="37">
        <f>535260815.237394+296455449.850596</f>
        <v>831716265.08799005</v>
      </c>
      <c r="AA6" s="72">
        <f>SUM(C6:Z6)</f>
        <v>7157999999.9999943</v>
      </c>
      <c r="AB6" s="73">
        <f>-AA6+B12</f>
        <v>-7387999999.9999943</v>
      </c>
    </row>
    <row r="7" spans="1:28" hidden="1">
      <c r="A7" s="58" t="s">
        <v>818</v>
      </c>
      <c r="B7" s="85" t="s">
        <v>818</v>
      </c>
      <c r="C7" s="37">
        <f>B21*2*0.3</f>
        <v>105600000</v>
      </c>
      <c r="D7" s="37">
        <f>$B$22*3*0.3</f>
        <v>183600000</v>
      </c>
      <c r="E7" s="37">
        <f t="shared" ref="E7:I7" si="0">$B$22*3*0.3</f>
        <v>183600000</v>
      </c>
      <c r="F7" s="37">
        <f t="shared" si="0"/>
        <v>183600000</v>
      </c>
      <c r="G7" s="37">
        <f t="shared" si="0"/>
        <v>183600000</v>
      </c>
      <c r="H7" s="37">
        <f t="shared" si="0"/>
        <v>183600000</v>
      </c>
      <c r="I7" s="37">
        <f t="shared" si="0"/>
        <v>183600000</v>
      </c>
      <c r="J7" s="37">
        <f>$B$22*2*0.3</f>
        <v>122400000</v>
      </c>
      <c r="K7" s="37">
        <f t="shared" ref="K7:Q7" si="1">$B$22*2*0.3</f>
        <v>122400000</v>
      </c>
      <c r="L7" s="37">
        <f t="shared" si="1"/>
        <v>122400000</v>
      </c>
      <c r="M7" s="37">
        <f t="shared" ref="M7:M8" si="2">+$B$22*2</f>
        <v>408000000</v>
      </c>
      <c r="N7" s="37">
        <f t="shared" si="1"/>
        <v>122400000</v>
      </c>
      <c r="O7" s="37">
        <f t="shared" si="1"/>
        <v>122400000</v>
      </c>
      <c r="P7" s="37">
        <f t="shared" si="1"/>
        <v>122400000</v>
      </c>
      <c r="Q7" s="37">
        <f t="shared" si="1"/>
        <v>122400000</v>
      </c>
      <c r="R7" s="37">
        <f>B23*1*0.3</f>
        <v>30000000</v>
      </c>
      <c r="S7" s="37"/>
      <c r="T7" s="37"/>
      <c r="U7" s="37"/>
      <c r="V7" s="37"/>
      <c r="W7" s="37"/>
      <c r="X7" s="37"/>
      <c r="Y7" s="37"/>
      <c r="Z7" s="37"/>
      <c r="AA7" s="72">
        <f t="shared" ref="AA7:AA10" si="3">SUM(C7:Z7)</f>
        <v>2502000000</v>
      </c>
      <c r="AB7" s="73"/>
    </row>
    <row r="8" spans="1:28" hidden="1">
      <c r="A8" s="58" t="s">
        <v>819</v>
      </c>
      <c r="B8" s="85" t="s">
        <v>819</v>
      </c>
      <c r="C8" s="37"/>
      <c r="D8" s="37"/>
      <c r="E8" s="37"/>
      <c r="F8" s="37"/>
      <c r="G8" s="37"/>
      <c r="H8" s="37"/>
      <c r="I8" s="37">
        <v>0</v>
      </c>
      <c r="J8" s="37">
        <v>0</v>
      </c>
      <c r="K8" s="37">
        <v>0</v>
      </c>
      <c r="L8" s="37">
        <v>0</v>
      </c>
      <c r="M8" s="37">
        <f t="shared" si="2"/>
        <v>408000000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/>
      <c r="AA8" s="72">
        <f t="shared" si="3"/>
        <v>408000000</v>
      </c>
      <c r="AB8" s="73"/>
    </row>
    <row r="9" spans="1:28">
      <c r="A9" s="58" t="s">
        <v>829</v>
      </c>
      <c r="B9" s="89">
        <f>SUM(C9:Z9)</f>
        <v>3419162379.3394403</v>
      </c>
      <c r="C9" s="83">
        <f>16200000+54000000</f>
        <v>70200000</v>
      </c>
      <c r="D9" s="83">
        <f>17786842.1052632+150000000</f>
        <v>167786842.1052632</v>
      </c>
      <c r="E9" s="83">
        <v>46507894.736842111</v>
      </c>
      <c r="F9" s="83">
        <v>45505263.157894738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100000000</v>
      </c>
      <c r="N9" s="83">
        <f>5249759.24+200000000</f>
        <v>205249759.24000001</v>
      </c>
      <c r="O9" s="83">
        <v>40310767.333333343</v>
      </c>
      <c r="P9" s="83">
        <v>307507611.86666667</v>
      </c>
      <c r="Q9" s="83">
        <v>632355464.88000011</v>
      </c>
      <c r="R9" s="83">
        <v>144491137.30573741</v>
      </c>
      <c r="S9" s="83">
        <v>125604455.07668687</v>
      </c>
      <c r="T9" s="83">
        <v>204646869.67868689</v>
      </c>
      <c r="U9" s="83">
        <v>193266367.91844442</v>
      </c>
      <c r="V9" s="83">
        <v>175521235.59360442</v>
      </c>
      <c r="W9" s="83">
        <v>181416542.45666665</v>
      </c>
      <c r="X9" s="83">
        <v>226362070.93333334</v>
      </c>
      <c r="Y9" s="83">
        <v>119333799.12614828</v>
      </c>
      <c r="Z9" s="83">
        <f>81096297.9301319+352000000</f>
        <v>433096297.93013191</v>
      </c>
      <c r="AA9" s="72">
        <f t="shared" si="3"/>
        <v>3419162379.3394403</v>
      </c>
      <c r="AB9" s="73"/>
    </row>
    <row r="10" spans="1:28">
      <c r="A10" s="58" t="s">
        <v>821</v>
      </c>
      <c r="B10" s="89">
        <f>SUM(C10:Z10)</f>
        <v>707827672.3039999</v>
      </c>
      <c r="C10" s="83">
        <v>8227461.2419700222</v>
      </c>
      <c r="D10" s="83">
        <v>8227461.2419700222</v>
      </c>
      <c r="E10" s="83">
        <v>8227461.2419700222</v>
      </c>
      <c r="F10" s="83">
        <v>13225001.617683094</v>
      </c>
      <c r="G10" s="83">
        <v>14220574.293966625</v>
      </c>
      <c r="H10" s="83">
        <v>10431100.609756097</v>
      </c>
      <c r="I10" s="83">
        <v>10431100.609756097</v>
      </c>
      <c r="J10" s="83">
        <v>10431100.609756097</v>
      </c>
      <c r="K10" s="83">
        <v>10431100.609756097</v>
      </c>
      <c r="L10" s="83">
        <v>10431100.609756097</v>
      </c>
      <c r="M10" s="83">
        <v>14485783.443294853</v>
      </c>
      <c r="N10" s="83">
        <v>68049749.844841257</v>
      </c>
      <c r="O10" s="83">
        <v>42185194.604841262</v>
      </c>
      <c r="P10" s="83">
        <v>42185194.604841262</v>
      </c>
      <c r="Q10" s="83">
        <v>42185194.604841262</v>
      </c>
      <c r="R10" s="83">
        <v>42185194.604841262</v>
      </c>
      <c r="S10" s="83">
        <v>42185194.604841262</v>
      </c>
      <c r="T10" s="83">
        <v>42185194.604841262</v>
      </c>
      <c r="U10" s="83">
        <v>42185194.604841262</v>
      </c>
      <c r="V10" s="83">
        <v>38474435.676269829</v>
      </c>
      <c r="W10" s="83">
        <v>31795069.604841258</v>
      </c>
      <c r="X10" s="83">
        <v>31795069.604841258</v>
      </c>
      <c r="Y10" s="83">
        <v>32607972.830647707</v>
      </c>
      <c r="Z10" s="83">
        <v>91039766.379034802</v>
      </c>
      <c r="AA10" s="72">
        <f t="shared" si="3"/>
        <v>707827672.3039999</v>
      </c>
      <c r="AB10" s="73">
        <f>AA9+AA10</f>
        <v>4126990051.6434402</v>
      </c>
    </row>
    <row r="11" spans="1:28">
      <c r="A11" s="81"/>
      <c r="B11" s="17" t="s">
        <v>822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72"/>
    </row>
    <row r="12" spans="1:28">
      <c r="A12" s="51" t="s">
        <v>823</v>
      </c>
      <c r="B12" s="78">
        <v>-230000000</v>
      </c>
      <c r="C12" s="84">
        <f>+C6-C9-C10</f>
        <v>-78427461.241970018</v>
      </c>
      <c r="D12" s="84">
        <f t="shared" ref="D12:Z12" si="4">+D6-D9-D10</f>
        <v>-26014303.347233225</v>
      </c>
      <c r="E12" s="84">
        <f t="shared" si="4"/>
        <v>-54735355.978812136</v>
      </c>
      <c r="F12" s="84">
        <f t="shared" si="4"/>
        <v>-58730264.775577828</v>
      </c>
      <c r="G12" s="84">
        <f t="shared" si="4"/>
        <v>-11220574.293966625</v>
      </c>
      <c r="H12" s="84">
        <f t="shared" si="4"/>
        <v>2232057.2849807441</v>
      </c>
      <c r="I12" s="84">
        <f t="shared" si="4"/>
        <v>12432057.284980744</v>
      </c>
      <c r="J12" s="84">
        <f t="shared" si="4"/>
        <v>23232057.284980744</v>
      </c>
      <c r="K12" s="84">
        <f t="shared" si="4"/>
        <v>34707057.284980744</v>
      </c>
      <c r="L12" s="84">
        <f t="shared" si="4"/>
        <v>46947057.284980744</v>
      </c>
      <c r="M12" s="84">
        <f t="shared" si="4"/>
        <v>55006660.165727705</v>
      </c>
      <c r="N12" s="84">
        <f t="shared" si="4"/>
        <v>5608319.1395659298</v>
      </c>
      <c r="O12" s="84">
        <f t="shared" si="4"/>
        <v>6611866.2862325609</v>
      </c>
      <c r="P12" s="84">
        <f t="shared" si="4"/>
        <v>158806277.33076808</v>
      </c>
      <c r="Q12" s="84">
        <f t="shared" si="4"/>
        <v>296455450.31743455</v>
      </c>
      <c r="R12" s="84">
        <f t="shared" si="4"/>
        <v>296455449.89169741</v>
      </c>
      <c r="S12" s="84">
        <f t="shared" si="4"/>
        <v>296455450.12074792</v>
      </c>
      <c r="T12" s="84">
        <f t="shared" si="4"/>
        <v>296455449.80446196</v>
      </c>
      <c r="U12" s="84">
        <f t="shared" si="4"/>
        <v>296455449.56470442</v>
      </c>
      <c r="V12" s="84">
        <f t="shared" si="4"/>
        <v>295720593.81811577</v>
      </c>
      <c r="W12" s="84">
        <f t="shared" si="4"/>
        <v>279642836.66992217</v>
      </c>
      <c r="X12" s="84">
        <f t="shared" si="4"/>
        <v>221559124.54981545</v>
      </c>
      <c r="Y12" s="84">
        <f t="shared" si="4"/>
        <v>327774493.13119406</v>
      </c>
      <c r="Z12" s="84">
        <f t="shared" si="4"/>
        <v>307580200.77882332</v>
      </c>
      <c r="AA12" s="73"/>
    </row>
    <row r="13" spans="1:28">
      <c r="A13" s="17" t="s">
        <v>824</v>
      </c>
      <c r="B13" s="82">
        <f>+IRR(B12:Z12)</f>
        <v>0.12500942701543516</v>
      </c>
      <c r="AA13" s="72">
        <v>7388000000</v>
      </c>
    </row>
    <row r="14" spans="1:28">
      <c r="A14" s="17" t="s">
        <v>825</v>
      </c>
      <c r="B14" s="80">
        <f>+NPV(B13,C12:Z12)</f>
        <v>229999999.9999992</v>
      </c>
      <c r="AA14" s="72">
        <f>+AA13-AB10</f>
        <v>3261009948.3565598</v>
      </c>
    </row>
    <row r="15" spans="1:28">
      <c r="A15" s="17" t="s">
        <v>826</v>
      </c>
      <c r="B15" s="79">
        <v>0.25</v>
      </c>
    </row>
    <row r="16" spans="1:28">
      <c r="A16" s="17" t="s">
        <v>827</v>
      </c>
      <c r="B16" s="79">
        <f>MIRR(B12:Z12,B13,B15)</f>
        <v>0.1657991101036187</v>
      </c>
      <c r="AA16" s="2">
        <v>296455449.85059601</v>
      </c>
    </row>
    <row r="19" spans="2:28">
      <c r="C19" s="7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2:28">
      <c r="C20" s="72"/>
    </row>
    <row r="21" spans="2:28">
      <c r="B21" s="76">
        <v>176000000</v>
      </c>
      <c r="C21" s="72"/>
    </row>
    <row r="22" spans="2:28">
      <c r="B22" s="76">
        <v>204000000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2:28">
      <c r="B23" s="76">
        <v>100000000</v>
      </c>
      <c r="C23" s="72"/>
    </row>
    <row r="24" spans="2:28">
      <c r="C24" s="72"/>
    </row>
    <row r="25" spans="2:28">
      <c r="C25" s="72"/>
    </row>
    <row r="26" spans="2:28">
      <c r="C26" s="72"/>
    </row>
    <row r="27" spans="2:28">
      <c r="C27" s="72"/>
    </row>
    <row r="28" spans="2:28">
      <c r="C28" s="72"/>
    </row>
    <row r="29" spans="2:28">
      <c r="C29" s="72"/>
    </row>
    <row r="31" spans="2:28">
      <c r="C31" s="72"/>
    </row>
    <row r="33" spans="2:4">
      <c r="B33" s="73"/>
      <c r="C33" s="73"/>
      <c r="D33" s="77"/>
    </row>
  </sheetData>
  <mergeCells count="1">
    <mergeCell ref="B1:Z1"/>
  </mergeCells>
  <pageMargins left="0.7" right="0.7" top="0.75" bottom="0.75" header="0.3" footer="0.3"/>
  <pageSetup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4AEF-6261-4443-A1AA-05E16B658551}">
  <sheetPr>
    <pageSetUpPr fitToPage="1"/>
  </sheetPr>
  <dimension ref="B2:H195"/>
  <sheetViews>
    <sheetView topLeftCell="A91" workbookViewId="0">
      <selection activeCell="C100" sqref="C100:H100"/>
    </sheetView>
  </sheetViews>
  <sheetFormatPr defaultColWidth="11.42578125" defaultRowHeight="15"/>
  <cols>
    <col min="1" max="1" width="11.42578125" style="2"/>
    <col min="2" max="2" width="26" style="2" customWidth="1"/>
    <col min="3" max="3" width="18.28515625" style="2" customWidth="1"/>
    <col min="4" max="16384" width="11.42578125" style="2"/>
  </cols>
  <sheetData>
    <row r="2" spans="2:8">
      <c r="B2" s="298" t="s">
        <v>957</v>
      </c>
      <c r="C2" s="298"/>
      <c r="D2" s="298"/>
      <c r="E2" s="298"/>
      <c r="F2" s="298"/>
      <c r="G2" s="298"/>
      <c r="H2" s="298"/>
    </row>
    <row r="3" spans="2:8">
      <c r="B3" s="35" t="s">
        <v>0</v>
      </c>
      <c r="C3" s="298" t="s">
        <v>958</v>
      </c>
      <c r="D3" s="298"/>
      <c r="E3" s="298"/>
      <c r="F3" s="298"/>
      <c r="G3" s="298"/>
      <c r="H3" s="298"/>
    </row>
    <row r="4" spans="2:8">
      <c r="B4" s="17" t="s">
        <v>885</v>
      </c>
      <c r="C4" s="295" t="s">
        <v>73</v>
      </c>
      <c r="D4" s="296"/>
      <c r="E4" s="296"/>
      <c r="F4" s="296"/>
      <c r="G4" s="296"/>
      <c r="H4" s="297"/>
    </row>
    <row r="5" spans="2:8">
      <c r="B5" s="35" t="s">
        <v>960</v>
      </c>
      <c r="C5" s="298" t="s">
        <v>961</v>
      </c>
      <c r="D5" s="298"/>
      <c r="E5" s="298"/>
      <c r="F5" s="298"/>
      <c r="G5" s="298"/>
      <c r="H5" s="298"/>
    </row>
    <row r="6" spans="2:8">
      <c r="B6" s="86"/>
      <c r="C6" s="295"/>
      <c r="D6" s="296"/>
      <c r="E6" s="296"/>
      <c r="F6" s="296"/>
      <c r="G6" s="296"/>
      <c r="H6" s="297"/>
    </row>
    <row r="7" spans="2:8" ht="35.25" customHeight="1">
      <c r="B7" s="87" t="s">
        <v>963</v>
      </c>
      <c r="C7" s="294" t="s">
        <v>1084</v>
      </c>
      <c r="D7" s="294"/>
      <c r="E7" s="294"/>
      <c r="F7" s="294"/>
      <c r="G7" s="294"/>
      <c r="H7" s="294"/>
    </row>
    <row r="8" spans="2:8" ht="35.25" customHeight="1">
      <c r="B8" s="87" t="s">
        <v>965</v>
      </c>
      <c r="C8" s="294" t="s">
        <v>1085</v>
      </c>
      <c r="D8" s="294"/>
      <c r="E8" s="294"/>
      <c r="F8" s="294"/>
      <c r="G8" s="294"/>
      <c r="H8" s="294"/>
    </row>
    <row r="9" spans="2:8" ht="35.25" customHeight="1">
      <c r="B9" s="87" t="s">
        <v>967</v>
      </c>
      <c r="C9" s="294" t="s">
        <v>1086</v>
      </c>
      <c r="D9" s="294"/>
      <c r="E9" s="294"/>
      <c r="F9" s="294"/>
      <c r="G9" s="294"/>
      <c r="H9" s="294"/>
    </row>
    <row r="10" spans="2:8" ht="46.5" customHeight="1">
      <c r="B10" s="87" t="s">
        <v>969</v>
      </c>
      <c r="C10" s="294" t="s">
        <v>1087</v>
      </c>
      <c r="D10" s="294"/>
      <c r="E10" s="294"/>
      <c r="F10" s="294"/>
      <c r="G10" s="294"/>
      <c r="H10" s="294"/>
    </row>
    <row r="11" spans="2:8" ht="24" customHeight="1">
      <c r="B11" s="87" t="s">
        <v>971</v>
      </c>
      <c r="C11" s="294" t="s">
        <v>1088</v>
      </c>
      <c r="D11" s="294"/>
      <c r="E11" s="294"/>
      <c r="F11" s="294"/>
      <c r="G11" s="294"/>
      <c r="H11" s="294"/>
    </row>
    <row r="12" spans="2:8">
      <c r="B12" s="88" t="s">
        <v>973</v>
      </c>
      <c r="C12" s="302" t="s">
        <v>1089</v>
      </c>
      <c r="D12" s="303"/>
      <c r="E12" s="303"/>
      <c r="F12" s="303"/>
      <c r="G12" s="303"/>
      <c r="H12" s="304"/>
    </row>
    <row r="13" spans="2:8">
      <c r="B13" s="88" t="s">
        <v>975</v>
      </c>
      <c r="C13" s="302">
        <v>21696149.828431375</v>
      </c>
      <c r="D13" s="303"/>
      <c r="E13" s="303"/>
      <c r="F13" s="303"/>
      <c r="G13" s="303"/>
      <c r="H13" s="304"/>
    </row>
    <row r="15" spans="2:8">
      <c r="B15" s="298" t="s">
        <v>957</v>
      </c>
      <c r="C15" s="298"/>
      <c r="D15" s="298"/>
      <c r="E15" s="298"/>
      <c r="F15" s="298"/>
      <c r="G15" s="298"/>
      <c r="H15" s="298"/>
    </row>
    <row r="16" spans="2:8">
      <c r="B16" s="35" t="s">
        <v>0</v>
      </c>
      <c r="C16" s="298" t="s">
        <v>958</v>
      </c>
      <c r="D16" s="298"/>
      <c r="E16" s="298"/>
      <c r="F16" s="298"/>
      <c r="G16" s="298"/>
      <c r="H16" s="298"/>
    </row>
    <row r="17" spans="2:8">
      <c r="B17" s="17" t="s">
        <v>886</v>
      </c>
      <c r="C17" s="295" t="s">
        <v>887</v>
      </c>
      <c r="D17" s="296"/>
      <c r="E17" s="296"/>
      <c r="F17" s="296"/>
      <c r="G17" s="296"/>
      <c r="H17" s="297"/>
    </row>
    <row r="18" spans="2:8">
      <c r="B18" s="35" t="s">
        <v>960</v>
      </c>
      <c r="C18" s="298" t="s">
        <v>961</v>
      </c>
      <c r="D18" s="298"/>
      <c r="E18" s="298"/>
      <c r="F18" s="298"/>
      <c r="G18" s="298"/>
      <c r="H18" s="298"/>
    </row>
    <row r="19" spans="2:8">
      <c r="B19" s="86"/>
      <c r="C19" s="295"/>
      <c r="D19" s="296"/>
      <c r="E19" s="296"/>
      <c r="F19" s="296"/>
      <c r="G19" s="296"/>
      <c r="H19" s="297"/>
    </row>
    <row r="20" spans="2:8" ht="54" customHeight="1">
      <c r="B20" s="87" t="s">
        <v>963</v>
      </c>
      <c r="C20" s="294" t="s">
        <v>1090</v>
      </c>
      <c r="D20" s="294"/>
      <c r="E20" s="294"/>
      <c r="F20" s="294"/>
      <c r="G20" s="294"/>
      <c r="H20" s="294"/>
    </row>
    <row r="21" spans="2:8" ht="26.25" customHeight="1">
      <c r="B21" s="87" t="s">
        <v>965</v>
      </c>
      <c r="C21" s="294" t="s">
        <v>1091</v>
      </c>
      <c r="D21" s="294"/>
      <c r="E21" s="294"/>
      <c r="F21" s="294"/>
      <c r="G21" s="294"/>
      <c r="H21" s="294"/>
    </row>
    <row r="22" spans="2:8" ht="50.25" customHeight="1">
      <c r="B22" s="87" t="s">
        <v>967</v>
      </c>
      <c r="C22" s="294" t="s">
        <v>1092</v>
      </c>
      <c r="D22" s="294"/>
      <c r="E22" s="294"/>
      <c r="F22" s="294"/>
      <c r="G22" s="294"/>
      <c r="H22" s="294"/>
    </row>
    <row r="23" spans="2:8">
      <c r="B23" s="87" t="s">
        <v>969</v>
      </c>
      <c r="C23" s="294" t="s">
        <v>1093</v>
      </c>
      <c r="D23" s="294"/>
      <c r="E23" s="294"/>
      <c r="F23" s="294"/>
      <c r="G23" s="294"/>
      <c r="H23" s="294"/>
    </row>
    <row r="24" spans="2:8" ht="29.25" customHeight="1">
      <c r="B24" s="87" t="s">
        <v>971</v>
      </c>
      <c r="C24" s="294" t="s">
        <v>1094</v>
      </c>
      <c r="D24" s="294"/>
      <c r="E24" s="294"/>
      <c r="F24" s="294"/>
      <c r="G24" s="294"/>
      <c r="H24" s="294"/>
    </row>
    <row r="25" spans="2:8">
      <c r="B25" s="88" t="s">
        <v>973</v>
      </c>
      <c r="C25" s="302" t="s">
        <v>1095</v>
      </c>
      <c r="D25" s="303"/>
      <c r="E25" s="303"/>
      <c r="F25" s="303"/>
      <c r="G25" s="303"/>
      <c r="H25" s="304"/>
    </row>
    <row r="26" spans="2:8">
      <c r="B26" s="88" t="s">
        <v>975</v>
      </c>
      <c r="C26" s="302">
        <v>16984089.828431375</v>
      </c>
      <c r="D26" s="303"/>
      <c r="E26" s="303"/>
      <c r="F26" s="303"/>
      <c r="G26" s="303"/>
      <c r="H26" s="304"/>
    </row>
    <row r="28" spans="2:8">
      <c r="B28" s="298" t="s">
        <v>957</v>
      </c>
      <c r="C28" s="298"/>
      <c r="D28" s="298"/>
      <c r="E28" s="298"/>
      <c r="F28" s="298"/>
      <c r="G28" s="298"/>
      <c r="H28" s="298"/>
    </row>
    <row r="29" spans="2:8">
      <c r="B29" s="35" t="s">
        <v>0</v>
      </c>
      <c r="C29" s="298" t="s">
        <v>958</v>
      </c>
      <c r="D29" s="298"/>
      <c r="E29" s="298"/>
      <c r="F29" s="298"/>
      <c r="G29" s="298"/>
      <c r="H29" s="298"/>
    </row>
    <row r="30" spans="2:8">
      <c r="B30" s="17" t="s">
        <v>888</v>
      </c>
      <c r="C30" s="295" t="s">
        <v>1096</v>
      </c>
      <c r="D30" s="296"/>
      <c r="E30" s="296"/>
      <c r="F30" s="296"/>
      <c r="G30" s="296"/>
      <c r="H30" s="297"/>
    </row>
    <row r="31" spans="2:8">
      <c r="B31" s="35" t="s">
        <v>960</v>
      </c>
      <c r="C31" s="298" t="s">
        <v>961</v>
      </c>
      <c r="D31" s="298"/>
      <c r="E31" s="298"/>
      <c r="F31" s="298"/>
      <c r="G31" s="298"/>
      <c r="H31" s="298"/>
    </row>
    <row r="32" spans="2:8">
      <c r="B32" s="86"/>
      <c r="C32" s="295"/>
      <c r="D32" s="296"/>
      <c r="E32" s="296"/>
      <c r="F32" s="296"/>
      <c r="G32" s="296"/>
      <c r="H32" s="297"/>
    </row>
    <row r="33" spans="2:8" ht="31.5" customHeight="1">
      <c r="B33" s="87" t="s">
        <v>963</v>
      </c>
      <c r="C33" s="294" t="s">
        <v>1097</v>
      </c>
      <c r="D33" s="294"/>
      <c r="E33" s="294"/>
      <c r="F33" s="294"/>
      <c r="G33" s="294"/>
      <c r="H33" s="294"/>
    </row>
    <row r="34" spans="2:8">
      <c r="B34" s="87" t="s">
        <v>965</v>
      </c>
      <c r="C34" s="294" t="s">
        <v>1098</v>
      </c>
      <c r="D34" s="294"/>
      <c r="E34" s="294"/>
      <c r="F34" s="294"/>
      <c r="G34" s="294"/>
      <c r="H34" s="294"/>
    </row>
    <row r="35" spans="2:8">
      <c r="B35" s="87" t="s">
        <v>967</v>
      </c>
      <c r="C35" s="294" t="s">
        <v>1099</v>
      </c>
      <c r="D35" s="294"/>
      <c r="E35" s="294"/>
      <c r="F35" s="294"/>
      <c r="G35" s="294"/>
      <c r="H35" s="294"/>
    </row>
    <row r="36" spans="2:8">
      <c r="B36" s="87" t="s">
        <v>969</v>
      </c>
      <c r="C36" s="294" t="s">
        <v>1100</v>
      </c>
      <c r="D36" s="294"/>
      <c r="E36" s="294"/>
      <c r="F36" s="294"/>
      <c r="G36" s="294"/>
      <c r="H36" s="294"/>
    </row>
    <row r="37" spans="2:8">
      <c r="B37" s="87" t="s">
        <v>971</v>
      </c>
      <c r="C37" s="294" t="s">
        <v>1101</v>
      </c>
      <c r="D37" s="294"/>
      <c r="E37" s="294"/>
      <c r="F37" s="294"/>
      <c r="G37" s="294"/>
      <c r="H37" s="294"/>
    </row>
    <row r="38" spans="2:8">
      <c r="B38" s="88" t="s">
        <v>973</v>
      </c>
      <c r="C38" s="295" t="s">
        <v>982</v>
      </c>
      <c r="D38" s="296"/>
      <c r="E38" s="296"/>
      <c r="F38" s="296"/>
      <c r="G38" s="296"/>
      <c r="H38" s="297"/>
    </row>
    <row r="39" spans="2:8">
      <c r="B39" s="88" t="s">
        <v>975</v>
      </c>
      <c r="C39" s="302">
        <v>8794550</v>
      </c>
      <c r="D39" s="303"/>
      <c r="E39" s="303"/>
      <c r="F39" s="303"/>
      <c r="G39" s="303"/>
      <c r="H39" s="304"/>
    </row>
    <row r="41" spans="2:8">
      <c r="B41" s="298" t="s">
        <v>957</v>
      </c>
      <c r="C41" s="298"/>
      <c r="D41" s="298"/>
      <c r="E41" s="298"/>
      <c r="F41" s="298"/>
      <c r="G41" s="298"/>
      <c r="H41" s="298"/>
    </row>
    <row r="42" spans="2:8">
      <c r="B42" s="35" t="s">
        <v>0</v>
      </c>
      <c r="C42" s="298" t="s">
        <v>958</v>
      </c>
      <c r="D42" s="298"/>
      <c r="E42" s="298"/>
      <c r="F42" s="298"/>
      <c r="G42" s="298"/>
      <c r="H42" s="298"/>
    </row>
    <row r="43" spans="2:8">
      <c r="B43" s="17" t="s">
        <v>889</v>
      </c>
      <c r="C43" s="295" t="s">
        <v>58</v>
      </c>
      <c r="D43" s="296"/>
      <c r="E43" s="296"/>
      <c r="F43" s="296"/>
      <c r="G43" s="296"/>
      <c r="H43" s="297"/>
    </row>
    <row r="44" spans="2:8">
      <c r="B44" s="35" t="s">
        <v>960</v>
      </c>
      <c r="C44" s="298" t="s">
        <v>961</v>
      </c>
      <c r="D44" s="298"/>
      <c r="E44" s="298"/>
      <c r="F44" s="298"/>
      <c r="G44" s="298"/>
      <c r="H44" s="298"/>
    </row>
    <row r="45" spans="2:8">
      <c r="B45" s="86"/>
      <c r="C45" s="295"/>
      <c r="D45" s="296"/>
      <c r="E45" s="296"/>
      <c r="F45" s="296"/>
      <c r="G45" s="296"/>
      <c r="H45" s="297"/>
    </row>
    <row r="46" spans="2:8" ht="28.5" customHeight="1">
      <c r="B46" s="87" t="s">
        <v>963</v>
      </c>
      <c r="C46" s="294" t="s">
        <v>1102</v>
      </c>
      <c r="D46" s="294"/>
      <c r="E46" s="294"/>
      <c r="F46" s="294"/>
      <c r="G46" s="294"/>
      <c r="H46" s="294"/>
    </row>
    <row r="47" spans="2:8" ht="28.5" customHeight="1">
      <c r="B47" s="87" t="s">
        <v>965</v>
      </c>
      <c r="C47" s="294" t="s">
        <v>1103</v>
      </c>
      <c r="D47" s="294"/>
      <c r="E47" s="294"/>
      <c r="F47" s="294"/>
      <c r="G47" s="294"/>
      <c r="H47" s="294"/>
    </row>
    <row r="48" spans="2:8" ht="23.25" customHeight="1">
      <c r="B48" s="87" t="s">
        <v>967</v>
      </c>
      <c r="C48" s="294" t="s">
        <v>1104</v>
      </c>
      <c r="D48" s="294"/>
      <c r="E48" s="294"/>
      <c r="F48" s="294"/>
      <c r="G48" s="294"/>
      <c r="H48" s="294"/>
    </row>
    <row r="49" spans="2:8" ht="35.25" customHeight="1">
      <c r="B49" s="87" t="s">
        <v>969</v>
      </c>
      <c r="C49" s="294" t="s">
        <v>1105</v>
      </c>
      <c r="D49" s="294"/>
      <c r="E49" s="294"/>
      <c r="F49" s="294"/>
      <c r="G49" s="294"/>
      <c r="H49" s="294"/>
    </row>
    <row r="50" spans="2:8" ht="35.25" customHeight="1">
      <c r="B50" s="87" t="s">
        <v>971</v>
      </c>
      <c r="C50" s="294" t="s">
        <v>1106</v>
      </c>
      <c r="D50" s="294"/>
      <c r="E50" s="294"/>
      <c r="F50" s="294"/>
      <c r="G50" s="294"/>
      <c r="H50" s="294"/>
    </row>
    <row r="51" spans="2:8" ht="20.25" customHeight="1">
      <c r="B51" s="88" t="s">
        <v>973</v>
      </c>
      <c r="C51" s="295" t="s">
        <v>1107</v>
      </c>
      <c r="D51" s="296"/>
      <c r="E51" s="296"/>
      <c r="F51" s="296"/>
      <c r="G51" s="296"/>
      <c r="H51" s="297"/>
    </row>
    <row r="52" spans="2:8" ht="20.25" customHeight="1">
      <c r="B52" s="88" t="s">
        <v>975</v>
      </c>
      <c r="C52" s="302">
        <v>13777575.828431373</v>
      </c>
      <c r="D52" s="303"/>
      <c r="E52" s="303"/>
      <c r="F52" s="303"/>
      <c r="G52" s="303"/>
      <c r="H52" s="304"/>
    </row>
    <row r="54" spans="2:8">
      <c r="B54" s="298" t="s">
        <v>957</v>
      </c>
      <c r="C54" s="298"/>
      <c r="D54" s="298"/>
      <c r="E54" s="298"/>
      <c r="F54" s="298"/>
      <c r="G54" s="298"/>
      <c r="H54" s="298"/>
    </row>
    <row r="55" spans="2:8">
      <c r="B55" s="35" t="s">
        <v>0</v>
      </c>
      <c r="C55" s="298" t="s">
        <v>958</v>
      </c>
      <c r="D55" s="298"/>
      <c r="E55" s="298"/>
      <c r="F55" s="298"/>
      <c r="G55" s="298"/>
      <c r="H55" s="298"/>
    </row>
    <row r="56" spans="2:8">
      <c r="B56" s="17" t="s">
        <v>891</v>
      </c>
      <c r="C56" s="295" t="s">
        <v>1108</v>
      </c>
      <c r="D56" s="296"/>
      <c r="E56" s="296"/>
      <c r="F56" s="296"/>
      <c r="G56" s="296"/>
      <c r="H56" s="297"/>
    </row>
    <row r="57" spans="2:8">
      <c r="B57" s="35" t="s">
        <v>960</v>
      </c>
      <c r="C57" s="298" t="s">
        <v>961</v>
      </c>
      <c r="D57" s="298"/>
      <c r="E57" s="298"/>
      <c r="F57" s="298"/>
      <c r="G57" s="298"/>
      <c r="H57" s="298"/>
    </row>
    <row r="58" spans="2:8">
      <c r="B58" s="86"/>
      <c r="C58" s="295"/>
      <c r="D58" s="296"/>
      <c r="E58" s="296"/>
      <c r="F58" s="296"/>
      <c r="G58" s="296"/>
      <c r="H58" s="297"/>
    </row>
    <row r="59" spans="2:8" ht="41.25" customHeight="1">
      <c r="B59" s="87" t="s">
        <v>963</v>
      </c>
      <c r="C59" s="294" t="s">
        <v>1109</v>
      </c>
      <c r="D59" s="294"/>
      <c r="E59" s="294"/>
      <c r="F59" s="294"/>
      <c r="G59" s="294"/>
      <c r="H59" s="294"/>
    </row>
    <row r="60" spans="2:8" ht="41.25" customHeight="1">
      <c r="B60" s="87" t="s">
        <v>965</v>
      </c>
      <c r="C60" s="294" t="s">
        <v>1110</v>
      </c>
      <c r="D60" s="294"/>
      <c r="E60" s="294"/>
      <c r="F60" s="294"/>
      <c r="G60" s="294"/>
      <c r="H60" s="294"/>
    </row>
    <row r="61" spans="2:8" ht="22.5" customHeight="1">
      <c r="B61" s="87" t="s">
        <v>967</v>
      </c>
      <c r="C61" s="294" t="s">
        <v>1111</v>
      </c>
      <c r="D61" s="294"/>
      <c r="E61" s="294"/>
      <c r="F61" s="294"/>
      <c r="G61" s="294"/>
      <c r="H61" s="294"/>
    </row>
    <row r="62" spans="2:8" ht="22.5" customHeight="1">
      <c r="B62" s="87" t="s">
        <v>969</v>
      </c>
      <c r="C62" s="294" t="s">
        <v>1112</v>
      </c>
      <c r="D62" s="294"/>
      <c r="E62" s="294"/>
      <c r="F62" s="294"/>
      <c r="G62" s="294"/>
      <c r="H62" s="294"/>
    </row>
    <row r="63" spans="2:8" ht="22.5" customHeight="1">
      <c r="B63" s="87" t="s">
        <v>971</v>
      </c>
      <c r="C63" s="294" t="s">
        <v>1113</v>
      </c>
      <c r="D63" s="294"/>
      <c r="E63" s="294"/>
      <c r="F63" s="294"/>
      <c r="G63" s="294"/>
      <c r="H63" s="294"/>
    </row>
    <row r="64" spans="2:8" ht="21" customHeight="1">
      <c r="B64" s="88" t="s">
        <v>973</v>
      </c>
      <c r="C64" s="295" t="s">
        <v>1042</v>
      </c>
      <c r="D64" s="296"/>
      <c r="E64" s="296"/>
      <c r="F64" s="296"/>
      <c r="G64" s="296"/>
      <c r="H64" s="297"/>
    </row>
    <row r="65" spans="2:8" ht="21" customHeight="1">
      <c r="B65" s="88" t="s">
        <v>975</v>
      </c>
      <c r="C65" s="302">
        <v>13977575.828431373</v>
      </c>
      <c r="D65" s="303"/>
      <c r="E65" s="303"/>
      <c r="F65" s="303"/>
      <c r="G65" s="303"/>
      <c r="H65" s="304"/>
    </row>
    <row r="67" spans="2:8">
      <c r="B67" s="298" t="s">
        <v>957</v>
      </c>
      <c r="C67" s="298"/>
      <c r="D67" s="298"/>
      <c r="E67" s="298"/>
      <c r="F67" s="298"/>
      <c r="G67" s="298"/>
      <c r="H67" s="298"/>
    </row>
    <row r="68" spans="2:8">
      <c r="B68" s="35" t="s">
        <v>0</v>
      </c>
      <c r="C68" s="298" t="s">
        <v>958</v>
      </c>
      <c r="D68" s="298"/>
      <c r="E68" s="298"/>
      <c r="F68" s="298"/>
      <c r="G68" s="298"/>
      <c r="H68" s="298"/>
    </row>
    <row r="69" spans="2:8">
      <c r="B69" s="17" t="s">
        <v>892</v>
      </c>
      <c r="C69" s="295" t="s">
        <v>84</v>
      </c>
      <c r="D69" s="296"/>
      <c r="E69" s="296"/>
      <c r="F69" s="296"/>
      <c r="G69" s="296"/>
      <c r="H69" s="297"/>
    </row>
    <row r="70" spans="2:8">
      <c r="B70" s="35" t="s">
        <v>960</v>
      </c>
      <c r="C70" s="298" t="s">
        <v>961</v>
      </c>
      <c r="D70" s="298"/>
      <c r="E70" s="298"/>
      <c r="F70" s="298"/>
      <c r="G70" s="298"/>
      <c r="H70" s="298"/>
    </row>
    <row r="71" spans="2:8">
      <c r="B71" s="86"/>
      <c r="C71" s="295"/>
      <c r="D71" s="296"/>
      <c r="E71" s="296"/>
      <c r="F71" s="296"/>
      <c r="G71" s="296"/>
      <c r="H71" s="297"/>
    </row>
    <row r="72" spans="2:8" ht="36" customHeight="1">
      <c r="B72" s="87" t="s">
        <v>963</v>
      </c>
      <c r="C72" s="294" t="s">
        <v>1114</v>
      </c>
      <c r="D72" s="294"/>
      <c r="E72" s="294"/>
      <c r="F72" s="294"/>
      <c r="G72" s="294"/>
      <c r="H72" s="294"/>
    </row>
    <row r="73" spans="2:8" ht="36" customHeight="1">
      <c r="B73" s="87" t="s">
        <v>965</v>
      </c>
      <c r="C73" s="294" t="s">
        <v>1115</v>
      </c>
      <c r="D73" s="294"/>
      <c r="E73" s="294"/>
      <c r="F73" s="294"/>
      <c r="G73" s="294"/>
      <c r="H73" s="294"/>
    </row>
    <row r="74" spans="2:8" ht="36" customHeight="1">
      <c r="B74" s="87" t="s">
        <v>967</v>
      </c>
      <c r="C74" s="294" t="s">
        <v>1116</v>
      </c>
      <c r="D74" s="294"/>
      <c r="E74" s="294"/>
      <c r="F74" s="294"/>
      <c r="G74" s="294"/>
      <c r="H74" s="294"/>
    </row>
    <row r="75" spans="2:8" ht="22.5" customHeight="1">
      <c r="B75" s="87" t="s">
        <v>969</v>
      </c>
      <c r="C75" s="294" t="s">
        <v>1117</v>
      </c>
      <c r="D75" s="294"/>
      <c r="E75" s="294"/>
      <c r="F75" s="294"/>
      <c r="G75" s="294"/>
      <c r="H75" s="294"/>
    </row>
    <row r="76" spans="2:8" ht="36" customHeight="1">
      <c r="B76" s="87" t="s">
        <v>971</v>
      </c>
      <c r="C76" s="294" t="s">
        <v>1118</v>
      </c>
      <c r="D76" s="294"/>
      <c r="E76" s="294"/>
      <c r="F76" s="294"/>
      <c r="G76" s="294"/>
      <c r="H76" s="294"/>
    </row>
    <row r="77" spans="2:8" ht="16.5" customHeight="1">
      <c r="B77" s="88" t="s">
        <v>973</v>
      </c>
      <c r="C77" s="295" t="s">
        <v>1042</v>
      </c>
      <c r="D77" s="296"/>
      <c r="E77" s="296"/>
      <c r="F77" s="296"/>
      <c r="G77" s="296"/>
      <c r="H77" s="297"/>
    </row>
    <row r="78" spans="2:8" ht="16.5" customHeight="1">
      <c r="B78" s="88" t="s">
        <v>975</v>
      </c>
      <c r="C78" s="302">
        <v>13977575.828431373</v>
      </c>
      <c r="D78" s="303"/>
      <c r="E78" s="303"/>
      <c r="F78" s="303"/>
      <c r="G78" s="303"/>
      <c r="H78" s="304"/>
    </row>
    <row r="80" spans="2:8">
      <c r="B80" s="298" t="s">
        <v>957</v>
      </c>
      <c r="C80" s="298"/>
      <c r="D80" s="298"/>
      <c r="E80" s="298"/>
      <c r="F80" s="298"/>
      <c r="G80" s="298"/>
      <c r="H80" s="298"/>
    </row>
    <row r="81" spans="2:8">
      <c r="B81" s="35" t="s">
        <v>0</v>
      </c>
      <c r="C81" s="298" t="s">
        <v>958</v>
      </c>
      <c r="D81" s="298"/>
      <c r="E81" s="298"/>
      <c r="F81" s="298"/>
      <c r="G81" s="298"/>
      <c r="H81" s="298"/>
    </row>
    <row r="82" spans="2:8">
      <c r="B82" s="17" t="s">
        <v>936</v>
      </c>
      <c r="C82" s="295" t="s">
        <v>937</v>
      </c>
      <c r="D82" s="296"/>
      <c r="E82" s="296"/>
      <c r="F82" s="296"/>
      <c r="G82" s="296"/>
      <c r="H82" s="297"/>
    </row>
    <row r="83" spans="2:8">
      <c r="B83" s="35" t="s">
        <v>960</v>
      </c>
      <c r="C83" s="298" t="s">
        <v>961</v>
      </c>
      <c r="D83" s="298"/>
      <c r="E83" s="298"/>
      <c r="F83" s="298"/>
      <c r="G83" s="298"/>
      <c r="H83" s="298"/>
    </row>
    <row r="84" spans="2:8">
      <c r="B84" s="86"/>
      <c r="C84" s="295"/>
      <c r="D84" s="296"/>
      <c r="E84" s="296"/>
      <c r="F84" s="296"/>
      <c r="G84" s="296"/>
      <c r="H84" s="297"/>
    </row>
    <row r="85" spans="2:8" ht="29.25" customHeight="1">
      <c r="B85" s="87" t="s">
        <v>963</v>
      </c>
      <c r="C85" s="294" t="s">
        <v>1119</v>
      </c>
      <c r="D85" s="294"/>
      <c r="E85" s="294"/>
      <c r="F85" s="294"/>
      <c r="G85" s="294"/>
      <c r="H85" s="294"/>
    </row>
    <row r="86" spans="2:8" ht="29.25" customHeight="1">
      <c r="B86" s="87" t="s">
        <v>965</v>
      </c>
      <c r="C86" s="294" t="s">
        <v>1120</v>
      </c>
      <c r="D86" s="294"/>
      <c r="E86" s="294"/>
      <c r="F86" s="294"/>
      <c r="G86" s="294"/>
      <c r="H86" s="294"/>
    </row>
    <row r="87" spans="2:8" ht="29.25" customHeight="1">
      <c r="B87" s="87" t="s">
        <v>967</v>
      </c>
      <c r="C87" s="294" t="s">
        <v>1121</v>
      </c>
      <c r="D87" s="294"/>
      <c r="E87" s="294"/>
      <c r="F87" s="294"/>
      <c r="G87" s="294"/>
      <c r="H87" s="294"/>
    </row>
    <row r="88" spans="2:8" ht="29.25" customHeight="1">
      <c r="B88" s="87" t="s">
        <v>969</v>
      </c>
      <c r="C88" s="294" t="s">
        <v>1122</v>
      </c>
      <c r="D88" s="294"/>
      <c r="E88" s="294"/>
      <c r="F88" s="294"/>
      <c r="G88" s="294"/>
      <c r="H88" s="294"/>
    </row>
    <row r="89" spans="2:8" ht="29.25" customHeight="1">
      <c r="B89" s="87" t="s">
        <v>971</v>
      </c>
      <c r="C89" s="294" t="s">
        <v>1123</v>
      </c>
      <c r="D89" s="294"/>
      <c r="E89" s="294"/>
      <c r="F89" s="294"/>
      <c r="G89" s="294"/>
      <c r="H89" s="294"/>
    </row>
    <row r="90" spans="2:8" ht="14.25" customHeight="1">
      <c r="B90" s="88" t="s">
        <v>973</v>
      </c>
      <c r="C90" s="295" t="s">
        <v>1107</v>
      </c>
      <c r="D90" s="296"/>
      <c r="E90" s="296"/>
      <c r="F90" s="296"/>
      <c r="G90" s="296"/>
      <c r="H90" s="297"/>
    </row>
    <row r="91" spans="2:8" ht="14.25" customHeight="1">
      <c r="B91" s="88" t="s">
        <v>975</v>
      </c>
      <c r="C91" s="302">
        <v>12095533.333333332</v>
      </c>
      <c r="D91" s="303"/>
      <c r="E91" s="303"/>
      <c r="F91" s="303"/>
      <c r="G91" s="303"/>
      <c r="H91" s="304"/>
    </row>
    <row r="93" spans="2:8">
      <c r="B93" s="298" t="s">
        <v>957</v>
      </c>
      <c r="C93" s="298"/>
      <c r="D93" s="298"/>
      <c r="E93" s="298"/>
      <c r="F93" s="298"/>
      <c r="G93" s="298"/>
      <c r="H93" s="298"/>
    </row>
    <row r="94" spans="2:8">
      <c r="B94" s="35" t="s">
        <v>0</v>
      </c>
      <c r="C94" s="298" t="s">
        <v>958</v>
      </c>
      <c r="D94" s="298"/>
      <c r="E94" s="298"/>
      <c r="F94" s="298"/>
      <c r="G94" s="298"/>
      <c r="H94" s="298"/>
    </row>
    <row r="95" spans="2:8">
      <c r="B95" s="17" t="s">
        <v>938</v>
      </c>
      <c r="C95" s="295" t="s">
        <v>939</v>
      </c>
      <c r="D95" s="296"/>
      <c r="E95" s="296"/>
      <c r="F95" s="296"/>
      <c r="G95" s="296"/>
      <c r="H95" s="297"/>
    </row>
    <row r="96" spans="2:8">
      <c r="B96" s="35" t="s">
        <v>960</v>
      </c>
      <c r="C96" s="298" t="s">
        <v>961</v>
      </c>
      <c r="D96" s="298"/>
      <c r="E96" s="298"/>
      <c r="F96" s="298"/>
      <c r="G96" s="298"/>
      <c r="H96" s="298"/>
    </row>
    <row r="97" spans="2:8">
      <c r="B97" s="86"/>
      <c r="C97" s="295"/>
      <c r="D97" s="296"/>
      <c r="E97" s="296"/>
      <c r="F97" s="296"/>
      <c r="G97" s="296"/>
      <c r="H97" s="297"/>
    </row>
    <row r="98" spans="2:8" ht="26.25" customHeight="1">
      <c r="B98" s="87" t="s">
        <v>963</v>
      </c>
      <c r="C98" s="294" t="s">
        <v>1124</v>
      </c>
      <c r="D98" s="294"/>
      <c r="E98" s="294"/>
      <c r="F98" s="294"/>
      <c r="G98" s="294"/>
      <c r="H98" s="294"/>
    </row>
    <row r="99" spans="2:8" ht="28.5" customHeight="1">
      <c r="B99" s="87" t="s">
        <v>965</v>
      </c>
      <c r="C99" s="294" t="s">
        <v>1125</v>
      </c>
      <c r="D99" s="294"/>
      <c r="E99" s="294"/>
      <c r="F99" s="294"/>
      <c r="G99" s="294"/>
      <c r="H99" s="294"/>
    </row>
    <row r="100" spans="2:8" ht="45.75" customHeight="1">
      <c r="B100" s="87" t="s">
        <v>967</v>
      </c>
      <c r="C100" s="294" t="s">
        <v>1126</v>
      </c>
      <c r="D100" s="294"/>
      <c r="E100" s="294"/>
      <c r="F100" s="294"/>
      <c r="G100" s="294"/>
      <c r="H100" s="294"/>
    </row>
    <row r="101" spans="2:8">
      <c r="B101" s="87" t="s">
        <v>969</v>
      </c>
      <c r="C101" s="294" t="s">
        <v>1127</v>
      </c>
      <c r="D101" s="294"/>
      <c r="E101" s="294"/>
      <c r="F101" s="294"/>
      <c r="G101" s="294"/>
      <c r="H101" s="294"/>
    </row>
    <row r="102" spans="2:8">
      <c r="B102" s="87" t="s">
        <v>971</v>
      </c>
      <c r="C102" s="294" t="s">
        <v>1128</v>
      </c>
      <c r="D102" s="294"/>
      <c r="E102" s="294"/>
      <c r="F102" s="294"/>
      <c r="G102" s="294"/>
      <c r="H102" s="294"/>
    </row>
    <row r="103" spans="2:8">
      <c r="B103" s="88" t="s">
        <v>973</v>
      </c>
      <c r="C103" s="295" t="s">
        <v>1107</v>
      </c>
      <c r="D103" s="296"/>
      <c r="E103" s="296"/>
      <c r="F103" s="296"/>
      <c r="G103" s="296"/>
      <c r="H103" s="297"/>
    </row>
    <row r="104" spans="2:8">
      <c r="B104" s="88" t="s">
        <v>975</v>
      </c>
      <c r="C104" s="302">
        <v>12095533.333333332</v>
      </c>
      <c r="D104" s="303"/>
      <c r="E104" s="303"/>
      <c r="F104" s="303"/>
      <c r="G104" s="303"/>
      <c r="H104" s="304"/>
    </row>
    <row r="106" spans="2:8">
      <c r="B106" s="298" t="s">
        <v>957</v>
      </c>
      <c r="C106" s="298"/>
      <c r="D106" s="298"/>
      <c r="E106" s="298"/>
      <c r="F106" s="298"/>
      <c r="G106" s="298"/>
      <c r="H106" s="298"/>
    </row>
    <row r="107" spans="2:8">
      <c r="B107" s="35" t="s">
        <v>0</v>
      </c>
      <c r="C107" s="298" t="s">
        <v>958</v>
      </c>
      <c r="D107" s="298"/>
      <c r="E107" s="298"/>
      <c r="F107" s="298"/>
      <c r="G107" s="298"/>
      <c r="H107" s="298"/>
    </row>
    <row r="108" spans="2:8">
      <c r="B108" s="17" t="s">
        <v>940</v>
      </c>
      <c r="C108" s="295" t="s">
        <v>1129</v>
      </c>
      <c r="D108" s="296"/>
      <c r="E108" s="296"/>
      <c r="F108" s="296"/>
      <c r="G108" s="296"/>
      <c r="H108" s="297"/>
    </row>
    <row r="109" spans="2:8">
      <c r="B109" s="35" t="s">
        <v>960</v>
      </c>
      <c r="C109" s="298" t="s">
        <v>961</v>
      </c>
      <c r="D109" s="298"/>
      <c r="E109" s="298"/>
      <c r="F109" s="298"/>
      <c r="G109" s="298"/>
      <c r="H109" s="298"/>
    </row>
    <row r="110" spans="2:8">
      <c r="B110" s="86"/>
      <c r="C110" s="295"/>
      <c r="D110" s="296"/>
      <c r="E110" s="296"/>
      <c r="F110" s="296"/>
      <c r="G110" s="296"/>
      <c r="H110" s="297"/>
    </row>
    <row r="111" spans="2:8" ht="28.5" customHeight="1">
      <c r="B111" s="87" t="s">
        <v>963</v>
      </c>
      <c r="C111" s="294" t="s">
        <v>1130</v>
      </c>
      <c r="D111" s="294"/>
      <c r="E111" s="294"/>
      <c r="F111" s="294"/>
      <c r="G111" s="294"/>
      <c r="H111" s="294"/>
    </row>
    <row r="112" spans="2:8" ht="54" customHeight="1">
      <c r="B112" s="87" t="s">
        <v>965</v>
      </c>
      <c r="C112" s="294" t="s">
        <v>1131</v>
      </c>
      <c r="D112" s="294"/>
      <c r="E112" s="294"/>
      <c r="F112" s="294"/>
      <c r="G112" s="294"/>
      <c r="H112" s="294"/>
    </row>
    <row r="113" spans="2:8" ht="50.25" customHeight="1">
      <c r="B113" s="87" t="s">
        <v>967</v>
      </c>
      <c r="C113" s="294" t="s">
        <v>1132</v>
      </c>
      <c r="D113" s="294"/>
      <c r="E113" s="294"/>
      <c r="F113" s="294"/>
      <c r="G113" s="294"/>
      <c r="H113" s="294"/>
    </row>
    <row r="114" spans="2:8" ht="27.75" customHeight="1">
      <c r="B114" s="87" t="s">
        <v>969</v>
      </c>
      <c r="C114" s="294" t="s">
        <v>1133</v>
      </c>
      <c r="D114" s="294"/>
      <c r="E114" s="294"/>
      <c r="F114" s="294"/>
      <c r="G114" s="294"/>
      <c r="H114" s="294"/>
    </row>
    <row r="115" spans="2:8" ht="27" customHeight="1">
      <c r="B115" s="87" t="s">
        <v>971</v>
      </c>
      <c r="C115" s="294" t="s">
        <v>1134</v>
      </c>
      <c r="D115" s="294"/>
      <c r="E115" s="294"/>
      <c r="F115" s="294"/>
      <c r="G115" s="294"/>
      <c r="H115" s="294"/>
    </row>
    <row r="116" spans="2:8">
      <c r="B116" s="88" t="s">
        <v>973</v>
      </c>
      <c r="C116" s="295" t="s">
        <v>1107</v>
      </c>
      <c r="D116" s="296"/>
      <c r="E116" s="296"/>
      <c r="F116" s="296"/>
      <c r="G116" s="296"/>
      <c r="H116" s="297"/>
    </row>
    <row r="117" spans="2:8">
      <c r="B117" s="88" t="s">
        <v>975</v>
      </c>
      <c r="C117" s="302">
        <v>12095533.333333332</v>
      </c>
      <c r="D117" s="303"/>
      <c r="E117" s="303"/>
      <c r="F117" s="303"/>
      <c r="G117" s="303"/>
      <c r="H117" s="304"/>
    </row>
    <row r="119" spans="2:8">
      <c r="B119" s="298" t="s">
        <v>957</v>
      </c>
      <c r="C119" s="298"/>
      <c r="D119" s="298"/>
      <c r="E119" s="298"/>
      <c r="F119" s="298"/>
      <c r="G119" s="298"/>
      <c r="H119" s="298"/>
    </row>
    <row r="120" spans="2:8">
      <c r="B120" s="35" t="s">
        <v>0</v>
      </c>
      <c r="C120" s="298" t="s">
        <v>958</v>
      </c>
      <c r="D120" s="298"/>
      <c r="E120" s="298"/>
      <c r="F120" s="298"/>
      <c r="G120" s="298"/>
      <c r="H120" s="298"/>
    </row>
    <row r="121" spans="2:8">
      <c r="B121" s="17" t="s">
        <v>942</v>
      </c>
      <c r="C121" s="295" t="s">
        <v>943</v>
      </c>
      <c r="D121" s="296"/>
      <c r="E121" s="296"/>
      <c r="F121" s="296"/>
      <c r="G121" s="296"/>
      <c r="H121" s="297"/>
    </row>
    <row r="122" spans="2:8">
      <c r="B122" s="35" t="s">
        <v>960</v>
      </c>
      <c r="C122" s="298" t="s">
        <v>961</v>
      </c>
      <c r="D122" s="298"/>
      <c r="E122" s="298"/>
      <c r="F122" s="298"/>
      <c r="G122" s="298"/>
      <c r="H122" s="298"/>
    </row>
    <row r="123" spans="2:8">
      <c r="B123" s="86"/>
      <c r="C123" s="295"/>
      <c r="D123" s="296"/>
      <c r="E123" s="296"/>
      <c r="F123" s="296"/>
      <c r="G123" s="296"/>
      <c r="H123" s="297"/>
    </row>
    <row r="124" spans="2:8" ht="32.25" customHeight="1">
      <c r="B124" s="87" t="s">
        <v>963</v>
      </c>
      <c r="C124" s="294" t="s">
        <v>1135</v>
      </c>
      <c r="D124" s="294"/>
      <c r="E124" s="294"/>
      <c r="F124" s="294"/>
      <c r="G124" s="294"/>
      <c r="H124" s="294"/>
    </row>
    <row r="125" spans="2:8" ht="37.5" customHeight="1">
      <c r="B125" s="87" t="s">
        <v>965</v>
      </c>
      <c r="C125" s="294" t="s">
        <v>1136</v>
      </c>
      <c r="D125" s="294"/>
      <c r="E125" s="294"/>
      <c r="F125" s="294"/>
      <c r="G125" s="294"/>
      <c r="H125" s="294"/>
    </row>
    <row r="126" spans="2:8" ht="29.25" customHeight="1">
      <c r="B126" s="87" t="s">
        <v>967</v>
      </c>
      <c r="C126" s="294" t="s">
        <v>1137</v>
      </c>
      <c r="D126" s="294"/>
      <c r="E126" s="294"/>
      <c r="F126" s="294"/>
      <c r="G126" s="294"/>
      <c r="H126" s="294"/>
    </row>
    <row r="127" spans="2:8">
      <c r="B127" s="87" t="s">
        <v>969</v>
      </c>
      <c r="C127" s="294" t="s">
        <v>1138</v>
      </c>
      <c r="D127" s="294"/>
      <c r="E127" s="294"/>
      <c r="F127" s="294"/>
      <c r="G127" s="294"/>
      <c r="H127" s="294"/>
    </row>
    <row r="128" spans="2:8" ht="28.5" customHeight="1">
      <c r="B128" s="87" t="s">
        <v>971</v>
      </c>
      <c r="C128" s="294" t="s">
        <v>1139</v>
      </c>
      <c r="D128" s="294"/>
      <c r="E128" s="294"/>
      <c r="F128" s="294"/>
      <c r="G128" s="294"/>
      <c r="H128" s="294"/>
    </row>
    <row r="129" spans="2:8">
      <c r="B129" s="88" t="s">
        <v>973</v>
      </c>
      <c r="C129" s="295" t="s">
        <v>1107</v>
      </c>
      <c r="D129" s="296"/>
      <c r="E129" s="296"/>
      <c r="F129" s="296"/>
      <c r="G129" s="296"/>
      <c r="H129" s="297"/>
    </row>
    <row r="130" spans="2:8">
      <c r="B130" s="88" t="s">
        <v>975</v>
      </c>
      <c r="C130" s="302">
        <v>12095533.333333332</v>
      </c>
      <c r="D130" s="303"/>
      <c r="E130" s="303"/>
      <c r="F130" s="303"/>
      <c r="G130" s="303"/>
      <c r="H130" s="304"/>
    </row>
    <row r="131" spans="2:8">
      <c r="D131" s="2" t="s">
        <v>1140</v>
      </c>
    </row>
    <row r="132" spans="2:8">
      <c r="B132" s="298" t="s">
        <v>957</v>
      </c>
      <c r="C132" s="298"/>
      <c r="D132" s="298"/>
      <c r="E132" s="298"/>
      <c r="F132" s="298"/>
      <c r="G132" s="298"/>
      <c r="H132" s="298"/>
    </row>
    <row r="133" spans="2:8">
      <c r="B133" s="35" t="s">
        <v>0</v>
      </c>
      <c r="C133" s="298" t="s">
        <v>958</v>
      </c>
      <c r="D133" s="298"/>
      <c r="E133" s="298"/>
      <c r="F133" s="298"/>
      <c r="G133" s="298"/>
      <c r="H133" s="298"/>
    </row>
    <row r="134" spans="2:8">
      <c r="B134" s="17" t="s">
        <v>945</v>
      </c>
      <c r="C134" s="295" t="s">
        <v>1141</v>
      </c>
      <c r="D134" s="296"/>
      <c r="E134" s="296"/>
      <c r="F134" s="296"/>
      <c r="G134" s="296"/>
      <c r="H134" s="297"/>
    </row>
    <row r="135" spans="2:8">
      <c r="B135" s="35" t="s">
        <v>960</v>
      </c>
      <c r="C135" s="298" t="s">
        <v>961</v>
      </c>
      <c r="D135" s="298"/>
      <c r="E135" s="298"/>
      <c r="F135" s="298"/>
      <c r="G135" s="298"/>
      <c r="H135" s="298"/>
    </row>
    <row r="136" spans="2:8">
      <c r="B136" s="86"/>
      <c r="C136" s="295"/>
      <c r="D136" s="296"/>
      <c r="E136" s="296"/>
      <c r="F136" s="296"/>
      <c r="G136" s="296"/>
      <c r="H136" s="297"/>
    </row>
    <row r="137" spans="2:8" ht="31.5" customHeight="1">
      <c r="B137" s="87" t="s">
        <v>963</v>
      </c>
      <c r="C137" s="294" t="s">
        <v>1142</v>
      </c>
      <c r="D137" s="294"/>
      <c r="E137" s="294"/>
      <c r="F137" s="294"/>
      <c r="G137" s="294"/>
      <c r="H137" s="294"/>
    </row>
    <row r="138" spans="2:8" ht="31.5" customHeight="1">
      <c r="B138" s="87" t="s">
        <v>965</v>
      </c>
      <c r="C138" s="294" t="s">
        <v>1143</v>
      </c>
      <c r="D138" s="294"/>
      <c r="E138" s="294"/>
      <c r="F138" s="294"/>
      <c r="G138" s="294"/>
      <c r="H138" s="294"/>
    </row>
    <row r="139" spans="2:8">
      <c r="B139" s="87" t="s">
        <v>967</v>
      </c>
      <c r="C139" s="294" t="s">
        <v>1144</v>
      </c>
      <c r="D139" s="294"/>
      <c r="E139" s="294"/>
      <c r="F139" s="294"/>
      <c r="G139" s="294"/>
      <c r="H139" s="294"/>
    </row>
    <row r="140" spans="2:8" ht="24" customHeight="1">
      <c r="B140" s="87" t="s">
        <v>969</v>
      </c>
      <c r="C140" s="294" t="s">
        <v>1145</v>
      </c>
      <c r="D140" s="294"/>
      <c r="E140" s="294"/>
      <c r="F140" s="294"/>
      <c r="G140" s="294"/>
      <c r="H140" s="294"/>
    </row>
    <row r="141" spans="2:8">
      <c r="B141" s="87" t="s">
        <v>971</v>
      </c>
      <c r="C141" s="294" t="s">
        <v>1146</v>
      </c>
      <c r="D141" s="294"/>
      <c r="E141" s="294"/>
      <c r="F141" s="294"/>
      <c r="G141" s="294"/>
      <c r="H141" s="294"/>
    </row>
    <row r="142" spans="2:8">
      <c r="B142" s="88" t="s">
        <v>973</v>
      </c>
      <c r="C142" s="295" t="s">
        <v>1147</v>
      </c>
      <c r="D142" s="296"/>
      <c r="E142" s="296"/>
      <c r="F142" s="296"/>
      <c r="G142" s="296"/>
      <c r="H142" s="297"/>
    </row>
    <row r="143" spans="2:8">
      <c r="B143" s="88" t="s">
        <v>975</v>
      </c>
      <c r="C143" s="302">
        <v>19095533.333333332</v>
      </c>
      <c r="D143" s="303"/>
      <c r="E143" s="303"/>
      <c r="F143" s="303"/>
      <c r="G143" s="303"/>
      <c r="H143" s="304"/>
    </row>
    <row r="145" spans="2:8">
      <c r="B145" s="298" t="s">
        <v>957</v>
      </c>
      <c r="C145" s="298"/>
      <c r="D145" s="298"/>
      <c r="E145" s="298"/>
      <c r="F145" s="298"/>
      <c r="G145" s="298"/>
      <c r="H145" s="298"/>
    </row>
    <row r="146" spans="2:8">
      <c r="B146" s="35" t="s">
        <v>0</v>
      </c>
      <c r="C146" s="298" t="s">
        <v>958</v>
      </c>
      <c r="D146" s="298"/>
      <c r="E146" s="298"/>
      <c r="F146" s="298"/>
      <c r="G146" s="298"/>
      <c r="H146" s="298"/>
    </row>
    <row r="147" spans="2:8">
      <c r="B147" s="17" t="s">
        <v>947</v>
      </c>
      <c r="C147" s="295" t="s">
        <v>1148</v>
      </c>
      <c r="D147" s="296"/>
      <c r="E147" s="296"/>
      <c r="F147" s="296"/>
      <c r="G147" s="296"/>
      <c r="H147" s="297"/>
    </row>
    <row r="148" spans="2:8">
      <c r="B148" s="35" t="s">
        <v>960</v>
      </c>
      <c r="C148" s="298" t="s">
        <v>961</v>
      </c>
      <c r="D148" s="298"/>
      <c r="E148" s="298"/>
      <c r="F148" s="298"/>
      <c r="G148" s="298"/>
      <c r="H148" s="298"/>
    </row>
    <row r="149" spans="2:8">
      <c r="B149" s="86"/>
      <c r="C149" s="295"/>
      <c r="D149" s="296"/>
      <c r="E149" s="296"/>
      <c r="F149" s="296"/>
      <c r="G149" s="296"/>
      <c r="H149" s="297"/>
    </row>
    <row r="150" spans="2:8" ht="29.25" customHeight="1">
      <c r="B150" s="87" t="s">
        <v>963</v>
      </c>
      <c r="C150" s="294" t="s">
        <v>1149</v>
      </c>
      <c r="D150" s="294"/>
      <c r="E150" s="294"/>
      <c r="F150" s="294"/>
      <c r="G150" s="294"/>
      <c r="H150" s="294"/>
    </row>
    <row r="151" spans="2:8" ht="44.25" customHeight="1">
      <c r="B151" s="87" t="s">
        <v>965</v>
      </c>
      <c r="C151" s="294" t="s">
        <v>1150</v>
      </c>
      <c r="D151" s="294"/>
      <c r="E151" s="294"/>
      <c r="F151" s="294"/>
      <c r="G151" s="294"/>
      <c r="H151" s="294"/>
    </row>
    <row r="152" spans="2:8" ht="33.75" customHeight="1">
      <c r="B152" s="87" t="s">
        <v>967</v>
      </c>
      <c r="C152" s="294" t="s">
        <v>1151</v>
      </c>
      <c r="D152" s="294"/>
      <c r="E152" s="294"/>
      <c r="F152" s="294"/>
      <c r="G152" s="294"/>
      <c r="H152" s="294"/>
    </row>
    <row r="153" spans="2:8" ht="29.25" customHeight="1">
      <c r="B153" s="87" t="s">
        <v>969</v>
      </c>
      <c r="C153" s="294" t="s">
        <v>1152</v>
      </c>
      <c r="D153" s="294"/>
      <c r="E153" s="294"/>
      <c r="F153" s="294"/>
      <c r="G153" s="294"/>
      <c r="H153" s="294"/>
    </row>
    <row r="154" spans="2:8">
      <c r="B154" s="87" t="s">
        <v>971</v>
      </c>
      <c r="C154" s="294" t="s">
        <v>1153</v>
      </c>
      <c r="D154" s="294"/>
      <c r="E154" s="294"/>
      <c r="F154" s="294"/>
      <c r="G154" s="294"/>
      <c r="H154" s="294"/>
    </row>
    <row r="155" spans="2:8">
      <c r="B155" s="88" t="s">
        <v>973</v>
      </c>
      <c r="C155" s="295" t="s">
        <v>1147</v>
      </c>
      <c r="D155" s="296"/>
      <c r="E155" s="296"/>
      <c r="F155" s="296"/>
      <c r="G155" s="296"/>
      <c r="H155" s="297"/>
    </row>
    <row r="156" spans="2:8">
      <c r="B156" s="88" t="s">
        <v>975</v>
      </c>
      <c r="C156" s="302">
        <v>19095533.333333332</v>
      </c>
      <c r="D156" s="303"/>
      <c r="E156" s="303"/>
      <c r="F156" s="303"/>
      <c r="G156" s="303"/>
      <c r="H156" s="304"/>
    </row>
    <row r="158" spans="2:8">
      <c r="B158" s="298" t="s">
        <v>957</v>
      </c>
      <c r="C158" s="298"/>
      <c r="D158" s="298"/>
      <c r="E158" s="298"/>
      <c r="F158" s="298"/>
      <c r="G158" s="298"/>
      <c r="H158" s="298"/>
    </row>
    <row r="159" spans="2:8">
      <c r="B159" s="35" t="s">
        <v>0</v>
      </c>
      <c r="C159" s="298" t="s">
        <v>958</v>
      </c>
      <c r="D159" s="298"/>
      <c r="E159" s="298"/>
      <c r="F159" s="298"/>
      <c r="G159" s="298"/>
      <c r="H159" s="298"/>
    </row>
    <row r="160" spans="2:8">
      <c r="B160" s="17" t="s">
        <v>949</v>
      </c>
      <c r="C160" s="295" t="s">
        <v>1154</v>
      </c>
      <c r="D160" s="296"/>
      <c r="E160" s="296"/>
      <c r="F160" s="296"/>
      <c r="G160" s="296"/>
      <c r="H160" s="297"/>
    </row>
    <row r="161" spans="2:8">
      <c r="B161" s="35" t="s">
        <v>960</v>
      </c>
      <c r="C161" s="298" t="s">
        <v>961</v>
      </c>
      <c r="D161" s="298"/>
      <c r="E161" s="298"/>
      <c r="F161" s="298"/>
      <c r="G161" s="298"/>
      <c r="H161" s="298"/>
    </row>
    <row r="162" spans="2:8">
      <c r="B162" s="86"/>
      <c r="C162" s="295"/>
      <c r="D162" s="296"/>
      <c r="E162" s="296"/>
      <c r="F162" s="296"/>
      <c r="G162" s="296"/>
      <c r="H162" s="297"/>
    </row>
    <row r="163" spans="2:8" ht="27" customHeight="1">
      <c r="B163" s="87" t="s">
        <v>963</v>
      </c>
      <c r="C163" s="294" t="s">
        <v>1155</v>
      </c>
      <c r="D163" s="294"/>
      <c r="E163" s="294"/>
      <c r="F163" s="294"/>
      <c r="G163" s="294"/>
      <c r="H163" s="294"/>
    </row>
    <row r="164" spans="2:8" ht="31.5" customHeight="1">
      <c r="B164" s="87" t="s">
        <v>965</v>
      </c>
      <c r="C164" s="294" t="s">
        <v>1156</v>
      </c>
      <c r="D164" s="294"/>
      <c r="E164" s="294"/>
      <c r="F164" s="294"/>
      <c r="G164" s="294"/>
      <c r="H164" s="294"/>
    </row>
    <row r="165" spans="2:8">
      <c r="B165" s="87" t="s">
        <v>967</v>
      </c>
      <c r="C165" s="294" t="s">
        <v>1157</v>
      </c>
      <c r="D165" s="294"/>
      <c r="E165" s="294"/>
      <c r="F165" s="294"/>
      <c r="G165" s="294"/>
      <c r="H165" s="294"/>
    </row>
    <row r="166" spans="2:8">
      <c r="B166" s="87" t="s">
        <v>969</v>
      </c>
      <c r="C166" s="294" t="s">
        <v>1158</v>
      </c>
      <c r="D166" s="294"/>
      <c r="E166" s="294"/>
      <c r="F166" s="294"/>
      <c r="G166" s="294"/>
      <c r="H166" s="294"/>
    </row>
    <row r="167" spans="2:8" ht="29.25" customHeight="1">
      <c r="B167" s="87" t="s">
        <v>971</v>
      </c>
      <c r="C167" s="294" t="s">
        <v>1159</v>
      </c>
      <c r="D167" s="294"/>
      <c r="E167" s="294"/>
      <c r="F167" s="294"/>
      <c r="G167" s="294"/>
      <c r="H167" s="294"/>
    </row>
    <row r="168" spans="2:8">
      <c r="B168" s="88" t="s">
        <v>973</v>
      </c>
      <c r="C168" s="295" t="s">
        <v>1147</v>
      </c>
      <c r="D168" s="296"/>
      <c r="E168" s="296"/>
      <c r="F168" s="296"/>
      <c r="G168" s="296"/>
      <c r="H168" s="297"/>
    </row>
    <row r="169" spans="2:8">
      <c r="B169" s="88" t="s">
        <v>975</v>
      </c>
      <c r="C169" s="302">
        <v>19095533.333333332</v>
      </c>
      <c r="D169" s="303"/>
      <c r="E169" s="303"/>
      <c r="F169" s="303"/>
      <c r="G169" s="303"/>
      <c r="H169" s="304"/>
    </row>
    <row r="171" spans="2:8">
      <c r="B171" s="298" t="s">
        <v>957</v>
      </c>
      <c r="C171" s="298"/>
      <c r="D171" s="298"/>
      <c r="E171" s="298"/>
      <c r="F171" s="298"/>
      <c r="G171" s="298"/>
      <c r="H171" s="298"/>
    </row>
    <row r="172" spans="2:8">
      <c r="B172" s="35" t="s">
        <v>0</v>
      </c>
      <c r="C172" s="298" t="s">
        <v>958</v>
      </c>
      <c r="D172" s="298"/>
      <c r="E172" s="298"/>
      <c r="F172" s="298"/>
      <c r="G172" s="298"/>
      <c r="H172" s="298"/>
    </row>
    <row r="173" spans="2:8">
      <c r="B173" s="17" t="s">
        <v>952</v>
      </c>
      <c r="C173" s="295" t="s">
        <v>1160</v>
      </c>
      <c r="D173" s="296"/>
      <c r="E173" s="296"/>
      <c r="F173" s="296"/>
      <c r="G173" s="296"/>
      <c r="H173" s="297"/>
    </row>
    <row r="174" spans="2:8">
      <c r="B174" s="35" t="s">
        <v>960</v>
      </c>
      <c r="C174" s="298" t="s">
        <v>961</v>
      </c>
      <c r="D174" s="298"/>
      <c r="E174" s="298"/>
      <c r="F174" s="298"/>
      <c r="G174" s="298"/>
      <c r="H174" s="298"/>
    </row>
    <row r="175" spans="2:8">
      <c r="B175" s="86"/>
      <c r="C175" s="295"/>
      <c r="D175" s="296"/>
      <c r="E175" s="296"/>
      <c r="F175" s="296"/>
      <c r="G175" s="296"/>
      <c r="H175" s="297"/>
    </row>
    <row r="176" spans="2:8">
      <c r="B176" s="87" t="s">
        <v>963</v>
      </c>
      <c r="C176" s="294" t="s">
        <v>1161</v>
      </c>
      <c r="D176" s="294"/>
      <c r="E176" s="294"/>
      <c r="F176" s="294"/>
      <c r="G176" s="294"/>
      <c r="H176" s="294"/>
    </row>
    <row r="177" spans="2:8" ht="32.25" customHeight="1">
      <c r="B177" s="87" t="s">
        <v>965</v>
      </c>
      <c r="C177" s="294" t="s">
        <v>1162</v>
      </c>
      <c r="D177" s="294"/>
      <c r="E177" s="294"/>
      <c r="F177" s="294"/>
      <c r="G177" s="294"/>
      <c r="H177" s="294"/>
    </row>
    <row r="178" spans="2:8" ht="37.5" customHeight="1">
      <c r="B178" s="87" t="s">
        <v>967</v>
      </c>
      <c r="C178" s="294" t="s">
        <v>1163</v>
      </c>
      <c r="D178" s="294"/>
      <c r="E178" s="294"/>
      <c r="F178" s="294"/>
      <c r="G178" s="294"/>
      <c r="H178" s="294"/>
    </row>
    <row r="179" spans="2:8" ht="32.25" customHeight="1">
      <c r="B179" s="87" t="s">
        <v>969</v>
      </c>
      <c r="C179" s="294" t="s">
        <v>1164</v>
      </c>
      <c r="D179" s="294"/>
      <c r="E179" s="294"/>
      <c r="F179" s="294"/>
      <c r="G179" s="294"/>
      <c r="H179" s="294"/>
    </row>
    <row r="180" spans="2:8">
      <c r="B180" s="87" t="s">
        <v>971</v>
      </c>
      <c r="C180" s="294" t="s">
        <v>1165</v>
      </c>
      <c r="D180" s="294"/>
      <c r="E180" s="294"/>
      <c r="F180" s="294"/>
      <c r="G180" s="294"/>
      <c r="H180" s="294"/>
    </row>
    <row r="181" spans="2:8">
      <c r="B181" s="88" t="s">
        <v>973</v>
      </c>
      <c r="C181" s="295" t="s">
        <v>1147</v>
      </c>
      <c r="D181" s="296"/>
      <c r="E181" s="296"/>
      <c r="F181" s="296"/>
      <c r="G181" s="296"/>
      <c r="H181" s="297"/>
    </row>
    <row r="182" spans="2:8">
      <c r="B182" s="88" t="s">
        <v>975</v>
      </c>
      <c r="C182" s="302">
        <v>18425033.333333332</v>
      </c>
      <c r="D182" s="303"/>
      <c r="E182" s="303"/>
      <c r="F182" s="303"/>
      <c r="G182" s="303"/>
      <c r="H182" s="304"/>
    </row>
    <row r="184" spans="2:8">
      <c r="B184" s="298" t="s">
        <v>957</v>
      </c>
      <c r="C184" s="298"/>
      <c r="D184" s="298"/>
      <c r="E184" s="298"/>
      <c r="F184" s="298"/>
      <c r="G184" s="298"/>
      <c r="H184" s="298"/>
    </row>
    <row r="185" spans="2:8">
      <c r="B185" s="35" t="s">
        <v>0</v>
      </c>
      <c r="C185" s="298" t="s">
        <v>958</v>
      </c>
      <c r="D185" s="298"/>
      <c r="E185" s="298"/>
      <c r="F185" s="298"/>
      <c r="G185" s="298"/>
      <c r="H185" s="298"/>
    </row>
    <row r="186" spans="2:8">
      <c r="B186" s="17" t="s">
        <v>952</v>
      </c>
      <c r="C186" s="295" t="s">
        <v>1166</v>
      </c>
      <c r="D186" s="296"/>
      <c r="E186" s="296"/>
      <c r="F186" s="296"/>
      <c r="G186" s="296"/>
      <c r="H186" s="297"/>
    </row>
    <row r="187" spans="2:8">
      <c r="B187" s="35" t="s">
        <v>960</v>
      </c>
      <c r="C187" s="298" t="s">
        <v>961</v>
      </c>
      <c r="D187" s="298"/>
      <c r="E187" s="298"/>
      <c r="F187" s="298"/>
      <c r="G187" s="298"/>
      <c r="H187" s="298"/>
    </row>
    <row r="188" spans="2:8">
      <c r="B188" s="86"/>
      <c r="C188" s="295"/>
      <c r="D188" s="296"/>
      <c r="E188" s="296"/>
      <c r="F188" s="296"/>
      <c r="G188" s="296"/>
      <c r="H188" s="297"/>
    </row>
    <row r="189" spans="2:8" ht="27" customHeight="1">
      <c r="B189" s="87" t="s">
        <v>963</v>
      </c>
      <c r="C189" s="294" t="s">
        <v>1167</v>
      </c>
      <c r="D189" s="294"/>
      <c r="E189" s="294"/>
      <c r="F189" s="294"/>
      <c r="G189" s="294"/>
      <c r="H189" s="294"/>
    </row>
    <row r="190" spans="2:8" ht="27" customHeight="1">
      <c r="B190" s="87" t="s">
        <v>965</v>
      </c>
      <c r="C190" s="294" t="s">
        <v>1168</v>
      </c>
      <c r="D190" s="294"/>
      <c r="E190" s="294"/>
      <c r="F190" s="294"/>
      <c r="G190" s="294"/>
      <c r="H190" s="294"/>
    </row>
    <row r="191" spans="2:8" ht="27" customHeight="1">
      <c r="B191" s="87" t="s">
        <v>967</v>
      </c>
      <c r="C191" s="294" t="s">
        <v>1169</v>
      </c>
      <c r="D191" s="294"/>
      <c r="E191" s="294"/>
      <c r="F191" s="294"/>
      <c r="G191" s="294"/>
      <c r="H191" s="294"/>
    </row>
    <row r="192" spans="2:8" ht="27" customHeight="1">
      <c r="B192" s="87" t="s">
        <v>969</v>
      </c>
      <c r="C192" s="294" t="s">
        <v>1170</v>
      </c>
      <c r="D192" s="294"/>
      <c r="E192" s="294"/>
      <c r="F192" s="294"/>
      <c r="G192" s="294"/>
      <c r="H192" s="294"/>
    </row>
    <row r="193" spans="2:8" ht="27" customHeight="1">
      <c r="B193" s="87" t="s">
        <v>971</v>
      </c>
      <c r="C193" s="294" t="s">
        <v>1165</v>
      </c>
      <c r="D193" s="294"/>
      <c r="E193" s="294"/>
      <c r="F193" s="294"/>
      <c r="G193" s="294"/>
      <c r="H193" s="294"/>
    </row>
    <row r="194" spans="2:8">
      <c r="B194" s="88" t="s">
        <v>973</v>
      </c>
      <c r="C194" s="295" t="s">
        <v>1042</v>
      </c>
      <c r="D194" s="296"/>
      <c r="E194" s="296"/>
      <c r="F194" s="296"/>
      <c r="G194" s="296"/>
      <c r="H194" s="297"/>
    </row>
    <row r="195" spans="2:8">
      <c r="B195" s="88" t="s">
        <v>975</v>
      </c>
      <c r="C195" s="302">
        <v>19955008.333333332</v>
      </c>
      <c r="D195" s="303"/>
      <c r="E195" s="303"/>
      <c r="F195" s="303"/>
      <c r="G195" s="303"/>
      <c r="H195" s="304"/>
    </row>
  </sheetData>
  <mergeCells count="180">
    <mergeCell ref="C195:H195"/>
    <mergeCell ref="C190:H190"/>
    <mergeCell ref="C191:H191"/>
    <mergeCell ref="C192:H192"/>
    <mergeCell ref="C193:H193"/>
    <mergeCell ref="C194:H194"/>
    <mergeCell ref="C185:H185"/>
    <mergeCell ref="C186:H186"/>
    <mergeCell ref="C187:H187"/>
    <mergeCell ref="C188:H188"/>
    <mergeCell ref="C189:H189"/>
    <mergeCell ref="C179:H179"/>
    <mergeCell ref="C180:H180"/>
    <mergeCell ref="C181:H181"/>
    <mergeCell ref="C182:H182"/>
    <mergeCell ref="B184:H184"/>
    <mergeCell ref="C174:H174"/>
    <mergeCell ref="C175:H175"/>
    <mergeCell ref="C176:H176"/>
    <mergeCell ref="C177:H177"/>
    <mergeCell ref="C178:H178"/>
    <mergeCell ref="C168:H168"/>
    <mergeCell ref="C169:H169"/>
    <mergeCell ref="B171:H171"/>
    <mergeCell ref="C172:H172"/>
    <mergeCell ref="C173:H173"/>
    <mergeCell ref="C163:H163"/>
    <mergeCell ref="C164:H164"/>
    <mergeCell ref="C165:H165"/>
    <mergeCell ref="C166:H166"/>
    <mergeCell ref="C167:H167"/>
    <mergeCell ref="B158:H158"/>
    <mergeCell ref="C159:H159"/>
    <mergeCell ref="C160:H160"/>
    <mergeCell ref="C161:H161"/>
    <mergeCell ref="C162:H162"/>
    <mergeCell ref="C152:H152"/>
    <mergeCell ref="C153:H153"/>
    <mergeCell ref="C154:H154"/>
    <mergeCell ref="C155:H155"/>
    <mergeCell ref="C156:H156"/>
    <mergeCell ref="C147:H147"/>
    <mergeCell ref="C148:H148"/>
    <mergeCell ref="C149:H149"/>
    <mergeCell ref="C150:H150"/>
    <mergeCell ref="C151:H151"/>
    <mergeCell ref="C141:H141"/>
    <mergeCell ref="C142:H142"/>
    <mergeCell ref="C143:H143"/>
    <mergeCell ref="B145:H145"/>
    <mergeCell ref="C146:H146"/>
    <mergeCell ref="C136:H136"/>
    <mergeCell ref="C137:H137"/>
    <mergeCell ref="C138:H138"/>
    <mergeCell ref="C139:H139"/>
    <mergeCell ref="C140:H140"/>
    <mergeCell ref="C130:H130"/>
    <mergeCell ref="B132:H132"/>
    <mergeCell ref="C133:H133"/>
    <mergeCell ref="C134:H134"/>
    <mergeCell ref="C135:H135"/>
    <mergeCell ref="C125:H125"/>
    <mergeCell ref="C126:H126"/>
    <mergeCell ref="C127:H127"/>
    <mergeCell ref="C128:H128"/>
    <mergeCell ref="C129:H129"/>
    <mergeCell ref="C120:H120"/>
    <mergeCell ref="C121:H121"/>
    <mergeCell ref="C122:H122"/>
    <mergeCell ref="C123:H123"/>
    <mergeCell ref="C124:H124"/>
    <mergeCell ref="C114:H114"/>
    <mergeCell ref="C115:H115"/>
    <mergeCell ref="C116:H116"/>
    <mergeCell ref="C117:H117"/>
    <mergeCell ref="B119:H119"/>
    <mergeCell ref="C109:H109"/>
    <mergeCell ref="C110:H110"/>
    <mergeCell ref="C111:H111"/>
    <mergeCell ref="C112:H112"/>
    <mergeCell ref="C113:H113"/>
    <mergeCell ref="C103:H103"/>
    <mergeCell ref="C104:H104"/>
    <mergeCell ref="B106:H106"/>
    <mergeCell ref="C107:H107"/>
    <mergeCell ref="C108:H108"/>
    <mergeCell ref="C98:H98"/>
    <mergeCell ref="C99:H99"/>
    <mergeCell ref="C100:H100"/>
    <mergeCell ref="C101:H101"/>
    <mergeCell ref="C102:H102"/>
    <mergeCell ref="B93:H93"/>
    <mergeCell ref="C94:H94"/>
    <mergeCell ref="C95:H95"/>
    <mergeCell ref="C96:H96"/>
    <mergeCell ref="C97:H97"/>
    <mergeCell ref="C87:H87"/>
    <mergeCell ref="C88:H88"/>
    <mergeCell ref="C89:H89"/>
    <mergeCell ref="C90:H90"/>
    <mergeCell ref="C91:H91"/>
    <mergeCell ref="C82:H82"/>
    <mergeCell ref="C83:H83"/>
    <mergeCell ref="C84:H84"/>
    <mergeCell ref="C85:H85"/>
    <mergeCell ref="C86:H86"/>
    <mergeCell ref="C76:H76"/>
    <mergeCell ref="C77:H77"/>
    <mergeCell ref="C78:H78"/>
    <mergeCell ref="B80:H80"/>
    <mergeCell ref="C81:H81"/>
    <mergeCell ref="C71:H71"/>
    <mergeCell ref="C72:H72"/>
    <mergeCell ref="C73:H73"/>
    <mergeCell ref="C74:H74"/>
    <mergeCell ref="C75:H75"/>
    <mergeCell ref="C65:H65"/>
    <mergeCell ref="B67:H67"/>
    <mergeCell ref="C68:H68"/>
    <mergeCell ref="C69:H69"/>
    <mergeCell ref="C70:H70"/>
    <mergeCell ref="C60:H60"/>
    <mergeCell ref="C61:H61"/>
    <mergeCell ref="C62:H62"/>
    <mergeCell ref="C63:H63"/>
    <mergeCell ref="C64:H64"/>
    <mergeCell ref="C55:H55"/>
    <mergeCell ref="C56:H56"/>
    <mergeCell ref="C57:H57"/>
    <mergeCell ref="C58:H58"/>
    <mergeCell ref="C59:H59"/>
    <mergeCell ref="C49:H49"/>
    <mergeCell ref="C50:H50"/>
    <mergeCell ref="C51:H51"/>
    <mergeCell ref="C52:H52"/>
    <mergeCell ref="B54:H54"/>
    <mergeCell ref="C44:H44"/>
    <mergeCell ref="C45:H45"/>
    <mergeCell ref="C46:H46"/>
    <mergeCell ref="C47:H47"/>
    <mergeCell ref="C48:H48"/>
    <mergeCell ref="C38:H38"/>
    <mergeCell ref="C39:H39"/>
    <mergeCell ref="B41:H41"/>
    <mergeCell ref="C42:H42"/>
    <mergeCell ref="C43:H43"/>
    <mergeCell ref="C33:H33"/>
    <mergeCell ref="C34:H34"/>
    <mergeCell ref="C35:H35"/>
    <mergeCell ref="C36:H36"/>
    <mergeCell ref="C37:H37"/>
    <mergeCell ref="B28:H28"/>
    <mergeCell ref="C29:H29"/>
    <mergeCell ref="C30:H30"/>
    <mergeCell ref="C31:H31"/>
    <mergeCell ref="C32:H32"/>
    <mergeCell ref="C26:H26"/>
    <mergeCell ref="B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13:H13"/>
    <mergeCell ref="B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</mergeCells>
  <pageMargins left="0.7" right="0.7" top="0.75" bottom="0.75" header="0.3" footer="0.3"/>
  <pageSetup paperSize="123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82AC-E6F3-419D-9F1F-413DC53D06CB}">
  <sheetPr>
    <tabColor theme="9"/>
  </sheetPr>
  <dimension ref="A1:F36"/>
  <sheetViews>
    <sheetView zoomScale="80" zoomScaleNormal="80" workbookViewId="0">
      <selection activeCell="A41" sqref="A41"/>
    </sheetView>
  </sheetViews>
  <sheetFormatPr defaultColWidth="11.42578125" defaultRowHeight="15"/>
  <cols>
    <col min="1" max="1" width="41.42578125" style="2" customWidth="1"/>
    <col min="2" max="2" width="15.5703125" style="2" bestFit="1" customWidth="1"/>
    <col min="3" max="3" width="21.85546875" style="2" customWidth="1"/>
    <col min="4" max="4" width="17.85546875" style="2" customWidth="1"/>
    <col min="5" max="5" width="16" style="2" customWidth="1"/>
    <col min="6" max="6" width="17.5703125" style="2" customWidth="1"/>
    <col min="7" max="16384" width="11.42578125" style="2"/>
  </cols>
  <sheetData>
    <row r="1" spans="1:6">
      <c r="A1" s="275" t="s">
        <v>664</v>
      </c>
      <c r="B1" s="275"/>
      <c r="C1" s="275"/>
      <c r="D1" s="275"/>
      <c r="E1" s="275"/>
      <c r="F1" s="275"/>
    </row>
    <row r="2" spans="1:6" ht="9" customHeight="1">
      <c r="A2" s="279"/>
      <c r="B2" s="280"/>
      <c r="C2" s="280"/>
      <c r="D2" s="280"/>
      <c r="E2" s="280"/>
      <c r="F2" s="281"/>
    </row>
    <row r="3" spans="1:6">
      <c r="A3" s="275" t="s">
        <v>665</v>
      </c>
      <c r="B3" s="275"/>
      <c r="C3" s="275"/>
      <c r="D3" s="275"/>
      <c r="E3" s="275"/>
      <c r="F3" s="275"/>
    </row>
    <row r="4" spans="1:6">
      <c r="A4" s="58" t="s">
        <v>666</v>
      </c>
      <c r="B4" s="58" t="s">
        <v>667</v>
      </c>
      <c r="C4" s="58" t="s">
        <v>668</v>
      </c>
      <c r="D4" s="58" t="s">
        <v>669</v>
      </c>
      <c r="E4" s="58" t="s">
        <v>670</v>
      </c>
      <c r="F4" s="58" t="s">
        <v>671</v>
      </c>
    </row>
    <row r="5" spans="1:6">
      <c r="A5" s="57" t="s">
        <v>672</v>
      </c>
      <c r="B5" s="59">
        <v>6000000</v>
      </c>
      <c r="C5" s="59">
        <f t="shared" ref="C5" si="0">+B5*52.3%</f>
        <v>3138000</v>
      </c>
      <c r="D5" s="61">
        <v>24</v>
      </c>
      <c r="E5" s="60">
        <v>0.2</v>
      </c>
      <c r="F5" s="59">
        <f t="shared" ref="F5" si="1">+(B5+C5)*D5*E5</f>
        <v>43862400</v>
      </c>
    </row>
    <row r="6" spans="1:6">
      <c r="A6" s="56" t="s">
        <v>673</v>
      </c>
      <c r="B6" s="59"/>
      <c r="C6" s="60"/>
      <c r="D6" s="61"/>
      <c r="E6" s="60"/>
      <c r="F6" s="59"/>
    </row>
    <row r="7" spans="1:6">
      <c r="A7" s="57" t="s">
        <v>674</v>
      </c>
      <c r="B7" s="59">
        <v>3000000</v>
      </c>
      <c r="C7" s="59">
        <f t="shared" ref="C7:C8" si="2">+B7*52.3%</f>
        <v>1569000</v>
      </c>
      <c r="D7" s="61">
        <v>6</v>
      </c>
      <c r="E7" s="60">
        <v>0.2</v>
      </c>
      <c r="F7" s="59">
        <f t="shared" ref="F7:F8" si="3">+(B7+C7)*D7*E7</f>
        <v>5482800</v>
      </c>
    </row>
    <row r="8" spans="1:6">
      <c r="A8" s="57" t="s">
        <v>675</v>
      </c>
      <c r="B8" s="59">
        <v>2000000</v>
      </c>
      <c r="C8" s="59">
        <f t="shared" si="2"/>
        <v>1046000</v>
      </c>
      <c r="D8" s="61">
        <v>3</v>
      </c>
      <c r="E8" s="60">
        <v>0.2</v>
      </c>
      <c r="F8" s="59">
        <f t="shared" si="3"/>
        <v>1827600</v>
      </c>
    </row>
    <row r="9" spans="1:6">
      <c r="A9" s="56" t="s">
        <v>676</v>
      </c>
      <c r="B9" s="59"/>
      <c r="C9" s="60"/>
      <c r="D9" s="61"/>
      <c r="E9" s="60"/>
      <c r="F9" s="59"/>
    </row>
    <row r="10" spans="1:6">
      <c r="A10" s="57" t="s">
        <v>677</v>
      </c>
      <c r="B10" s="59">
        <v>2500000</v>
      </c>
      <c r="C10" s="59">
        <f t="shared" ref="C10:C11" si="4">+B10*52.3%</f>
        <v>1307500</v>
      </c>
      <c r="D10" s="61">
        <v>2</v>
      </c>
      <c r="E10" s="60">
        <v>0.2</v>
      </c>
      <c r="F10" s="59">
        <f t="shared" ref="F10:F11" si="5">+(B10+C10)*D10*E10</f>
        <v>1523000</v>
      </c>
    </row>
    <row r="11" spans="1:6">
      <c r="A11" s="57" t="s">
        <v>678</v>
      </c>
      <c r="B11" s="59">
        <v>2000000</v>
      </c>
      <c r="C11" s="59">
        <f t="shared" si="4"/>
        <v>1046000</v>
      </c>
      <c r="D11" s="61">
        <v>14</v>
      </c>
      <c r="E11" s="60">
        <v>0.2</v>
      </c>
      <c r="F11" s="59">
        <f t="shared" si="5"/>
        <v>8528800</v>
      </c>
    </row>
    <row r="12" spans="1:6">
      <c r="A12" s="56" t="s">
        <v>679</v>
      </c>
      <c r="B12" s="59"/>
      <c r="C12" s="60"/>
      <c r="D12" s="61"/>
      <c r="E12" s="60"/>
      <c r="F12" s="59"/>
    </row>
    <row r="13" spans="1:6">
      <c r="A13" s="57" t="s">
        <v>680</v>
      </c>
      <c r="B13" s="59">
        <v>2500000</v>
      </c>
      <c r="C13" s="59">
        <f t="shared" ref="C13:C14" si="6">+B13*52.3%</f>
        <v>1307500</v>
      </c>
      <c r="D13" s="61">
        <v>24</v>
      </c>
      <c r="E13" s="60">
        <v>0.2</v>
      </c>
      <c r="F13" s="59">
        <f t="shared" ref="F13:F14" si="7">+(B13+C13)*D13*E13</f>
        <v>18276000</v>
      </c>
    </row>
    <row r="14" spans="1:6">
      <c r="A14" s="57" t="s">
        <v>681</v>
      </c>
      <c r="B14" s="59">
        <v>2000000</v>
      </c>
      <c r="C14" s="59">
        <f t="shared" si="6"/>
        <v>1046000</v>
      </c>
      <c r="D14" s="61">
        <v>2</v>
      </c>
      <c r="E14" s="60">
        <v>0.2</v>
      </c>
      <c r="F14" s="59">
        <f t="shared" si="7"/>
        <v>1218400</v>
      </c>
    </row>
    <row r="15" spans="1:6">
      <c r="A15" s="56" t="s">
        <v>682</v>
      </c>
      <c r="B15" s="59"/>
      <c r="C15" s="60"/>
      <c r="D15" s="61"/>
      <c r="E15" s="60"/>
      <c r="F15" s="59"/>
    </row>
    <row r="16" spans="1:6">
      <c r="A16" s="57" t="s">
        <v>683</v>
      </c>
      <c r="B16" s="59">
        <v>2500000</v>
      </c>
      <c r="C16" s="59">
        <f t="shared" ref="C16:C17" si="8">+B16*52.3%</f>
        <v>1307500</v>
      </c>
      <c r="D16" s="61">
        <v>4</v>
      </c>
      <c r="E16" s="60">
        <v>0.2</v>
      </c>
      <c r="F16" s="59">
        <f t="shared" ref="F16:F17" si="9">+(B16+C16)*D16*E16</f>
        <v>3046000</v>
      </c>
    </row>
    <row r="17" spans="1:6">
      <c r="A17" s="57" t="s">
        <v>684</v>
      </c>
      <c r="B17" s="59">
        <v>2000000</v>
      </c>
      <c r="C17" s="59">
        <f t="shared" si="8"/>
        <v>1046000</v>
      </c>
      <c r="D17" s="61">
        <v>24</v>
      </c>
      <c r="E17" s="60">
        <v>0.2</v>
      </c>
      <c r="F17" s="59">
        <f t="shared" si="9"/>
        <v>14620800</v>
      </c>
    </row>
    <row r="18" spans="1:6">
      <c r="A18" s="276" t="s">
        <v>685</v>
      </c>
      <c r="B18" s="277"/>
      <c r="C18" s="277"/>
      <c r="D18" s="277"/>
      <c r="E18" s="278"/>
      <c r="F18" s="63">
        <f>SUM(F5:F17)</f>
        <v>98385800</v>
      </c>
    </row>
    <row r="19" spans="1:6" ht="9" customHeight="1">
      <c r="A19" s="279"/>
      <c r="B19" s="280"/>
      <c r="C19" s="280"/>
      <c r="D19" s="280"/>
      <c r="E19" s="280"/>
      <c r="F19" s="281"/>
    </row>
    <row r="20" spans="1:6">
      <c r="A20" s="285" t="s">
        <v>686</v>
      </c>
      <c r="B20" s="285"/>
      <c r="C20" s="285"/>
      <c r="D20" s="285"/>
      <c r="E20" s="285"/>
      <c r="F20" s="285"/>
    </row>
    <row r="21" spans="1:6">
      <c r="A21" s="58" t="s">
        <v>666</v>
      </c>
      <c r="B21" s="58" t="s">
        <v>667</v>
      </c>
      <c r="C21" s="58" t="s">
        <v>668</v>
      </c>
      <c r="D21" s="58" t="s">
        <v>669</v>
      </c>
      <c r="E21" s="58" t="s">
        <v>670</v>
      </c>
      <c r="F21" s="58" t="s">
        <v>671</v>
      </c>
    </row>
    <row r="22" spans="1:6">
      <c r="A22" s="57" t="s">
        <v>687</v>
      </c>
      <c r="B22" s="59">
        <v>6000000</v>
      </c>
      <c r="C22" s="59">
        <f>+B22*52.3%</f>
        <v>3138000</v>
      </c>
      <c r="D22" s="61">
        <v>15</v>
      </c>
      <c r="E22" s="60">
        <v>0.5</v>
      </c>
      <c r="F22" s="59">
        <f>+(B22+C22)*D22*E22</f>
        <v>68535000</v>
      </c>
    </row>
    <row r="23" spans="1:6">
      <c r="A23" s="57" t="s">
        <v>688</v>
      </c>
      <c r="B23" s="59">
        <v>3500000</v>
      </c>
      <c r="C23" s="59">
        <f t="shared" ref="C23:C27" si="10">+B23*52.3%</f>
        <v>1830500</v>
      </c>
      <c r="D23" s="61">
        <v>15</v>
      </c>
      <c r="E23" s="60">
        <v>1</v>
      </c>
      <c r="F23" s="59">
        <f t="shared" ref="F23:F27" si="11">+(B23+C23)*D23*E23</f>
        <v>79957500</v>
      </c>
    </row>
    <row r="24" spans="1:6">
      <c r="A24" s="57" t="s">
        <v>689</v>
      </c>
      <c r="B24" s="59">
        <v>2500000</v>
      </c>
      <c r="C24" s="59">
        <f t="shared" si="10"/>
        <v>1307500</v>
      </c>
      <c r="D24" s="61">
        <v>15</v>
      </c>
      <c r="E24" s="60">
        <v>1</v>
      </c>
      <c r="F24" s="59">
        <f t="shared" si="11"/>
        <v>57112500</v>
      </c>
    </row>
    <row r="25" spans="1:6">
      <c r="A25" s="57" t="s">
        <v>690</v>
      </c>
      <c r="B25" s="59">
        <v>2500000</v>
      </c>
      <c r="C25" s="59">
        <f t="shared" si="10"/>
        <v>1307500</v>
      </c>
      <c r="D25" s="61">
        <v>15</v>
      </c>
      <c r="E25" s="60">
        <v>1</v>
      </c>
      <c r="F25" s="59">
        <f t="shared" si="11"/>
        <v>57112500</v>
      </c>
    </row>
    <row r="26" spans="1:6">
      <c r="A26" s="57" t="s">
        <v>691</v>
      </c>
      <c r="B26" s="59">
        <v>2000000</v>
      </c>
      <c r="C26" s="59">
        <f t="shared" si="10"/>
        <v>1046000</v>
      </c>
      <c r="D26" s="61">
        <v>14</v>
      </c>
      <c r="E26" s="60">
        <v>1</v>
      </c>
      <c r="F26" s="59">
        <f t="shared" si="11"/>
        <v>42644000</v>
      </c>
    </row>
    <row r="27" spans="1:6">
      <c r="A27" s="57" t="s">
        <v>692</v>
      </c>
      <c r="B27" s="59">
        <v>1300000</v>
      </c>
      <c r="C27" s="59">
        <f t="shared" si="10"/>
        <v>679900</v>
      </c>
      <c r="D27" s="61">
        <v>15</v>
      </c>
      <c r="E27" s="60">
        <v>1</v>
      </c>
      <c r="F27" s="59">
        <f t="shared" si="11"/>
        <v>29698500</v>
      </c>
    </row>
    <row r="28" spans="1:6">
      <c r="A28" s="276" t="s">
        <v>693</v>
      </c>
      <c r="B28" s="277"/>
      <c r="C28" s="277"/>
      <c r="D28" s="277"/>
      <c r="E28" s="278"/>
      <c r="F28" s="63">
        <f>SUM(F22:F27)</f>
        <v>335060000</v>
      </c>
    </row>
    <row r="29" spans="1:6" ht="9" customHeight="1">
      <c r="A29" s="279"/>
      <c r="B29" s="280"/>
      <c r="C29" s="280"/>
      <c r="D29" s="280"/>
      <c r="E29" s="280"/>
      <c r="F29" s="281"/>
    </row>
    <row r="30" spans="1:6">
      <c r="A30" s="275" t="s">
        <v>694</v>
      </c>
      <c r="B30" s="275"/>
      <c r="C30" s="275"/>
      <c r="D30" s="275"/>
      <c r="E30" s="275"/>
      <c r="F30" s="275"/>
    </row>
    <row r="31" spans="1:6">
      <c r="A31" s="58" t="s">
        <v>666</v>
      </c>
      <c r="B31" s="58" t="s">
        <v>667</v>
      </c>
      <c r="C31" s="58" t="s">
        <v>668</v>
      </c>
      <c r="D31" s="58" t="s">
        <v>669</v>
      </c>
      <c r="E31" s="58" t="s">
        <v>670</v>
      </c>
      <c r="F31" s="58" t="s">
        <v>671</v>
      </c>
    </row>
    <row r="32" spans="1:6">
      <c r="A32" s="57" t="s">
        <v>695</v>
      </c>
      <c r="B32" s="59">
        <v>2200000</v>
      </c>
      <c r="C32" s="59">
        <f t="shared" ref="C32:C33" si="12">+B32*52.3%</f>
        <v>1150600</v>
      </c>
      <c r="D32" s="61">
        <v>16</v>
      </c>
      <c r="E32" s="60">
        <v>1</v>
      </c>
      <c r="F32" s="62">
        <f t="shared" ref="F32:F33" si="13">+(B32+C32)*D32*E32</f>
        <v>53609600</v>
      </c>
    </row>
    <row r="33" spans="1:6">
      <c r="A33" s="57" t="s">
        <v>696</v>
      </c>
      <c r="B33" s="59">
        <v>1500000</v>
      </c>
      <c r="C33" s="59">
        <f t="shared" si="12"/>
        <v>784500</v>
      </c>
      <c r="D33" s="61">
        <v>16</v>
      </c>
      <c r="E33" s="60">
        <v>1</v>
      </c>
      <c r="F33" s="62">
        <f t="shared" si="13"/>
        <v>36552000</v>
      </c>
    </row>
    <row r="34" spans="1:6">
      <c r="A34" s="276" t="s">
        <v>697</v>
      </c>
      <c r="B34" s="277"/>
      <c r="C34" s="277"/>
      <c r="D34" s="277"/>
      <c r="E34" s="278"/>
      <c r="F34" s="63">
        <f>SUM(F32:F33)</f>
        <v>90161600</v>
      </c>
    </row>
    <row r="35" spans="1:6" ht="9" customHeight="1">
      <c r="A35" s="279"/>
      <c r="B35" s="280"/>
      <c r="C35" s="280"/>
      <c r="D35" s="280"/>
      <c r="E35" s="280"/>
      <c r="F35" s="281"/>
    </row>
    <row r="36" spans="1:6">
      <c r="A36" s="282" t="s">
        <v>698</v>
      </c>
      <c r="B36" s="283"/>
      <c r="C36" s="283"/>
      <c r="D36" s="283"/>
      <c r="E36" s="284"/>
      <c r="F36" s="64">
        <f>+F18+F28+F34</f>
        <v>523607400</v>
      </c>
    </row>
  </sheetData>
  <mergeCells count="12">
    <mergeCell ref="A34:E34"/>
    <mergeCell ref="A35:F35"/>
    <mergeCell ref="A36:E36"/>
    <mergeCell ref="A3:F3"/>
    <mergeCell ref="A20:F20"/>
    <mergeCell ref="A30:F30"/>
    <mergeCell ref="A29:F29"/>
    <mergeCell ref="A1:F1"/>
    <mergeCell ref="A18:E18"/>
    <mergeCell ref="A19:F19"/>
    <mergeCell ref="A2:F2"/>
    <mergeCell ref="A28:E28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E9AF-B3CE-4AA8-8905-6E7693360905}">
  <sheetPr>
    <tabColor rgb="FF92D050"/>
    <pageSetUpPr fitToPage="1"/>
  </sheetPr>
  <dimension ref="B2:D82"/>
  <sheetViews>
    <sheetView topLeftCell="A16" zoomScaleNormal="100" workbookViewId="0">
      <selection activeCell="C22" sqref="C22"/>
    </sheetView>
  </sheetViews>
  <sheetFormatPr defaultColWidth="9.140625" defaultRowHeight="15"/>
  <cols>
    <col min="1" max="1" width="9.7109375" style="2" customWidth="1"/>
    <col min="2" max="2" width="52.5703125" style="2" customWidth="1"/>
    <col min="3" max="3" width="18.140625" style="53" customWidth="1"/>
    <col min="4" max="4" width="19.28515625" style="2" customWidth="1"/>
    <col min="5" max="5" width="11.42578125" style="2"/>
    <col min="6" max="6" width="14.42578125" style="2" customWidth="1"/>
    <col min="7" max="16384" width="9.140625" style="2"/>
  </cols>
  <sheetData>
    <row r="2" spans="2:4">
      <c r="C2" s="4"/>
    </row>
    <row r="3" spans="2:4">
      <c r="B3" s="286" t="s">
        <v>699</v>
      </c>
      <c r="C3" s="287"/>
      <c r="D3" s="105" t="s">
        <v>700</v>
      </c>
    </row>
    <row r="4" spans="2:4" ht="3" customHeight="1">
      <c r="B4" s="289"/>
      <c r="C4" s="289"/>
    </row>
    <row r="5" spans="2:4">
      <c r="B5" s="185" t="s">
        <v>701</v>
      </c>
      <c r="C5" s="186">
        <f>C6</f>
        <v>852000000</v>
      </c>
      <c r="D5" s="183">
        <f>+D6</f>
        <v>0.19820414620329993</v>
      </c>
    </row>
    <row r="6" spans="2:4">
      <c r="B6" s="30" t="s">
        <v>702</v>
      </c>
      <c r="C6" s="37">
        <v>852000000</v>
      </c>
      <c r="D6" s="106">
        <f>+C6/$C$68</f>
        <v>0.19820414620329993</v>
      </c>
    </row>
    <row r="7" spans="2:4" ht="6.75" customHeight="1">
      <c r="B7" s="289"/>
      <c r="C7" s="289"/>
    </row>
    <row r="8" spans="2:4">
      <c r="B8" s="185" t="s">
        <v>703</v>
      </c>
      <c r="C8" s="186">
        <f>+C9</f>
        <v>6092000</v>
      </c>
      <c r="D8" s="183">
        <f>+D9</f>
        <v>1.4172061721484778E-3</v>
      </c>
    </row>
    <row r="9" spans="2:4">
      <c r="B9" s="30" t="s">
        <v>704</v>
      </c>
      <c r="C9" s="37">
        <v>6092000</v>
      </c>
      <c r="D9" s="106">
        <f>+C9/$C$68</f>
        <v>1.4172061721484778E-3</v>
      </c>
    </row>
    <row r="10" spans="2:4" ht="6.75" customHeight="1">
      <c r="B10" s="288"/>
      <c r="C10" s="288"/>
    </row>
    <row r="11" spans="2:4">
      <c r="B11" s="181" t="s">
        <v>705</v>
      </c>
      <c r="C11" s="184">
        <f>SUM(C12:C14)</f>
        <v>106000000</v>
      </c>
      <c r="D11" s="183">
        <f>SUM(D12:D14)</f>
        <v>2.4659201288203984E-2</v>
      </c>
    </row>
    <row r="12" spans="2:4">
      <c r="B12" s="30" t="s">
        <v>706</v>
      </c>
      <c r="C12" s="37">
        <v>18000000</v>
      </c>
      <c r="D12" s="106">
        <f t="shared" ref="D12:D14" si="0">+C12/$C$68</f>
        <v>4.1874115395063366E-3</v>
      </c>
    </row>
    <row r="13" spans="2:4">
      <c r="B13" s="30" t="s">
        <v>707</v>
      </c>
      <c r="C13" s="37">
        <v>67500000</v>
      </c>
      <c r="D13" s="106">
        <f t="shared" si="0"/>
        <v>1.5702793273148764E-2</v>
      </c>
    </row>
    <row r="14" spans="2:4">
      <c r="B14" s="30" t="s">
        <v>708</v>
      </c>
      <c r="C14" s="37">
        <v>20500000</v>
      </c>
      <c r="D14" s="106">
        <f t="shared" si="0"/>
        <v>4.7689964755488834E-3</v>
      </c>
    </row>
    <row r="15" spans="2:4" ht="6.75" customHeight="1">
      <c r="C15" s="70"/>
    </row>
    <row r="16" spans="2:4">
      <c r="B16" s="181" t="s">
        <v>709</v>
      </c>
      <c r="C16" s="184">
        <f>SUM(C17:C19)</f>
        <v>3118000</v>
      </c>
      <c r="D16" s="183">
        <f>SUM(D17:D19)</f>
        <v>7.2535273223226426E-4</v>
      </c>
    </row>
    <row r="17" spans="2:4">
      <c r="B17" s="30" t="s">
        <v>710</v>
      </c>
      <c r="C17" s="37">
        <v>300000</v>
      </c>
      <c r="D17" s="106">
        <f t="shared" ref="D17:D19" si="1">+C17/$C$68</f>
        <v>6.979019232510561E-5</v>
      </c>
    </row>
    <row r="18" spans="2:4">
      <c r="B18" s="30" t="s">
        <v>711</v>
      </c>
      <c r="C18" s="37">
        <v>1318000</v>
      </c>
      <c r="D18" s="106">
        <f t="shared" si="1"/>
        <v>3.0661157828163063E-4</v>
      </c>
    </row>
    <row r="19" spans="2:4">
      <c r="B19" s="30" t="s">
        <v>712</v>
      </c>
      <c r="C19" s="37">
        <v>1500000</v>
      </c>
      <c r="D19" s="106">
        <f t="shared" si="1"/>
        <v>3.4895096162552807E-4</v>
      </c>
    </row>
    <row r="20" spans="2:4" ht="6.75" customHeight="1">
      <c r="B20" s="288"/>
      <c r="C20" s="288"/>
    </row>
    <row r="21" spans="2:4">
      <c r="B21" s="181" t="s">
        <v>713</v>
      </c>
      <c r="C21" s="184">
        <f>SUM(C22:C23)</f>
        <v>17525088</v>
      </c>
      <c r="D21" s="183">
        <f>SUM(D22:D23)</f>
        <v>4.0769308734480009E-3</v>
      </c>
    </row>
    <row r="22" spans="2:4">
      <c r="B22" s="30" t="s">
        <v>714</v>
      </c>
      <c r="C22" s="37">
        <v>15525088</v>
      </c>
      <c r="D22" s="106">
        <f t="shared" ref="D22:D23" si="2">+C22/$C$68</f>
        <v>3.6116629246139638E-3</v>
      </c>
    </row>
    <row r="23" spans="2:4">
      <c r="B23" s="30" t="s">
        <v>80</v>
      </c>
      <c r="C23" s="37">
        <v>2000000</v>
      </c>
      <c r="D23" s="106">
        <f t="shared" si="2"/>
        <v>4.6526794883403738E-4</v>
      </c>
    </row>
    <row r="24" spans="2:4" ht="6.75" customHeight="1">
      <c r="B24" s="289"/>
      <c r="C24" s="289"/>
    </row>
    <row r="25" spans="2:4">
      <c r="B25" s="181" t="s">
        <v>715</v>
      </c>
      <c r="C25" s="182">
        <f>SUM(C26:C49)</f>
        <v>2492427484.5900002</v>
      </c>
      <c r="D25" s="183">
        <f>SUM(D26:D49)</f>
        <v>0.57982331168638435</v>
      </c>
    </row>
    <row r="26" spans="2:4" ht="13.5" customHeight="1">
      <c r="B26" s="30" t="s">
        <v>86</v>
      </c>
      <c r="C26" s="65">
        <v>352305470.51999998</v>
      </c>
      <c r="D26" s="106">
        <f t="shared" ref="D26:D49" si="3">+C26/$C$68</f>
        <v>8.1958221815925408E-2</v>
      </c>
    </row>
    <row r="27" spans="2:4" ht="13.5" customHeight="1">
      <c r="B27" s="30" t="s">
        <v>128</v>
      </c>
      <c r="C27" s="65">
        <v>630608750.70000005</v>
      </c>
      <c r="D27" s="106">
        <f t="shared" si="3"/>
        <v>0.14670101997749194</v>
      </c>
    </row>
    <row r="28" spans="2:4" ht="13.5" customHeight="1">
      <c r="B28" s="30" t="s">
        <v>167</v>
      </c>
      <c r="C28" s="37">
        <v>133300464.53</v>
      </c>
      <c r="D28" s="106">
        <f t="shared" si="3"/>
        <v>3.101021685524873E-2</v>
      </c>
    </row>
    <row r="29" spans="2:4" ht="13.5" customHeight="1">
      <c r="B29" s="30" t="s">
        <v>171</v>
      </c>
      <c r="C29" s="37">
        <v>41932403.280000001</v>
      </c>
      <c r="D29" s="106">
        <f t="shared" si="3"/>
        <v>9.7549016318836321E-3</v>
      </c>
    </row>
    <row r="30" spans="2:4" ht="13.5" customHeight="1">
      <c r="B30" s="30" t="s">
        <v>190</v>
      </c>
      <c r="C30" s="37">
        <v>23024725</v>
      </c>
      <c r="D30" s="106">
        <f t="shared" si="3"/>
        <v>5.3563332866088907E-3</v>
      </c>
    </row>
    <row r="31" spans="2:4" ht="13.5" customHeight="1">
      <c r="B31" s="30" t="s">
        <v>202</v>
      </c>
      <c r="C31" s="37">
        <v>29387502.09</v>
      </c>
      <c r="D31" s="106">
        <f t="shared" si="3"/>
        <v>6.8365314093851437E-3</v>
      </c>
    </row>
    <row r="32" spans="2:4">
      <c r="B32" s="30" t="s">
        <v>212</v>
      </c>
      <c r="C32" s="65">
        <v>97255524.989999995</v>
      </c>
      <c r="D32" s="106">
        <f t="shared" si="3"/>
        <v>2.2624939312437382E-2</v>
      </c>
    </row>
    <row r="33" spans="2:4" ht="13.5" customHeight="1">
      <c r="B33" s="30" t="s">
        <v>224</v>
      </c>
      <c r="C33" s="37">
        <v>47657199.960000001</v>
      </c>
      <c r="D33" s="106">
        <f t="shared" si="3"/>
        <v>1.1086683836281384E-2</v>
      </c>
    </row>
    <row r="34" spans="2:4" ht="13.5" customHeight="1">
      <c r="B34" s="30" t="s">
        <v>716</v>
      </c>
      <c r="C34" s="37">
        <v>4690000</v>
      </c>
      <c r="D34" s="106">
        <f t="shared" si="3"/>
        <v>1.0910533400158176E-3</v>
      </c>
    </row>
    <row r="35" spans="2:4" ht="13.5" customHeight="1">
      <c r="B35" s="30" t="s">
        <v>248</v>
      </c>
      <c r="C35" s="37">
        <v>28550000.050000001</v>
      </c>
      <c r="D35" s="106">
        <f t="shared" si="3"/>
        <v>6.6416999812375825E-3</v>
      </c>
    </row>
    <row r="36" spans="2:4" ht="13.5" customHeight="1">
      <c r="B36" s="30" t="s">
        <v>264</v>
      </c>
      <c r="C36" s="37">
        <v>249999999.80000001</v>
      </c>
      <c r="D36" s="106">
        <f t="shared" si="3"/>
        <v>5.8158493557727883E-2</v>
      </c>
    </row>
    <row r="37" spans="2:4" ht="13.5" customHeight="1">
      <c r="B37" s="30" t="s">
        <v>335</v>
      </c>
      <c r="C37" s="37">
        <v>50000000.200000003</v>
      </c>
      <c r="D37" s="106">
        <f t="shared" si="3"/>
        <v>1.163169876737773E-2</v>
      </c>
    </row>
    <row r="38" spans="2:4" ht="13.5" customHeight="1">
      <c r="B38" s="30" t="s">
        <v>717</v>
      </c>
      <c r="C38" s="37">
        <v>11387640</v>
      </c>
      <c r="D38" s="106">
        <f t="shared" si="3"/>
        <v>2.6491519524302187E-3</v>
      </c>
    </row>
    <row r="39" spans="2:4" ht="13.5" customHeight="1">
      <c r="B39" s="30" t="s">
        <v>718</v>
      </c>
      <c r="C39" s="37">
        <v>104873389.09</v>
      </c>
      <c r="D39" s="106">
        <f t="shared" si="3"/>
        <v>2.439711331458911E-2</v>
      </c>
    </row>
    <row r="40" spans="2:4" ht="13.5" customHeight="1">
      <c r="B40" s="30" t="s">
        <v>378</v>
      </c>
      <c r="C40" s="37">
        <v>23001344.66</v>
      </c>
      <c r="D40" s="106">
        <f t="shared" si="3"/>
        <v>5.3508942251914698E-3</v>
      </c>
    </row>
    <row r="41" spans="2:4" ht="13.5" customHeight="1">
      <c r="B41" s="30" t="s">
        <v>392</v>
      </c>
      <c r="C41" s="37">
        <v>24000000</v>
      </c>
      <c r="D41" s="106">
        <f t="shared" si="3"/>
        <v>5.583215386008449E-3</v>
      </c>
    </row>
    <row r="42" spans="2:4" ht="13.5" customHeight="1">
      <c r="B42" s="30" t="s">
        <v>719</v>
      </c>
      <c r="C42" s="37">
        <v>87580426</v>
      </c>
      <c r="D42" s="106">
        <f t="shared" si="3"/>
        <v>2.0374182581515601E-2</v>
      </c>
    </row>
    <row r="43" spans="2:4" ht="13.5" customHeight="1">
      <c r="B43" s="30" t="s">
        <v>720</v>
      </c>
      <c r="C43" s="37">
        <v>109110560</v>
      </c>
      <c r="D43" s="106">
        <f t="shared" si="3"/>
        <v>2.5382823223666584E-2</v>
      </c>
    </row>
    <row r="44" spans="2:4" ht="13.5" customHeight="1">
      <c r="B44" s="30" t="s">
        <v>721</v>
      </c>
      <c r="C44" s="37">
        <v>22522287.719999999</v>
      </c>
      <c r="D44" s="106">
        <f t="shared" si="3"/>
        <v>5.2394493052672145E-3</v>
      </c>
    </row>
    <row r="45" spans="2:4" ht="13.5" customHeight="1">
      <c r="B45" s="30" t="s">
        <v>722</v>
      </c>
      <c r="C45" s="37">
        <v>138600000</v>
      </c>
      <c r="D45" s="106">
        <f t="shared" si="3"/>
        <v>3.2243068854198795E-2</v>
      </c>
    </row>
    <row r="46" spans="2:4" ht="13.5" customHeight="1">
      <c r="B46" s="30" t="s">
        <v>723</v>
      </c>
      <c r="C46" s="37">
        <v>67400244</v>
      </c>
      <c r="D46" s="106">
        <f t="shared" si="3"/>
        <v>1.5679586638396817E-2</v>
      </c>
    </row>
    <row r="47" spans="2:4" ht="13.5" customHeight="1">
      <c r="B47" s="30" t="s">
        <v>724</v>
      </c>
      <c r="C47" s="37">
        <v>71907788</v>
      </c>
      <c r="D47" s="106">
        <f t="shared" si="3"/>
        <v>1.6728194513976405E-2</v>
      </c>
    </row>
    <row r="48" spans="2:4" ht="13.5" customHeight="1">
      <c r="B48" s="30" t="s">
        <v>451</v>
      </c>
      <c r="C48" s="37">
        <v>121926000</v>
      </c>
      <c r="D48" s="106">
        <f t="shared" si="3"/>
        <v>2.8364129964769422E-2</v>
      </c>
    </row>
    <row r="49" spans="2:4">
      <c r="B49" s="30" t="s">
        <v>487</v>
      </c>
      <c r="C49" s="65">
        <v>21405764</v>
      </c>
      <c r="D49" s="106">
        <f t="shared" si="3"/>
        <v>4.9797079547527394E-3</v>
      </c>
    </row>
    <row r="50" spans="2:4" ht="6.75" customHeight="1">
      <c r="C50" s="70"/>
    </row>
    <row r="51" spans="2:4">
      <c r="B51" s="181" t="s">
        <v>725</v>
      </c>
      <c r="C51" s="184">
        <f>SUM(C52:C54)</f>
        <v>80188975</v>
      </c>
      <c r="D51" s="183">
        <f>SUM(D52:D54)</f>
        <v>1.8654679958676951E-2</v>
      </c>
    </row>
    <row r="52" spans="2:4">
      <c r="B52" s="30" t="s">
        <v>726</v>
      </c>
      <c r="C52" s="37">
        <v>20000000</v>
      </c>
      <c r="D52" s="106">
        <f t="shared" ref="D52:D54" si="4">+C52/$C$68</f>
        <v>4.6526794883403741E-3</v>
      </c>
    </row>
    <row r="53" spans="2:4">
      <c r="B53" s="30" t="s">
        <v>727</v>
      </c>
      <c r="C53" s="37">
        <v>36000000</v>
      </c>
      <c r="D53" s="106">
        <f t="shared" si="4"/>
        <v>8.3748230790126731E-3</v>
      </c>
    </row>
    <row r="54" spans="2:4">
      <c r="B54" s="30" t="s">
        <v>728</v>
      </c>
      <c r="C54" s="37">
        <v>24188975</v>
      </c>
      <c r="D54" s="106">
        <f t="shared" si="4"/>
        <v>5.6271773913239053E-3</v>
      </c>
    </row>
    <row r="55" spans="2:4" ht="6.75" customHeight="1">
      <c r="C55" s="70"/>
    </row>
    <row r="56" spans="2:4">
      <c r="B56" s="181" t="s">
        <v>729</v>
      </c>
      <c r="C56" s="184">
        <f>SUM(C57:C66)</f>
        <v>741246722.52941179</v>
      </c>
      <c r="D56" s="183">
        <f>SUM(D57:D66)</f>
        <v>0.17243917108560614</v>
      </c>
    </row>
    <row r="57" spans="2:4">
      <c r="B57" s="30" t="s">
        <v>730</v>
      </c>
      <c r="C57" s="37">
        <f>'1, NOMINA'!F36</f>
        <v>523607400</v>
      </c>
      <c r="D57" s="106">
        <f t="shared" ref="D57:D66" si="5">+C57/$C$68</f>
        <v>0.12180887049616168</v>
      </c>
    </row>
    <row r="58" spans="2:4">
      <c r="B58" s="30" t="s">
        <v>731</v>
      </c>
      <c r="C58" s="37">
        <v>8000000</v>
      </c>
      <c r="D58" s="106">
        <f t="shared" si="5"/>
        <v>1.8610717953361495E-3</v>
      </c>
    </row>
    <row r="59" spans="2:4">
      <c r="B59" s="30" t="s">
        <v>732</v>
      </c>
      <c r="C59" s="37">
        <v>79058823.529411778</v>
      </c>
      <c r="D59" s="106">
        <f t="shared" si="5"/>
        <v>1.8391768330380774E-2</v>
      </c>
    </row>
    <row r="60" spans="2:4">
      <c r="B60" s="30" t="s">
        <v>733</v>
      </c>
      <c r="C60" s="37">
        <v>39657600</v>
      </c>
      <c r="D60" s="106">
        <f t="shared" si="5"/>
        <v>9.2257051038403606E-3</v>
      </c>
    </row>
    <row r="61" spans="2:4">
      <c r="B61" s="30" t="s">
        <v>734</v>
      </c>
      <c r="C61" s="37">
        <f>837225*2</f>
        <v>1674450</v>
      </c>
      <c r="D61" s="106">
        <f t="shared" si="5"/>
        <v>3.8953395846257695E-4</v>
      </c>
    </row>
    <row r="62" spans="2:4">
      <c r="B62" s="30" t="s">
        <v>532</v>
      </c>
      <c r="C62" s="37">
        <v>2400000</v>
      </c>
      <c r="D62" s="106">
        <f t="shared" si="5"/>
        <v>5.5832153860084488E-4</v>
      </c>
    </row>
    <row r="63" spans="2:4">
      <c r="B63" s="30" t="s">
        <v>735</v>
      </c>
      <c r="C63" s="37">
        <v>3600000</v>
      </c>
      <c r="D63" s="106">
        <f t="shared" si="5"/>
        <v>8.3748230790126727E-4</v>
      </c>
    </row>
    <row r="64" spans="2:4">
      <c r="B64" s="30" t="s">
        <v>736</v>
      </c>
      <c r="C64" s="37">
        <v>7620000</v>
      </c>
      <c r="D64" s="106">
        <f t="shared" si="5"/>
        <v>1.7726708850576826E-3</v>
      </c>
    </row>
    <row r="65" spans="2:4">
      <c r="B65" s="30" t="s">
        <v>737</v>
      </c>
      <c r="C65" s="37">
        <v>36334000</v>
      </c>
      <c r="D65" s="106">
        <f t="shared" si="5"/>
        <v>8.4525228264679571E-3</v>
      </c>
    </row>
    <row r="66" spans="2:4">
      <c r="B66" s="30" t="s">
        <v>738</v>
      </c>
      <c r="C66" s="37">
        <v>39294449</v>
      </c>
      <c r="D66" s="106">
        <f t="shared" si="5"/>
        <v>9.1412238433968458E-3</v>
      </c>
    </row>
    <row r="67" spans="2:4" ht="6.75" customHeight="1">
      <c r="C67" s="70"/>
    </row>
    <row r="68" spans="2:4">
      <c r="B68" s="103" t="s">
        <v>739</v>
      </c>
      <c r="C68" s="104">
        <f>+C5+C8+C11+C16+C21+C25+C51+C56</f>
        <v>4298598270.1194115</v>
      </c>
      <c r="D68" s="107">
        <f>SUM(D5:D67)/2</f>
        <v>1</v>
      </c>
    </row>
    <row r="69" spans="2:4" ht="6.75" customHeight="1">
      <c r="C69" s="70"/>
    </row>
    <row r="70" spans="2:4">
      <c r="B70" s="181" t="s">
        <v>740</v>
      </c>
      <c r="C70" s="184">
        <v>297926922</v>
      </c>
      <c r="D70" s="183">
        <v>6.93E-2</v>
      </c>
    </row>
    <row r="71" spans="2:4" ht="6.75" customHeight="1">
      <c r="C71" s="70"/>
    </row>
    <row r="72" spans="2:4">
      <c r="B72" s="178" t="s">
        <v>741</v>
      </c>
      <c r="C72" s="179">
        <f>+C68+C70</f>
        <v>4596525192.1194115</v>
      </c>
      <c r="D72" s="180"/>
    </row>
    <row r="73" spans="2:4" ht="6.75" customHeight="1">
      <c r="C73" s="70"/>
    </row>
    <row r="74" spans="2:4">
      <c r="B74" s="181" t="s">
        <v>742</v>
      </c>
      <c r="C74" s="184">
        <f>+C68*5%</f>
        <v>214929913.5059706</v>
      </c>
      <c r="D74" s="183">
        <v>0.05</v>
      </c>
    </row>
    <row r="75" spans="2:4" ht="6.75" customHeight="1">
      <c r="C75" s="70"/>
    </row>
    <row r="76" spans="2:4">
      <c r="B76" s="103" t="s">
        <v>743</v>
      </c>
      <c r="C76" s="104">
        <f>+C68+C70+C74</f>
        <v>4811455105.6253824</v>
      </c>
      <c r="D76" s="108"/>
    </row>
    <row r="79" spans="2:4">
      <c r="D79" s="110"/>
    </row>
    <row r="80" spans="2:4">
      <c r="D80" s="110"/>
    </row>
    <row r="82" spans="4:4">
      <c r="D82" s="164"/>
    </row>
  </sheetData>
  <mergeCells count="6">
    <mergeCell ref="B3:C3"/>
    <mergeCell ref="B20:C20"/>
    <mergeCell ref="B10:C10"/>
    <mergeCell ref="B24:C24"/>
    <mergeCell ref="B4:C4"/>
    <mergeCell ref="B7:C7"/>
  </mergeCells>
  <pageMargins left="0.70866141732283472" right="0.70866141732283472" top="0.74803149606299213" bottom="0.74803149606299213" header="0.31496062992125984" footer="0.31496062992125984"/>
  <pageSetup paperSize="123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463E-72AF-41F9-B550-FFF0DC113DEA}">
  <sheetPr>
    <tabColor rgb="FF92D050"/>
    <pageSetUpPr fitToPage="1"/>
  </sheetPr>
  <dimension ref="A1:AC45"/>
  <sheetViews>
    <sheetView topLeftCell="A20" zoomScale="90" zoomScaleNormal="90" workbookViewId="0">
      <pane xSplit="1" topLeftCell="U1" activePane="topRight" state="frozen"/>
      <selection pane="topRight" activeCell="AA44" sqref="AA44"/>
    </sheetView>
  </sheetViews>
  <sheetFormatPr defaultColWidth="9.140625" defaultRowHeight="15"/>
  <cols>
    <col min="1" max="1" width="51" style="2" customWidth="1"/>
    <col min="2" max="25" width="17.7109375" style="2" customWidth="1"/>
    <col min="26" max="26" width="24.5703125" style="2" customWidth="1"/>
    <col min="27" max="27" width="20.42578125" style="2" customWidth="1"/>
    <col min="28" max="28" width="9.140625" style="2"/>
    <col min="29" max="29" width="14.7109375" style="2" bestFit="1" customWidth="1"/>
    <col min="30" max="16384" width="9.140625" style="2"/>
  </cols>
  <sheetData>
    <row r="1" spans="1:29">
      <c r="A1" s="130" t="s">
        <v>744</v>
      </c>
      <c r="B1" s="131" t="s">
        <v>745</v>
      </c>
      <c r="C1" s="132" t="s">
        <v>746</v>
      </c>
      <c r="D1" s="132" t="s">
        <v>747</v>
      </c>
      <c r="E1" s="132" t="s">
        <v>748</v>
      </c>
      <c r="F1" s="133" t="s">
        <v>749</v>
      </c>
      <c r="G1" s="133" t="s">
        <v>750</v>
      </c>
      <c r="H1" s="133" t="s">
        <v>751</v>
      </c>
      <c r="I1" s="133" t="s">
        <v>752</v>
      </c>
      <c r="J1" s="133" t="s">
        <v>753</v>
      </c>
      <c r="K1" s="133" t="s">
        <v>754</v>
      </c>
      <c r="L1" s="134" t="s">
        <v>755</v>
      </c>
      <c r="M1" s="135" t="s">
        <v>756</v>
      </c>
      <c r="N1" s="135" t="s">
        <v>757</v>
      </c>
      <c r="O1" s="135" t="s">
        <v>758</v>
      </c>
      <c r="P1" s="135" t="s">
        <v>759</v>
      </c>
      <c r="Q1" s="135" t="s">
        <v>760</v>
      </c>
      <c r="R1" s="135" t="s">
        <v>761</v>
      </c>
      <c r="S1" s="135" t="s">
        <v>762</v>
      </c>
      <c r="T1" s="135" t="s">
        <v>763</v>
      </c>
      <c r="U1" s="135" t="s">
        <v>764</v>
      </c>
      <c r="V1" s="135" t="s">
        <v>765</v>
      </c>
      <c r="W1" s="135" t="s">
        <v>766</v>
      </c>
      <c r="X1" s="135" t="s">
        <v>767</v>
      </c>
      <c r="Y1" s="135" t="s">
        <v>768</v>
      </c>
      <c r="Z1" s="136" t="s">
        <v>769</v>
      </c>
    </row>
    <row r="2" spans="1:29">
      <c r="A2" s="137" t="s">
        <v>702</v>
      </c>
      <c r="B2" s="129">
        <f>+'2, ESTIMACION VALOR'!C6</f>
        <v>852000000</v>
      </c>
      <c r="C2" s="116"/>
      <c r="D2" s="116"/>
      <c r="E2" s="116"/>
      <c r="F2" s="119"/>
      <c r="G2" s="119"/>
      <c r="H2" s="119"/>
      <c r="I2" s="119"/>
      <c r="J2" s="119"/>
      <c r="K2" s="119"/>
      <c r="L2" s="121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38"/>
      <c r="AA2" s="110">
        <f>SUM(B2:Z2)</f>
        <v>852000000</v>
      </c>
    </row>
    <row r="3" spans="1:29">
      <c r="A3" s="139" t="s">
        <v>23</v>
      </c>
      <c r="B3" s="127"/>
      <c r="C3" s="128">
        <f>106000000/3</f>
        <v>35333333.333333336</v>
      </c>
      <c r="D3" s="116">
        <f t="shared" ref="D3:E3" si="0">106000000/3</f>
        <v>35333333.333333336</v>
      </c>
      <c r="E3" s="116">
        <f t="shared" si="0"/>
        <v>35333333.333333336</v>
      </c>
      <c r="F3" s="119"/>
      <c r="G3" s="119"/>
      <c r="H3" s="119"/>
      <c r="I3" s="119"/>
      <c r="J3" s="119"/>
      <c r="K3" s="119"/>
      <c r="L3" s="121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38"/>
      <c r="AA3" s="110">
        <f t="shared" ref="AA3:AA35" si="1">SUM(B3:Z3)</f>
        <v>106000000</v>
      </c>
    </row>
    <row r="4" spans="1:29">
      <c r="A4" s="139" t="s">
        <v>69</v>
      </c>
      <c r="B4" s="127"/>
      <c r="C4" s="128"/>
      <c r="D4" s="116"/>
      <c r="E4" s="116"/>
      <c r="F4" s="119"/>
      <c r="G4" s="119"/>
      <c r="H4" s="119"/>
      <c r="I4" s="119"/>
      <c r="J4" s="119"/>
      <c r="K4" s="119"/>
      <c r="L4" s="121"/>
      <c r="M4" s="123">
        <v>145507813</v>
      </c>
      <c r="N4" s="123">
        <v>114630156</v>
      </c>
      <c r="O4" s="123">
        <v>162112184</v>
      </c>
      <c r="P4" s="123">
        <v>110409698</v>
      </c>
      <c r="Q4" s="123">
        <v>169948246</v>
      </c>
      <c r="R4" s="123">
        <v>290483879</v>
      </c>
      <c r="S4" s="123">
        <v>229733438</v>
      </c>
      <c r="T4" s="123">
        <v>205194810</v>
      </c>
      <c r="U4" s="123">
        <v>157498838</v>
      </c>
      <c r="V4" s="123">
        <v>264935722</v>
      </c>
      <c r="W4" s="123">
        <v>221045547</v>
      </c>
      <c r="X4" s="123">
        <v>188167509</v>
      </c>
      <c r="Y4" s="123">
        <v>232759645</v>
      </c>
      <c r="Z4" s="138"/>
      <c r="AA4" s="110">
        <f t="shared" si="1"/>
        <v>2492427485</v>
      </c>
      <c r="AC4" s="110">
        <f>+AA4/1120</f>
        <v>2225381.6830357141</v>
      </c>
    </row>
    <row r="5" spans="1:29">
      <c r="A5" s="152"/>
      <c r="B5" s="153"/>
      <c r="C5" s="117"/>
      <c r="D5" s="117"/>
      <c r="E5" s="117"/>
      <c r="F5" s="154"/>
      <c r="G5" s="154"/>
      <c r="H5" s="154"/>
      <c r="I5" s="154"/>
      <c r="J5" s="154"/>
      <c r="K5" s="154"/>
      <c r="L5" s="155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7"/>
      <c r="AA5" s="110">
        <f t="shared" si="1"/>
        <v>0</v>
      </c>
    </row>
    <row r="6" spans="1:29" ht="15" customHeight="1">
      <c r="A6" s="140" t="s">
        <v>770</v>
      </c>
      <c r="B6" s="131" t="s">
        <v>745</v>
      </c>
      <c r="C6" s="141" t="s">
        <v>746</v>
      </c>
      <c r="D6" s="132" t="s">
        <v>747</v>
      </c>
      <c r="E6" s="132" t="s">
        <v>748</v>
      </c>
      <c r="F6" s="133" t="s">
        <v>749</v>
      </c>
      <c r="G6" s="133" t="s">
        <v>750</v>
      </c>
      <c r="H6" s="133" t="s">
        <v>751</v>
      </c>
      <c r="I6" s="133" t="s">
        <v>752</v>
      </c>
      <c r="J6" s="133" t="s">
        <v>753</v>
      </c>
      <c r="K6" s="133" t="s">
        <v>754</v>
      </c>
      <c r="L6" s="134" t="s">
        <v>755</v>
      </c>
      <c r="M6" s="135" t="s">
        <v>756</v>
      </c>
      <c r="N6" s="135" t="s">
        <v>757</v>
      </c>
      <c r="O6" s="135" t="s">
        <v>758</v>
      </c>
      <c r="P6" s="135" t="s">
        <v>759</v>
      </c>
      <c r="Q6" s="135" t="s">
        <v>760</v>
      </c>
      <c r="R6" s="135" t="s">
        <v>761</v>
      </c>
      <c r="S6" s="135" t="s">
        <v>762</v>
      </c>
      <c r="T6" s="135" t="s">
        <v>763</v>
      </c>
      <c r="U6" s="135" t="s">
        <v>764</v>
      </c>
      <c r="V6" s="135" t="s">
        <v>765</v>
      </c>
      <c r="W6" s="135" t="s">
        <v>766</v>
      </c>
      <c r="X6" s="135" t="s">
        <v>767</v>
      </c>
      <c r="Y6" s="135" t="s">
        <v>768</v>
      </c>
      <c r="Z6" s="136" t="s">
        <v>769</v>
      </c>
      <c r="AA6" s="110">
        <f t="shared" si="1"/>
        <v>0</v>
      </c>
    </row>
    <row r="7" spans="1:29" ht="15" customHeight="1">
      <c r="A7" s="137" t="s">
        <v>771</v>
      </c>
      <c r="B7" s="112"/>
      <c r="C7" s="118"/>
      <c r="D7" s="115"/>
      <c r="E7" s="115"/>
      <c r="F7" s="119"/>
      <c r="G7" s="119"/>
      <c r="H7" s="119"/>
      <c r="I7" s="119"/>
      <c r="J7" s="119"/>
      <c r="K7" s="119">
        <f>+'2, ESTIMACION VALOR'!$C$16</f>
        <v>3118000</v>
      </c>
      <c r="L7" s="120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42"/>
      <c r="AA7" s="110">
        <f t="shared" si="1"/>
        <v>3118000</v>
      </c>
    </row>
    <row r="8" spans="1:29" ht="15" customHeight="1">
      <c r="A8" s="137" t="s">
        <v>772</v>
      </c>
      <c r="B8" s="126"/>
      <c r="C8" s="118"/>
      <c r="D8" s="115"/>
      <c r="E8" s="115"/>
      <c r="F8" s="119"/>
      <c r="G8" s="119"/>
      <c r="H8" s="119"/>
      <c r="I8" s="119"/>
      <c r="J8" s="119"/>
      <c r="K8" s="119"/>
      <c r="L8" s="121">
        <f>+'2, ESTIMACION VALOR'!C21</f>
        <v>17525088</v>
      </c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42"/>
      <c r="AA8" s="110">
        <f t="shared" si="1"/>
        <v>17525088</v>
      </c>
    </row>
    <row r="9" spans="1:29">
      <c r="A9" s="137" t="s">
        <v>773</v>
      </c>
      <c r="B9" s="111">
        <f>+'1, NOMINA'!$F$5/'1, NOMINA'!$D$5</f>
        <v>1827600</v>
      </c>
      <c r="C9" s="116">
        <f>+'1, NOMINA'!$F$5/'1, NOMINA'!$D$5</f>
        <v>1827600</v>
      </c>
      <c r="D9" s="116">
        <f>+'1, NOMINA'!$F$5/'1, NOMINA'!$D$5</f>
        <v>1827600</v>
      </c>
      <c r="E9" s="116">
        <f>+'1, NOMINA'!$F$5/'1, NOMINA'!$D$5</f>
        <v>1827600</v>
      </c>
      <c r="F9" s="119">
        <f>+'1, NOMINA'!$F$5/'1, NOMINA'!$D$5</f>
        <v>1827600</v>
      </c>
      <c r="G9" s="119">
        <f>+'1, NOMINA'!$F$5/'1, NOMINA'!$D$5</f>
        <v>1827600</v>
      </c>
      <c r="H9" s="119">
        <f>+'1, NOMINA'!$F$5/'1, NOMINA'!$D$5</f>
        <v>1827600</v>
      </c>
      <c r="I9" s="119">
        <f>+'1, NOMINA'!$F$5/'1, NOMINA'!$D$5</f>
        <v>1827600</v>
      </c>
      <c r="J9" s="119">
        <f>+'1, NOMINA'!$F$5/'1, NOMINA'!$D$5</f>
        <v>1827600</v>
      </c>
      <c r="K9" s="119">
        <f>+'1, NOMINA'!$F$5/'1, NOMINA'!$D$5</f>
        <v>1827600</v>
      </c>
      <c r="L9" s="121">
        <f>+'1, NOMINA'!$F$5/'1, NOMINA'!$D$5</f>
        <v>1827600</v>
      </c>
      <c r="M9" s="123">
        <f>+'1, NOMINA'!$F$5/'1, NOMINA'!$D$5</f>
        <v>1827600</v>
      </c>
      <c r="N9" s="123">
        <f>+'1, NOMINA'!$F$5/'1, NOMINA'!$D$5</f>
        <v>1827600</v>
      </c>
      <c r="O9" s="123">
        <f>+'1, NOMINA'!$F$5/'1, NOMINA'!$D$5</f>
        <v>1827600</v>
      </c>
      <c r="P9" s="123">
        <f>+'1, NOMINA'!$F$5/'1, NOMINA'!$D$5</f>
        <v>1827600</v>
      </c>
      <c r="Q9" s="123">
        <f>+'1, NOMINA'!$F$5/'1, NOMINA'!$D$5</f>
        <v>1827600</v>
      </c>
      <c r="R9" s="123">
        <f>+'1, NOMINA'!$F$5/'1, NOMINA'!$D$5</f>
        <v>1827600</v>
      </c>
      <c r="S9" s="123">
        <f>+'1, NOMINA'!$F$5/'1, NOMINA'!$D$5</f>
        <v>1827600</v>
      </c>
      <c r="T9" s="123">
        <f>+'1, NOMINA'!$F$5/'1, NOMINA'!$D$5</f>
        <v>1827600</v>
      </c>
      <c r="U9" s="123">
        <f>+'1, NOMINA'!$F$5/'1, NOMINA'!$D$5</f>
        <v>1827600</v>
      </c>
      <c r="V9" s="123">
        <f>+'1, NOMINA'!$F$5/'1, NOMINA'!$D$5</f>
        <v>1827600</v>
      </c>
      <c r="W9" s="123">
        <f>+'1, NOMINA'!$F$5/'1, NOMINA'!$D$5</f>
        <v>1827600</v>
      </c>
      <c r="X9" s="123">
        <f>+'1, NOMINA'!$F$5/'1, NOMINA'!$D$5</f>
        <v>1827600</v>
      </c>
      <c r="Y9" s="123">
        <f>+'1, NOMINA'!$F$5/'1, NOMINA'!$D$5</f>
        <v>1827600</v>
      </c>
      <c r="Z9" s="138">
        <f>+'1, NOMINA'!$F$5/'1, NOMINA'!$D$5</f>
        <v>1827600</v>
      </c>
      <c r="AA9" s="110">
        <f t="shared" si="1"/>
        <v>45690000</v>
      </c>
    </row>
    <row r="10" spans="1:29">
      <c r="A10" s="137" t="s">
        <v>774</v>
      </c>
      <c r="B10" s="111">
        <f>+'1, NOMINA'!$F$7/'1, NOMINA'!$D$7</f>
        <v>913800</v>
      </c>
      <c r="C10" s="116"/>
      <c r="D10" s="116"/>
      <c r="E10" s="116"/>
      <c r="F10" s="119">
        <f>+'1, NOMINA'!$F$7/'1, NOMINA'!$D$7</f>
        <v>913800</v>
      </c>
      <c r="G10" s="119">
        <f>+'1, NOMINA'!$F$7/'1, NOMINA'!$D$7</f>
        <v>913800</v>
      </c>
      <c r="H10" s="119">
        <f>+'1, NOMINA'!$F$7/'1, NOMINA'!$D$7</f>
        <v>913800</v>
      </c>
      <c r="I10" s="119">
        <f>+'1, NOMINA'!$F$7/'1, NOMINA'!$D$7</f>
        <v>913800</v>
      </c>
      <c r="J10" s="119">
        <f>+'1, NOMINA'!$F$7/'1, NOMINA'!$D$7</f>
        <v>913800</v>
      </c>
      <c r="K10" s="119">
        <f>+'1, NOMINA'!$F$7/'1, NOMINA'!$D$7</f>
        <v>913800</v>
      </c>
      <c r="L10" s="121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38"/>
      <c r="AA10" s="110">
        <f t="shared" si="1"/>
        <v>6396600</v>
      </c>
    </row>
    <row r="11" spans="1:29">
      <c r="A11" s="137" t="s">
        <v>775</v>
      </c>
      <c r="B11" s="111">
        <f>+'1, NOMINA'!$F$8/'1, NOMINA'!$D$8</f>
        <v>609200</v>
      </c>
      <c r="C11" s="116"/>
      <c r="D11" s="116"/>
      <c r="E11" s="116"/>
      <c r="F11" s="119">
        <f>+'1, NOMINA'!$F$8/'1, NOMINA'!$D$8</f>
        <v>609200</v>
      </c>
      <c r="G11" s="119">
        <f>+'1, NOMINA'!$F$8/'1, NOMINA'!$D$8</f>
        <v>609200</v>
      </c>
      <c r="H11" s="119">
        <f>+'1, NOMINA'!$F$8/'1, NOMINA'!$D$8</f>
        <v>609200</v>
      </c>
      <c r="I11" s="119"/>
      <c r="J11" s="119"/>
      <c r="K11" s="119"/>
      <c r="L11" s="121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38"/>
      <c r="AA11" s="110">
        <f t="shared" si="1"/>
        <v>2436800</v>
      </c>
    </row>
    <row r="12" spans="1:29">
      <c r="A12" s="137" t="s">
        <v>776</v>
      </c>
      <c r="B12" s="111">
        <f>+'1, NOMINA'!$F$10/'1, NOMINA'!$D$10</f>
        <v>761500</v>
      </c>
      <c r="C12" s="116"/>
      <c r="D12" s="116"/>
      <c r="E12" s="116"/>
      <c r="F12" s="119">
        <f>+'1, NOMINA'!$F$10/'1, NOMINA'!$D$10</f>
        <v>761500</v>
      </c>
      <c r="G12" s="119"/>
      <c r="H12" s="119"/>
      <c r="I12" s="119"/>
      <c r="J12" s="119"/>
      <c r="K12" s="119">
        <f>+'1, NOMINA'!$F$10/'1, NOMINA'!$D$10</f>
        <v>761500</v>
      </c>
      <c r="L12" s="121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38"/>
      <c r="AA12" s="110">
        <f t="shared" si="1"/>
        <v>2284500</v>
      </c>
    </row>
    <row r="13" spans="1:29">
      <c r="A13" s="137" t="s">
        <v>777</v>
      </c>
      <c r="B13" s="111"/>
      <c r="C13" s="116"/>
      <c r="D13" s="116"/>
      <c r="E13" s="116"/>
      <c r="F13" s="119"/>
      <c r="G13" s="119"/>
      <c r="H13" s="119"/>
      <c r="I13" s="119"/>
      <c r="J13" s="119"/>
      <c r="K13" s="119"/>
      <c r="L13" s="121">
        <f>+'1, NOMINA'!$F$11/'1, NOMINA'!$D$11</f>
        <v>609200</v>
      </c>
      <c r="M13" s="123">
        <f>+'1, NOMINA'!$F$11/'1, NOMINA'!$D$11</f>
        <v>609200</v>
      </c>
      <c r="N13" s="123">
        <f>+'1, NOMINA'!$F$11/'1, NOMINA'!$D$11</f>
        <v>609200</v>
      </c>
      <c r="O13" s="123">
        <f>+'1, NOMINA'!$F$11/'1, NOMINA'!$D$11</f>
        <v>609200</v>
      </c>
      <c r="P13" s="123">
        <f>+'1, NOMINA'!$F$11/'1, NOMINA'!$D$11</f>
        <v>609200</v>
      </c>
      <c r="Q13" s="123">
        <f>+'1, NOMINA'!$F$11/'1, NOMINA'!$D$11</f>
        <v>609200</v>
      </c>
      <c r="R13" s="123">
        <f>+'1, NOMINA'!$F$11/'1, NOMINA'!$D$11</f>
        <v>609200</v>
      </c>
      <c r="S13" s="123">
        <f>+'1, NOMINA'!$F$11/'1, NOMINA'!$D$11</f>
        <v>609200</v>
      </c>
      <c r="T13" s="123">
        <f>+'1, NOMINA'!$F$11/'1, NOMINA'!$D$11</f>
        <v>609200</v>
      </c>
      <c r="U13" s="123">
        <f>+'1, NOMINA'!$F$11/'1, NOMINA'!$D$11</f>
        <v>609200</v>
      </c>
      <c r="V13" s="123">
        <f>+'1, NOMINA'!$F$11/'1, NOMINA'!$D$11</f>
        <v>609200</v>
      </c>
      <c r="W13" s="123">
        <f>+'1, NOMINA'!$F$11/'1, NOMINA'!$D$11</f>
        <v>609200</v>
      </c>
      <c r="X13" s="123">
        <f>+'1, NOMINA'!$F$11/'1, NOMINA'!$D$11</f>
        <v>609200</v>
      </c>
      <c r="Y13" s="123">
        <f>+'1, NOMINA'!$F$11/'1, NOMINA'!$D$11</f>
        <v>609200</v>
      </c>
      <c r="Z13" s="138"/>
      <c r="AA13" s="110">
        <f t="shared" si="1"/>
        <v>8528800</v>
      </c>
    </row>
    <row r="14" spans="1:29">
      <c r="A14" s="137" t="s">
        <v>778</v>
      </c>
      <c r="B14" s="111">
        <f>+'1, NOMINA'!$F$13/'1, NOMINA'!$D$13</f>
        <v>761500</v>
      </c>
      <c r="C14" s="116">
        <f>+'1, NOMINA'!$F$13/'1, NOMINA'!$D$13</f>
        <v>761500</v>
      </c>
      <c r="D14" s="116">
        <f>+'1, NOMINA'!$F$13/'1, NOMINA'!$D$13</f>
        <v>761500</v>
      </c>
      <c r="E14" s="116">
        <f>+'1, NOMINA'!$F$13/'1, NOMINA'!$D$13</f>
        <v>761500</v>
      </c>
      <c r="F14" s="119">
        <f>+'1, NOMINA'!$F$13/'1, NOMINA'!$D$13</f>
        <v>761500</v>
      </c>
      <c r="G14" s="119">
        <f>+'1, NOMINA'!$F$13/'1, NOMINA'!$D$13</f>
        <v>761500</v>
      </c>
      <c r="H14" s="119">
        <f>+'1, NOMINA'!$F$13/'1, NOMINA'!$D$13</f>
        <v>761500</v>
      </c>
      <c r="I14" s="119">
        <f>+'1, NOMINA'!$F$13/'1, NOMINA'!$D$13</f>
        <v>761500</v>
      </c>
      <c r="J14" s="119">
        <f>+'1, NOMINA'!$F$13/'1, NOMINA'!$D$13</f>
        <v>761500</v>
      </c>
      <c r="K14" s="119">
        <f>+'1, NOMINA'!$F$13/'1, NOMINA'!$D$13</f>
        <v>761500</v>
      </c>
      <c r="L14" s="121">
        <f>+'1, NOMINA'!$F$13/'1, NOMINA'!$D$13</f>
        <v>761500</v>
      </c>
      <c r="M14" s="123">
        <f>+'1, NOMINA'!$F$13/'1, NOMINA'!$D$13</f>
        <v>761500</v>
      </c>
      <c r="N14" s="123">
        <f>+'1, NOMINA'!$F$13/'1, NOMINA'!$D$13</f>
        <v>761500</v>
      </c>
      <c r="O14" s="123">
        <f>+'1, NOMINA'!$F$13/'1, NOMINA'!$D$13</f>
        <v>761500</v>
      </c>
      <c r="P14" s="123">
        <f>+'1, NOMINA'!$F$13/'1, NOMINA'!$D$13</f>
        <v>761500</v>
      </c>
      <c r="Q14" s="123">
        <f>+'1, NOMINA'!$F$13/'1, NOMINA'!$D$13</f>
        <v>761500</v>
      </c>
      <c r="R14" s="123">
        <f>+'1, NOMINA'!$F$13/'1, NOMINA'!$D$13</f>
        <v>761500</v>
      </c>
      <c r="S14" s="123">
        <f>+'1, NOMINA'!$F$13/'1, NOMINA'!$D$13</f>
        <v>761500</v>
      </c>
      <c r="T14" s="123">
        <f>+'1, NOMINA'!$F$13/'1, NOMINA'!$D$13</f>
        <v>761500</v>
      </c>
      <c r="U14" s="123">
        <f>+'1, NOMINA'!$F$13/'1, NOMINA'!$D$13</f>
        <v>761500</v>
      </c>
      <c r="V14" s="123">
        <f>+'1, NOMINA'!$F$13/'1, NOMINA'!$D$13</f>
        <v>761500</v>
      </c>
      <c r="W14" s="123">
        <f>+'1, NOMINA'!$F$13/'1, NOMINA'!$D$13</f>
        <v>761500</v>
      </c>
      <c r="X14" s="123">
        <f>+'1, NOMINA'!$F$13/'1, NOMINA'!$D$13</f>
        <v>761500</v>
      </c>
      <c r="Y14" s="123">
        <f>+'1, NOMINA'!$F$13/'1, NOMINA'!$D$13</f>
        <v>761500</v>
      </c>
      <c r="Z14" s="138">
        <f>+'1, NOMINA'!$F$13/'1, NOMINA'!$D$13</f>
        <v>761500</v>
      </c>
      <c r="AA14" s="110">
        <f t="shared" si="1"/>
        <v>19037500</v>
      </c>
    </row>
    <row r="15" spans="1:29">
      <c r="A15" s="137" t="s">
        <v>779</v>
      </c>
      <c r="B15" s="111">
        <f>+'1, NOMINA'!$F$14/'1, NOMINA'!$D$14</f>
        <v>609200</v>
      </c>
      <c r="C15" s="116"/>
      <c r="D15" s="116"/>
      <c r="E15" s="116"/>
      <c r="F15" s="119">
        <f>+'1, NOMINA'!$F$14/'1, NOMINA'!$D$14</f>
        <v>609200</v>
      </c>
      <c r="G15" s="119"/>
      <c r="H15" s="119"/>
      <c r="I15" s="119"/>
      <c r="J15" s="119"/>
      <c r="K15" s="119"/>
      <c r="L15" s="121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>
        <f>+'1, NOMINA'!$F$14/'1, NOMINA'!$D$14</f>
        <v>609200</v>
      </c>
      <c r="Z15" s="138"/>
      <c r="AA15" s="110">
        <f t="shared" si="1"/>
        <v>1827600</v>
      </c>
    </row>
    <row r="16" spans="1:29">
      <c r="A16" s="137" t="s">
        <v>780</v>
      </c>
      <c r="B16" s="113"/>
      <c r="C16" s="116">
        <f>+'1, NOMINA'!$F$16/'1, NOMINA'!$D$16</f>
        <v>761500</v>
      </c>
      <c r="D16" s="116"/>
      <c r="E16" s="116"/>
      <c r="F16" s="119">
        <f>+'1, NOMINA'!$F$16/'1, NOMINA'!$D$16</f>
        <v>761500</v>
      </c>
      <c r="G16" s="119"/>
      <c r="H16" s="119"/>
      <c r="I16" s="119"/>
      <c r="J16" s="119"/>
      <c r="K16" s="119"/>
      <c r="L16" s="121">
        <f>+'1, NOMINA'!$F$16/'1, NOMINA'!$D$16</f>
        <v>761500</v>
      </c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38">
        <f>+'1, NOMINA'!$F$16/'1, NOMINA'!$D$16</f>
        <v>761500</v>
      </c>
      <c r="AA16" s="110">
        <f t="shared" si="1"/>
        <v>3046000</v>
      </c>
    </row>
    <row r="17" spans="1:27">
      <c r="A17" s="137" t="s">
        <v>781</v>
      </c>
      <c r="B17" s="113">
        <f>+'1, NOMINA'!$F$17/'1, NOMINA'!$D$17</f>
        <v>609200</v>
      </c>
      <c r="C17" s="116">
        <f>+'1, NOMINA'!$F$17/'1, NOMINA'!$D$17</f>
        <v>609200</v>
      </c>
      <c r="D17" s="116">
        <f>+'1, NOMINA'!$F$17/'1, NOMINA'!$D$17</f>
        <v>609200</v>
      </c>
      <c r="E17" s="116">
        <f>+'1, NOMINA'!$F$17/'1, NOMINA'!$D$17</f>
        <v>609200</v>
      </c>
      <c r="F17" s="119">
        <f>+'1, NOMINA'!$F$17/'1, NOMINA'!$D$17</f>
        <v>609200</v>
      </c>
      <c r="G17" s="119">
        <f>+'1, NOMINA'!$F$17/'1, NOMINA'!$D$17</f>
        <v>609200</v>
      </c>
      <c r="H17" s="119">
        <f>+'1, NOMINA'!$F$17/'1, NOMINA'!$D$17</f>
        <v>609200</v>
      </c>
      <c r="I17" s="119">
        <f>+'1, NOMINA'!$F$17/'1, NOMINA'!$D$17</f>
        <v>609200</v>
      </c>
      <c r="J17" s="119">
        <f>+'1, NOMINA'!$F$17/'1, NOMINA'!$D$17</f>
        <v>609200</v>
      </c>
      <c r="K17" s="119">
        <f>+'1, NOMINA'!$F$17/'1, NOMINA'!$D$17</f>
        <v>609200</v>
      </c>
      <c r="L17" s="121">
        <f>+'1, NOMINA'!$F$17/'1, NOMINA'!$D$17</f>
        <v>609200</v>
      </c>
      <c r="M17" s="123">
        <f>+'1, NOMINA'!$F$17/'1, NOMINA'!$D$17</f>
        <v>609200</v>
      </c>
      <c r="N17" s="123">
        <f>+'1, NOMINA'!$F$17/'1, NOMINA'!$D$17</f>
        <v>609200</v>
      </c>
      <c r="O17" s="123">
        <f>+'1, NOMINA'!$F$17/'1, NOMINA'!$D$17</f>
        <v>609200</v>
      </c>
      <c r="P17" s="123">
        <f>+'1, NOMINA'!$F$17/'1, NOMINA'!$D$17</f>
        <v>609200</v>
      </c>
      <c r="Q17" s="123">
        <f>+'1, NOMINA'!$F$17/'1, NOMINA'!$D$17</f>
        <v>609200</v>
      </c>
      <c r="R17" s="123">
        <f>+'1, NOMINA'!$F$17/'1, NOMINA'!$D$17</f>
        <v>609200</v>
      </c>
      <c r="S17" s="123">
        <f>+'1, NOMINA'!$F$17/'1, NOMINA'!$D$17</f>
        <v>609200</v>
      </c>
      <c r="T17" s="123">
        <f>+'1, NOMINA'!$F$17/'1, NOMINA'!$D$17</f>
        <v>609200</v>
      </c>
      <c r="U17" s="123">
        <f>+'1, NOMINA'!$F$17/'1, NOMINA'!$D$17</f>
        <v>609200</v>
      </c>
      <c r="V17" s="123">
        <f>+'1, NOMINA'!$F$17/'1, NOMINA'!$D$17</f>
        <v>609200</v>
      </c>
      <c r="W17" s="123">
        <f>+'1, NOMINA'!$F$17/'1, NOMINA'!$D$17</f>
        <v>609200</v>
      </c>
      <c r="X17" s="123">
        <f>+'1, NOMINA'!$F$17/'1, NOMINA'!$D$17</f>
        <v>609200</v>
      </c>
      <c r="Y17" s="123">
        <f>+'1, NOMINA'!$F$17/'1, NOMINA'!$D$17</f>
        <v>609200</v>
      </c>
      <c r="Z17" s="138">
        <f>+'1, NOMINA'!$F$17/'1, NOMINA'!$D$17</f>
        <v>609200</v>
      </c>
      <c r="AA17" s="110">
        <f t="shared" si="1"/>
        <v>15230000</v>
      </c>
    </row>
    <row r="18" spans="1:27">
      <c r="A18" s="143" t="s">
        <v>782</v>
      </c>
      <c r="B18" s="114"/>
      <c r="C18" s="116"/>
      <c r="D18" s="116"/>
      <c r="E18" s="116"/>
      <c r="F18" s="119"/>
      <c r="G18" s="119"/>
      <c r="H18" s="119"/>
      <c r="I18" s="119"/>
      <c r="J18" s="119"/>
      <c r="K18" s="119"/>
      <c r="L18" s="121">
        <f>+'1, NOMINA'!$F$22/'1, NOMINA'!$D$22</f>
        <v>4569000</v>
      </c>
      <c r="M18" s="123">
        <f>+'1, NOMINA'!$F$22/'1, NOMINA'!$D$22</f>
        <v>4569000</v>
      </c>
      <c r="N18" s="123">
        <f>+'1, NOMINA'!$F$22/'1, NOMINA'!$D$22</f>
        <v>4569000</v>
      </c>
      <c r="O18" s="123">
        <f>+'1, NOMINA'!$F$22/'1, NOMINA'!$D$22</f>
        <v>4569000</v>
      </c>
      <c r="P18" s="123">
        <f>+'1, NOMINA'!$F$22/'1, NOMINA'!$D$22</f>
        <v>4569000</v>
      </c>
      <c r="Q18" s="123">
        <f>+'1, NOMINA'!$F$22/'1, NOMINA'!$D$22</f>
        <v>4569000</v>
      </c>
      <c r="R18" s="123">
        <f>+'1, NOMINA'!$F$22/'1, NOMINA'!$D$22</f>
        <v>4569000</v>
      </c>
      <c r="S18" s="123">
        <f>+'1, NOMINA'!$F$22/'1, NOMINA'!$D$22</f>
        <v>4569000</v>
      </c>
      <c r="T18" s="123">
        <f>+'1, NOMINA'!$F$22/'1, NOMINA'!$D$22</f>
        <v>4569000</v>
      </c>
      <c r="U18" s="123">
        <f>+'1, NOMINA'!$F$22/'1, NOMINA'!$D$22</f>
        <v>4569000</v>
      </c>
      <c r="V18" s="123">
        <f>+'1, NOMINA'!$F$22/'1, NOMINA'!$D$22</f>
        <v>4569000</v>
      </c>
      <c r="W18" s="123">
        <f>+'1, NOMINA'!$F$22/'1, NOMINA'!$D$22</f>
        <v>4569000</v>
      </c>
      <c r="X18" s="123">
        <f>+'1, NOMINA'!$F$22/'1, NOMINA'!$D$22</f>
        <v>4569000</v>
      </c>
      <c r="Y18" s="123">
        <f>+'1, NOMINA'!$F$22/'1, NOMINA'!$D$22</f>
        <v>4569000</v>
      </c>
      <c r="Z18" s="138">
        <f>+'1, NOMINA'!$F$22/'1, NOMINA'!$D$22</f>
        <v>4569000</v>
      </c>
      <c r="AA18" s="110">
        <f t="shared" si="1"/>
        <v>68535000</v>
      </c>
    </row>
    <row r="19" spans="1:27">
      <c r="A19" s="137" t="s">
        <v>783</v>
      </c>
      <c r="B19" s="113"/>
      <c r="C19" s="116"/>
      <c r="D19" s="116"/>
      <c r="E19" s="116"/>
      <c r="F19" s="119"/>
      <c r="G19" s="119"/>
      <c r="H19" s="119"/>
      <c r="I19" s="119"/>
      <c r="J19" s="119"/>
      <c r="K19" s="119"/>
      <c r="L19" s="121">
        <f>+'1, NOMINA'!$F$23/'1, NOMINA'!$D$23</f>
        <v>5330500</v>
      </c>
      <c r="M19" s="123">
        <f>+'1, NOMINA'!$F$23/'1, NOMINA'!$D$23</f>
        <v>5330500</v>
      </c>
      <c r="N19" s="123">
        <f>+'1, NOMINA'!$F$23/'1, NOMINA'!$D$23</f>
        <v>5330500</v>
      </c>
      <c r="O19" s="123">
        <f>+'1, NOMINA'!$F$23/'1, NOMINA'!$D$23</f>
        <v>5330500</v>
      </c>
      <c r="P19" s="123">
        <f>+'1, NOMINA'!$F$23/'1, NOMINA'!$D$23</f>
        <v>5330500</v>
      </c>
      <c r="Q19" s="123">
        <f>+'1, NOMINA'!$F$23/'1, NOMINA'!$D$23</f>
        <v>5330500</v>
      </c>
      <c r="R19" s="123">
        <f>+'1, NOMINA'!$F$23/'1, NOMINA'!$D$23</f>
        <v>5330500</v>
      </c>
      <c r="S19" s="123">
        <f>+'1, NOMINA'!$F$23/'1, NOMINA'!$D$23</f>
        <v>5330500</v>
      </c>
      <c r="T19" s="123">
        <f>+'1, NOMINA'!$F$23/'1, NOMINA'!$D$23</f>
        <v>5330500</v>
      </c>
      <c r="U19" s="123">
        <f>+'1, NOMINA'!$F$23/'1, NOMINA'!$D$23</f>
        <v>5330500</v>
      </c>
      <c r="V19" s="123">
        <f>+'1, NOMINA'!$F$23/'1, NOMINA'!$D$23</f>
        <v>5330500</v>
      </c>
      <c r="W19" s="123">
        <f>+'1, NOMINA'!$F$23/'1, NOMINA'!$D$23</f>
        <v>5330500</v>
      </c>
      <c r="X19" s="123">
        <f>+'1, NOMINA'!$F$23/'1, NOMINA'!$D$23</f>
        <v>5330500</v>
      </c>
      <c r="Y19" s="123">
        <f>+'1, NOMINA'!$F$23/'1, NOMINA'!$D$23</f>
        <v>5330500</v>
      </c>
      <c r="Z19" s="138">
        <f>+'1, NOMINA'!$F$23/'1, NOMINA'!$D$23</f>
        <v>5330500</v>
      </c>
      <c r="AA19" s="110">
        <f t="shared" si="1"/>
        <v>79957500</v>
      </c>
    </row>
    <row r="20" spans="1:27">
      <c r="A20" s="137" t="s">
        <v>784</v>
      </c>
      <c r="B20" s="113"/>
      <c r="C20" s="116"/>
      <c r="D20" s="116"/>
      <c r="E20" s="116"/>
      <c r="F20" s="119"/>
      <c r="G20" s="119"/>
      <c r="H20" s="119"/>
      <c r="I20" s="119"/>
      <c r="J20" s="119"/>
      <c r="K20" s="119"/>
      <c r="L20" s="121">
        <f>+'1, NOMINA'!$F$24/'1, NOMINA'!$D$24</f>
        <v>3807500</v>
      </c>
      <c r="M20" s="123">
        <f>+'1, NOMINA'!$F$24/'1, NOMINA'!$D$24</f>
        <v>3807500</v>
      </c>
      <c r="N20" s="123">
        <f>+'1, NOMINA'!$F$24/'1, NOMINA'!$D$24</f>
        <v>3807500</v>
      </c>
      <c r="O20" s="123">
        <f>+'1, NOMINA'!$F$24/'1, NOMINA'!$D$24</f>
        <v>3807500</v>
      </c>
      <c r="P20" s="123">
        <f>+'1, NOMINA'!$F$24/'1, NOMINA'!$D$24</f>
        <v>3807500</v>
      </c>
      <c r="Q20" s="123">
        <f>+'1, NOMINA'!$F$24/'1, NOMINA'!$D$24</f>
        <v>3807500</v>
      </c>
      <c r="R20" s="123">
        <f>+'1, NOMINA'!$F$24/'1, NOMINA'!$D$24</f>
        <v>3807500</v>
      </c>
      <c r="S20" s="123">
        <f>+'1, NOMINA'!$F$24/'1, NOMINA'!$D$24</f>
        <v>3807500</v>
      </c>
      <c r="T20" s="123">
        <f>+'1, NOMINA'!$F$24/'1, NOMINA'!$D$24</f>
        <v>3807500</v>
      </c>
      <c r="U20" s="123">
        <f>+'1, NOMINA'!$F$24/'1, NOMINA'!$D$24</f>
        <v>3807500</v>
      </c>
      <c r="V20" s="123">
        <f>+'1, NOMINA'!$F$24/'1, NOMINA'!$D$24</f>
        <v>3807500</v>
      </c>
      <c r="W20" s="123">
        <f>+'1, NOMINA'!$F$24/'1, NOMINA'!$D$24</f>
        <v>3807500</v>
      </c>
      <c r="X20" s="123">
        <f>+'1, NOMINA'!$F$24/'1, NOMINA'!$D$24</f>
        <v>3807500</v>
      </c>
      <c r="Y20" s="123">
        <f>+'1, NOMINA'!$F$24/'1, NOMINA'!$D$24</f>
        <v>3807500</v>
      </c>
      <c r="Z20" s="138">
        <f>+'1, NOMINA'!$F$24/'1, NOMINA'!$D$24</f>
        <v>3807500</v>
      </c>
      <c r="AA20" s="110">
        <f t="shared" si="1"/>
        <v>57112500</v>
      </c>
    </row>
    <row r="21" spans="1:27">
      <c r="A21" s="137" t="s">
        <v>785</v>
      </c>
      <c r="B21" s="113"/>
      <c r="C21" s="116"/>
      <c r="D21" s="116"/>
      <c r="E21" s="116"/>
      <c r="F21" s="119"/>
      <c r="G21" s="119"/>
      <c r="H21" s="119"/>
      <c r="I21" s="119"/>
      <c r="J21" s="119"/>
      <c r="K21" s="119"/>
      <c r="L21" s="121">
        <f>+'1, NOMINA'!$F$25/'1, NOMINA'!$D$25</f>
        <v>3807500</v>
      </c>
      <c r="M21" s="123">
        <f>+'1, NOMINA'!$F$25/'1, NOMINA'!$D$25</f>
        <v>3807500</v>
      </c>
      <c r="N21" s="123">
        <f>+'1, NOMINA'!$F$25/'1, NOMINA'!$D$25</f>
        <v>3807500</v>
      </c>
      <c r="O21" s="123">
        <f>+'1, NOMINA'!$F$25/'1, NOMINA'!$D$25</f>
        <v>3807500</v>
      </c>
      <c r="P21" s="123">
        <f>+'1, NOMINA'!$F$25/'1, NOMINA'!$D$25</f>
        <v>3807500</v>
      </c>
      <c r="Q21" s="123">
        <f>+'1, NOMINA'!$F$25/'1, NOMINA'!$D$25</f>
        <v>3807500</v>
      </c>
      <c r="R21" s="123">
        <f>+'1, NOMINA'!$F$25/'1, NOMINA'!$D$25</f>
        <v>3807500</v>
      </c>
      <c r="S21" s="123">
        <f>+'1, NOMINA'!$F$25/'1, NOMINA'!$D$25</f>
        <v>3807500</v>
      </c>
      <c r="T21" s="123">
        <f>+'1, NOMINA'!$F$25/'1, NOMINA'!$D$25</f>
        <v>3807500</v>
      </c>
      <c r="U21" s="123">
        <f>+'1, NOMINA'!$F$25/'1, NOMINA'!$D$25</f>
        <v>3807500</v>
      </c>
      <c r="V21" s="123">
        <f>+'1, NOMINA'!$F$25/'1, NOMINA'!$D$25</f>
        <v>3807500</v>
      </c>
      <c r="W21" s="123">
        <f>+'1, NOMINA'!$F$25/'1, NOMINA'!$D$25</f>
        <v>3807500</v>
      </c>
      <c r="X21" s="123">
        <f>+'1, NOMINA'!$F$25/'1, NOMINA'!$D$25</f>
        <v>3807500</v>
      </c>
      <c r="Y21" s="123">
        <f>+'1, NOMINA'!$F$25/'1, NOMINA'!$D$25</f>
        <v>3807500</v>
      </c>
      <c r="Z21" s="138">
        <f>+'1, NOMINA'!$F$25/'1, NOMINA'!$D$25</f>
        <v>3807500</v>
      </c>
      <c r="AA21" s="110">
        <f t="shared" si="1"/>
        <v>57112500</v>
      </c>
    </row>
    <row r="22" spans="1:27">
      <c r="A22" s="137" t="s">
        <v>786</v>
      </c>
      <c r="B22" s="113"/>
      <c r="C22" s="116"/>
      <c r="D22" s="116"/>
      <c r="E22" s="116"/>
      <c r="F22" s="119"/>
      <c r="G22" s="119"/>
      <c r="H22" s="119"/>
      <c r="I22" s="119"/>
      <c r="J22" s="119"/>
      <c r="K22" s="119"/>
      <c r="L22" s="121">
        <f>+'1, NOMINA'!$F$26/'1, NOMINA'!$D$26</f>
        <v>3046000</v>
      </c>
      <c r="M22" s="123">
        <f>+'1, NOMINA'!$F$26/'1, NOMINA'!$D$26</f>
        <v>3046000</v>
      </c>
      <c r="N22" s="123">
        <f>+'1, NOMINA'!$F$26/'1, NOMINA'!$D$26</f>
        <v>3046000</v>
      </c>
      <c r="O22" s="123">
        <f>+'1, NOMINA'!$F$26/'1, NOMINA'!$D$26</f>
        <v>3046000</v>
      </c>
      <c r="P22" s="123">
        <f>+'1, NOMINA'!$F$26/'1, NOMINA'!$D$26</f>
        <v>3046000</v>
      </c>
      <c r="Q22" s="123">
        <f>+'1, NOMINA'!$F$26/'1, NOMINA'!$D$26</f>
        <v>3046000</v>
      </c>
      <c r="R22" s="123">
        <f>+'1, NOMINA'!$F$26/'1, NOMINA'!$D$26</f>
        <v>3046000</v>
      </c>
      <c r="S22" s="123">
        <f>+'1, NOMINA'!$F$26/'1, NOMINA'!$D$26</f>
        <v>3046000</v>
      </c>
      <c r="T22" s="123">
        <f>+'1, NOMINA'!$F$26/'1, NOMINA'!$D$26</f>
        <v>3046000</v>
      </c>
      <c r="U22" s="123">
        <f>+'1, NOMINA'!$F$26/'1, NOMINA'!$D$26</f>
        <v>3046000</v>
      </c>
      <c r="V22" s="123">
        <f>+'1, NOMINA'!$F$26/'1, NOMINA'!$D$26</f>
        <v>3046000</v>
      </c>
      <c r="W22" s="123">
        <f>+'1, NOMINA'!$F$26/'1, NOMINA'!$D$26</f>
        <v>3046000</v>
      </c>
      <c r="X22" s="123">
        <f>+'1, NOMINA'!$F$26/'1, NOMINA'!$D$26</f>
        <v>3046000</v>
      </c>
      <c r="Y22" s="123">
        <f>+'1, NOMINA'!$F$26/'1, NOMINA'!$D$26</f>
        <v>3046000</v>
      </c>
      <c r="Z22" s="138"/>
      <c r="AA22" s="110">
        <f t="shared" si="1"/>
        <v>42644000</v>
      </c>
    </row>
    <row r="23" spans="1:27">
      <c r="A23" s="137" t="s">
        <v>787</v>
      </c>
      <c r="B23" s="113"/>
      <c r="C23" s="116"/>
      <c r="D23" s="116"/>
      <c r="E23" s="116"/>
      <c r="F23" s="119"/>
      <c r="G23" s="119"/>
      <c r="H23" s="119"/>
      <c r="I23" s="119"/>
      <c r="J23" s="119"/>
      <c r="K23" s="119"/>
      <c r="L23" s="121">
        <f>+'1, NOMINA'!$F$27/'1, NOMINA'!$D$27</f>
        <v>1979900</v>
      </c>
      <c r="M23" s="123">
        <f>+'1, NOMINA'!$F$27/'1, NOMINA'!$D$27</f>
        <v>1979900</v>
      </c>
      <c r="N23" s="123">
        <f>+'1, NOMINA'!$F$27/'1, NOMINA'!$D$27</f>
        <v>1979900</v>
      </c>
      <c r="O23" s="123">
        <f>+'1, NOMINA'!$F$27/'1, NOMINA'!$D$27</f>
        <v>1979900</v>
      </c>
      <c r="P23" s="123">
        <f>+'1, NOMINA'!$F$27/'1, NOMINA'!$D$27</f>
        <v>1979900</v>
      </c>
      <c r="Q23" s="123">
        <f>+'1, NOMINA'!$F$27/'1, NOMINA'!$D$27</f>
        <v>1979900</v>
      </c>
      <c r="R23" s="123">
        <f>+'1, NOMINA'!$F$27/'1, NOMINA'!$D$27</f>
        <v>1979900</v>
      </c>
      <c r="S23" s="123">
        <f>+'1, NOMINA'!$F$27/'1, NOMINA'!$D$27</f>
        <v>1979900</v>
      </c>
      <c r="T23" s="123">
        <f>+'1, NOMINA'!$F$27/'1, NOMINA'!$D$27</f>
        <v>1979900</v>
      </c>
      <c r="U23" s="123">
        <f>+'1, NOMINA'!$F$27/'1, NOMINA'!$D$27</f>
        <v>1979900</v>
      </c>
      <c r="V23" s="123">
        <f>+'1, NOMINA'!$F$27/'1, NOMINA'!$D$27</f>
        <v>1979900</v>
      </c>
      <c r="W23" s="123">
        <f>+'1, NOMINA'!$F$27/'1, NOMINA'!$D$27</f>
        <v>1979900</v>
      </c>
      <c r="X23" s="123">
        <f>+'1, NOMINA'!$F$27/'1, NOMINA'!$D$27</f>
        <v>1979900</v>
      </c>
      <c r="Y23" s="123">
        <f>+'1, NOMINA'!$F$27/'1, NOMINA'!$D$27</f>
        <v>1979900</v>
      </c>
      <c r="Z23" s="138">
        <f>+'1, NOMINA'!$F$27/'1, NOMINA'!$D$27</f>
        <v>1979900</v>
      </c>
      <c r="AA23" s="110">
        <f t="shared" si="1"/>
        <v>29698500</v>
      </c>
    </row>
    <row r="24" spans="1:27">
      <c r="A24" s="137" t="s">
        <v>788</v>
      </c>
      <c r="B24" s="113"/>
      <c r="C24" s="116"/>
      <c r="D24" s="116"/>
      <c r="E24" s="116"/>
      <c r="F24" s="125">
        <f>+'1, NOMINA'!$F$32/'1, NOMINA'!$D$32</f>
        <v>3350600</v>
      </c>
      <c r="G24" s="125">
        <f>+'1, NOMINA'!$F$32/'1, NOMINA'!$D$32</f>
        <v>3350600</v>
      </c>
      <c r="H24" s="125">
        <f>+'1, NOMINA'!$F$32/'1, NOMINA'!$D$32</f>
        <v>3350600</v>
      </c>
      <c r="I24" s="125">
        <f>+'1, NOMINA'!$F$32/'1, NOMINA'!$D$32</f>
        <v>3350600</v>
      </c>
      <c r="J24" s="125">
        <f>+'1, NOMINA'!$F$32/'1, NOMINA'!$D$32</f>
        <v>3350600</v>
      </c>
      <c r="K24" s="125">
        <f>+'1, NOMINA'!$F$32/'1, NOMINA'!$D$32</f>
        <v>3350600</v>
      </c>
      <c r="L24" s="125">
        <f>+'1, NOMINA'!$F$32/'1, NOMINA'!$D$32</f>
        <v>3350600</v>
      </c>
      <c r="M24" s="124">
        <f>+'1, NOMINA'!$F$32/'1, NOMINA'!$D$32</f>
        <v>3350600</v>
      </c>
      <c r="N24" s="124">
        <f>+'1, NOMINA'!$F$32/'1, NOMINA'!$D$32</f>
        <v>3350600</v>
      </c>
      <c r="O24" s="124">
        <f>+'1, NOMINA'!$F$32/'1, NOMINA'!$D$32</f>
        <v>3350600</v>
      </c>
      <c r="P24" s="124">
        <f>+'1, NOMINA'!$F$32/'1, NOMINA'!$D$32</f>
        <v>3350600</v>
      </c>
      <c r="Q24" s="124">
        <f>+'1, NOMINA'!$F$32/'1, NOMINA'!$D$32</f>
        <v>3350600</v>
      </c>
      <c r="R24" s="124">
        <f>+'1, NOMINA'!$F$32/'1, NOMINA'!$D$32</f>
        <v>3350600</v>
      </c>
      <c r="S24" s="124">
        <f>+'1, NOMINA'!$F$32/'1, NOMINA'!$D$32</f>
        <v>3350600</v>
      </c>
      <c r="T24" s="124">
        <f>+'1, NOMINA'!$F$32/'1, NOMINA'!$D$32</f>
        <v>3350600</v>
      </c>
      <c r="U24" s="124">
        <f>+'1, NOMINA'!$F$32/'1, NOMINA'!$D$32</f>
        <v>3350600</v>
      </c>
      <c r="V24" s="123"/>
      <c r="W24" s="123"/>
      <c r="X24" s="123"/>
      <c r="Y24" s="123"/>
      <c r="Z24" s="138"/>
      <c r="AA24" s="110">
        <f t="shared" si="1"/>
        <v>53609600</v>
      </c>
    </row>
    <row r="25" spans="1:27">
      <c r="A25" s="137" t="s">
        <v>789</v>
      </c>
      <c r="B25" s="113"/>
      <c r="C25" s="116"/>
      <c r="D25" s="116"/>
      <c r="E25" s="116"/>
      <c r="F25" s="125">
        <f>+'1, NOMINA'!$F$33/'1, NOMINA'!$D$33</f>
        <v>2284500</v>
      </c>
      <c r="G25" s="125">
        <f>+'1, NOMINA'!$F$33/'1, NOMINA'!$D$33</f>
        <v>2284500</v>
      </c>
      <c r="H25" s="125">
        <f>+'1, NOMINA'!$F$33/'1, NOMINA'!$D$33</f>
        <v>2284500</v>
      </c>
      <c r="I25" s="125">
        <f>+'1, NOMINA'!$F$33/'1, NOMINA'!$D$33</f>
        <v>2284500</v>
      </c>
      <c r="J25" s="125">
        <f>+'1, NOMINA'!$F$33/'1, NOMINA'!$D$33</f>
        <v>2284500</v>
      </c>
      <c r="K25" s="125">
        <f>+'1, NOMINA'!$F$33/'1, NOMINA'!$D$33</f>
        <v>2284500</v>
      </c>
      <c r="L25" s="125">
        <f>+'1, NOMINA'!$F$33/'1, NOMINA'!$D$33</f>
        <v>2284500</v>
      </c>
      <c r="M25" s="124">
        <f>+'1, NOMINA'!$F$33/'1, NOMINA'!$D$33</f>
        <v>2284500</v>
      </c>
      <c r="N25" s="124">
        <f>+'1, NOMINA'!$F$33/'1, NOMINA'!$D$33</f>
        <v>2284500</v>
      </c>
      <c r="O25" s="124">
        <f>+'1, NOMINA'!$F$33/'1, NOMINA'!$D$33</f>
        <v>2284500</v>
      </c>
      <c r="P25" s="124">
        <f>+'1, NOMINA'!$F$33/'1, NOMINA'!$D$33</f>
        <v>2284500</v>
      </c>
      <c r="Q25" s="124">
        <f>+'1, NOMINA'!$F$33/'1, NOMINA'!$D$33</f>
        <v>2284500</v>
      </c>
      <c r="R25" s="124">
        <f>+'1, NOMINA'!$F$33/'1, NOMINA'!$D$33</f>
        <v>2284500</v>
      </c>
      <c r="S25" s="124">
        <f>+'1, NOMINA'!$F$33/'1, NOMINA'!$D$33</f>
        <v>2284500</v>
      </c>
      <c r="T25" s="124">
        <f>+'1, NOMINA'!$F$33/'1, NOMINA'!$D$33</f>
        <v>2284500</v>
      </c>
      <c r="U25" s="124">
        <f>+'1, NOMINA'!$F$33/'1, NOMINA'!$D$33</f>
        <v>2284500</v>
      </c>
      <c r="V25" s="123"/>
      <c r="W25" s="123"/>
      <c r="X25" s="123"/>
      <c r="Y25" s="123"/>
      <c r="Z25" s="138"/>
      <c r="AA25" s="110">
        <f t="shared" si="1"/>
        <v>36552000</v>
      </c>
    </row>
    <row r="26" spans="1:27">
      <c r="A26" s="144" t="s">
        <v>731</v>
      </c>
      <c r="B26" s="113"/>
      <c r="C26" s="116"/>
      <c r="D26" s="116"/>
      <c r="E26" s="116"/>
      <c r="F26" s="125">
        <f>+'2, ESTIMACION VALOR'!C58</f>
        <v>8000000</v>
      </c>
      <c r="G26" s="125"/>
      <c r="H26" s="125"/>
      <c r="I26" s="125"/>
      <c r="J26" s="125"/>
      <c r="K26" s="125"/>
      <c r="L26" s="125"/>
      <c r="M26" s="124"/>
      <c r="N26" s="124"/>
      <c r="O26" s="124"/>
      <c r="P26" s="124"/>
      <c r="Q26" s="124"/>
      <c r="R26" s="124"/>
      <c r="S26" s="124"/>
      <c r="T26" s="124"/>
      <c r="U26" s="124"/>
      <c r="V26" s="123"/>
      <c r="W26" s="123"/>
      <c r="X26" s="123"/>
      <c r="Y26" s="123"/>
      <c r="Z26" s="138"/>
      <c r="AA26" s="110">
        <f t="shared" si="1"/>
        <v>8000000</v>
      </c>
    </row>
    <row r="27" spans="1:27">
      <c r="A27" s="144" t="s">
        <v>732</v>
      </c>
      <c r="B27" s="113"/>
      <c r="C27" s="116"/>
      <c r="D27" s="116"/>
      <c r="E27" s="116"/>
      <c r="F27" s="125">
        <f>+'2, ESTIMACION VALOR'!$C$59/16</f>
        <v>4941176.4705882361</v>
      </c>
      <c r="G27" s="125">
        <f>+'2, ESTIMACION VALOR'!$C$59/16</f>
        <v>4941176.4705882361</v>
      </c>
      <c r="H27" s="125">
        <f>+'2, ESTIMACION VALOR'!$C$59/16</f>
        <v>4941176.4705882361</v>
      </c>
      <c r="I27" s="125">
        <f>+'2, ESTIMACION VALOR'!$C$59/16</f>
        <v>4941176.4705882361</v>
      </c>
      <c r="J27" s="125">
        <f>+'2, ESTIMACION VALOR'!$C$59/16</f>
        <v>4941176.4705882361</v>
      </c>
      <c r="K27" s="125">
        <f>+'2, ESTIMACION VALOR'!$C$59/16</f>
        <v>4941176.4705882361</v>
      </c>
      <c r="L27" s="125">
        <f>+'2, ESTIMACION VALOR'!$C$59/16</f>
        <v>4941176.4705882361</v>
      </c>
      <c r="M27" s="124">
        <f>+'2, ESTIMACION VALOR'!$C$59/16</f>
        <v>4941176.4705882361</v>
      </c>
      <c r="N27" s="124">
        <f>+'2, ESTIMACION VALOR'!$C$59/16</f>
        <v>4941176.4705882361</v>
      </c>
      <c r="O27" s="124">
        <f>+'2, ESTIMACION VALOR'!$C$59/16</f>
        <v>4941176.4705882361</v>
      </c>
      <c r="P27" s="124">
        <f>+'2, ESTIMACION VALOR'!$C$59/16</f>
        <v>4941176.4705882361</v>
      </c>
      <c r="Q27" s="124">
        <f>+'2, ESTIMACION VALOR'!$C$59/16</f>
        <v>4941176.4705882361</v>
      </c>
      <c r="R27" s="124">
        <f>+'2, ESTIMACION VALOR'!$C$59/16</f>
        <v>4941176.4705882361</v>
      </c>
      <c r="S27" s="124">
        <f>+'2, ESTIMACION VALOR'!$C$59/16</f>
        <v>4941176.4705882361</v>
      </c>
      <c r="T27" s="124">
        <f>+'2, ESTIMACION VALOR'!$C$59/16</f>
        <v>4941176.4705882361</v>
      </c>
      <c r="U27" s="124">
        <f>+'2, ESTIMACION VALOR'!$C$59/16</f>
        <v>4941176.4705882361</v>
      </c>
      <c r="V27" s="123"/>
      <c r="W27" s="123"/>
      <c r="X27" s="123"/>
      <c r="Y27" s="123"/>
      <c r="Z27" s="138"/>
      <c r="AA27" s="110">
        <f t="shared" si="1"/>
        <v>79058823.529411778</v>
      </c>
    </row>
    <row r="28" spans="1:27">
      <c r="A28" s="144" t="s">
        <v>733</v>
      </c>
      <c r="B28" s="113"/>
      <c r="C28" s="116"/>
      <c r="D28" s="116"/>
      <c r="E28" s="116"/>
      <c r="F28" s="119"/>
      <c r="G28" s="119"/>
      <c r="H28" s="119"/>
      <c r="I28" s="119"/>
      <c r="J28" s="119"/>
      <c r="K28" s="119"/>
      <c r="L28" s="121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38">
        <f>+'2, ESTIMACION VALOR'!C60</f>
        <v>39657600</v>
      </c>
      <c r="AA28" s="110">
        <f t="shared" si="1"/>
        <v>39657600</v>
      </c>
    </row>
    <row r="29" spans="1:27">
      <c r="A29" s="144" t="s">
        <v>734</v>
      </c>
      <c r="B29" s="113"/>
      <c r="C29" s="116"/>
      <c r="D29" s="116"/>
      <c r="E29" s="116"/>
      <c r="F29" s="119"/>
      <c r="G29" s="119"/>
      <c r="H29" s="119"/>
      <c r="I29" s="119"/>
      <c r="J29" s="119"/>
      <c r="K29" s="119"/>
      <c r="L29" s="121">
        <f>+'2, ESTIMACION VALOR'!$C$61/14</f>
        <v>119603.57142857143</v>
      </c>
      <c r="M29" s="123">
        <f>+'2, ESTIMACION VALOR'!$C$61/14</f>
        <v>119603.57142857143</v>
      </c>
      <c r="N29" s="123">
        <f>+'2, ESTIMACION VALOR'!$C$61/14</f>
        <v>119603.57142857143</v>
      </c>
      <c r="O29" s="123">
        <f>+'2, ESTIMACION VALOR'!$C$61/14</f>
        <v>119603.57142857143</v>
      </c>
      <c r="P29" s="123">
        <f>+'2, ESTIMACION VALOR'!$C$61/14</f>
        <v>119603.57142857143</v>
      </c>
      <c r="Q29" s="123">
        <f>+'2, ESTIMACION VALOR'!$C$61/14</f>
        <v>119603.57142857143</v>
      </c>
      <c r="R29" s="123">
        <f>+'2, ESTIMACION VALOR'!$C$61/14</f>
        <v>119603.57142857143</v>
      </c>
      <c r="S29" s="123">
        <f>+'2, ESTIMACION VALOR'!$C$61/14</f>
        <v>119603.57142857143</v>
      </c>
      <c r="T29" s="123">
        <f>+'2, ESTIMACION VALOR'!$C$61/14</f>
        <v>119603.57142857143</v>
      </c>
      <c r="U29" s="123">
        <f>+'2, ESTIMACION VALOR'!$C$61/14</f>
        <v>119603.57142857143</v>
      </c>
      <c r="V29" s="123">
        <f>+'2, ESTIMACION VALOR'!$C$61/14</f>
        <v>119603.57142857143</v>
      </c>
      <c r="W29" s="123">
        <f>+'2, ESTIMACION VALOR'!$C$61/14</f>
        <v>119603.57142857143</v>
      </c>
      <c r="X29" s="123">
        <f>+'2, ESTIMACION VALOR'!$C$61/14</f>
        <v>119603.57142857143</v>
      </c>
      <c r="Y29" s="123">
        <f>+'2, ESTIMACION VALOR'!$C$61/14</f>
        <v>119603.57142857143</v>
      </c>
      <c r="Z29" s="138"/>
      <c r="AA29" s="110">
        <f t="shared" si="1"/>
        <v>1674449.9999999998</v>
      </c>
    </row>
    <row r="30" spans="1:27">
      <c r="A30" s="144" t="s">
        <v>532</v>
      </c>
      <c r="B30" s="113"/>
      <c r="C30" s="116"/>
      <c r="D30" s="116"/>
      <c r="E30" s="116"/>
      <c r="F30" s="119"/>
      <c r="G30" s="119"/>
      <c r="H30" s="119"/>
      <c r="I30" s="119"/>
      <c r="J30" s="119"/>
      <c r="K30" s="119"/>
      <c r="L30" s="121">
        <f>+'2, ESTIMACION VALOR'!$C$62/14</f>
        <v>171428.57142857142</v>
      </c>
      <c r="M30" s="123">
        <f>+'2, ESTIMACION VALOR'!$C$62/14</f>
        <v>171428.57142857142</v>
      </c>
      <c r="N30" s="123">
        <f>+'2, ESTIMACION VALOR'!$C$62/14</f>
        <v>171428.57142857142</v>
      </c>
      <c r="O30" s="123">
        <f>+'2, ESTIMACION VALOR'!$C$62/14</f>
        <v>171428.57142857142</v>
      </c>
      <c r="P30" s="123">
        <f>+'2, ESTIMACION VALOR'!$C$62/14</f>
        <v>171428.57142857142</v>
      </c>
      <c r="Q30" s="123">
        <f>+'2, ESTIMACION VALOR'!$C$62/14</f>
        <v>171428.57142857142</v>
      </c>
      <c r="R30" s="123">
        <f>+'2, ESTIMACION VALOR'!$C$62/14</f>
        <v>171428.57142857142</v>
      </c>
      <c r="S30" s="123">
        <f>+'2, ESTIMACION VALOR'!$C$62/14</f>
        <v>171428.57142857142</v>
      </c>
      <c r="T30" s="123">
        <f>+'2, ESTIMACION VALOR'!$C$62/14</f>
        <v>171428.57142857142</v>
      </c>
      <c r="U30" s="123">
        <f>+'2, ESTIMACION VALOR'!$C$62/14</f>
        <v>171428.57142857142</v>
      </c>
      <c r="V30" s="123">
        <f>+'2, ESTIMACION VALOR'!$C$62/14</f>
        <v>171428.57142857142</v>
      </c>
      <c r="W30" s="123">
        <f>+'2, ESTIMACION VALOR'!$C$62/14</f>
        <v>171428.57142857142</v>
      </c>
      <c r="X30" s="123">
        <f>+'2, ESTIMACION VALOR'!$C$62/14</f>
        <v>171428.57142857142</v>
      </c>
      <c r="Y30" s="123">
        <f>+'2, ESTIMACION VALOR'!$C$62/14</f>
        <v>171428.57142857142</v>
      </c>
      <c r="Z30" s="138"/>
      <c r="AA30" s="110">
        <f t="shared" si="1"/>
        <v>2399999.9999999995</v>
      </c>
    </row>
    <row r="31" spans="1:27">
      <c r="A31" s="144" t="s">
        <v>735</v>
      </c>
      <c r="B31" s="113"/>
      <c r="C31" s="116"/>
      <c r="D31" s="116"/>
      <c r="E31" s="116"/>
      <c r="F31" s="119"/>
      <c r="G31" s="119"/>
      <c r="H31" s="119"/>
      <c r="I31" s="119"/>
      <c r="J31" s="119"/>
      <c r="K31" s="119"/>
      <c r="L31" s="121">
        <f>+'2, ESTIMACION VALOR'!$C$63/15</f>
        <v>240000</v>
      </c>
      <c r="M31" s="123">
        <f>+'2, ESTIMACION VALOR'!$C$63/15</f>
        <v>240000</v>
      </c>
      <c r="N31" s="123">
        <f>+'2, ESTIMACION VALOR'!$C$63/15</f>
        <v>240000</v>
      </c>
      <c r="O31" s="123">
        <f>+'2, ESTIMACION VALOR'!$C$63/15</f>
        <v>240000</v>
      </c>
      <c r="P31" s="123">
        <f>+'2, ESTIMACION VALOR'!$C$63/15</f>
        <v>240000</v>
      </c>
      <c r="Q31" s="123">
        <f>+'2, ESTIMACION VALOR'!$C$63/15</f>
        <v>240000</v>
      </c>
      <c r="R31" s="123">
        <f>+'2, ESTIMACION VALOR'!$C$63/15</f>
        <v>240000</v>
      </c>
      <c r="S31" s="123">
        <f>+'2, ESTIMACION VALOR'!$C$63/15</f>
        <v>240000</v>
      </c>
      <c r="T31" s="123">
        <f>+'2, ESTIMACION VALOR'!$C$63/15</f>
        <v>240000</v>
      </c>
      <c r="U31" s="123">
        <f>+'2, ESTIMACION VALOR'!$C$63/15</f>
        <v>240000</v>
      </c>
      <c r="V31" s="123">
        <f>+'2, ESTIMACION VALOR'!$C$63/15</f>
        <v>240000</v>
      </c>
      <c r="W31" s="123">
        <f>+'2, ESTIMACION VALOR'!$C$63/15</f>
        <v>240000</v>
      </c>
      <c r="X31" s="123">
        <f>+'2, ESTIMACION VALOR'!$C$63/15</f>
        <v>240000</v>
      </c>
      <c r="Y31" s="123">
        <f>+'2, ESTIMACION VALOR'!$C$63/15</f>
        <v>240000</v>
      </c>
      <c r="Z31" s="138">
        <f>+'2, ESTIMACION VALOR'!$C$63/15</f>
        <v>240000</v>
      </c>
      <c r="AA31" s="110">
        <f t="shared" si="1"/>
        <v>3600000</v>
      </c>
    </row>
    <row r="32" spans="1:27">
      <c r="A32" s="144" t="s">
        <v>736</v>
      </c>
      <c r="B32" s="113"/>
      <c r="C32" s="116"/>
      <c r="D32" s="116"/>
      <c r="E32" s="116"/>
      <c r="F32" s="119"/>
      <c r="G32" s="119"/>
      <c r="H32" s="119"/>
      <c r="I32" s="119"/>
      <c r="J32" s="119"/>
      <c r="K32" s="119"/>
      <c r="L32" s="121">
        <f>+'2, ESTIMACION VALOR'!$C$64/15</f>
        <v>508000</v>
      </c>
      <c r="M32" s="123">
        <f>+'2, ESTIMACION VALOR'!$C$64/15</f>
        <v>508000</v>
      </c>
      <c r="N32" s="123">
        <f>+'2, ESTIMACION VALOR'!$C$64/15</f>
        <v>508000</v>
      </c>
      <c r="O32" s="123">
        <f>+'2, ESTIMACION VALOR'!$C$64/15</f>
        <v>508000</v>
      </c>
      <c r="P32" s="123">
        <f>+'2, ESTIMACION VALOR'!$C$64/15</f>
        <v>508000</v>
      </c>
      <c r="Q32" s="123">
        <f>+'2, ESTIMACION VALOR'!$C$64/15</f>
        <v>508000</v>
      </c>
      <c r="R32" s="123">
        <f>+'2, ESTIMACION VALOR'!$C$64/15</f>
        <v>508000</v>
      </c>
      <c r="S32" s="123">
        <f>+'2, ESTIMACION VALOR'!$C$64/15</f>
        <v>508000</v>
      </c>
      <c r="T32" s="123">
        <f>+'2, ESTIMACION VALOR'!$C$64/15</f>
        <v>508000</v>
      </c>
      <c r="U32" s="123">
        <f>+'2, ESTIMACION VALOR'!$C$64/15</f>
        <v>508000</v>
      </c>
      <c r="V32" s="123">
        <f>+'2, ESTIMACION VALOR'!$C$64/15</f>
        <v>508000</v>
      </c>
      <c r="W32" s="123">
        <f>+'2, ESTIMACION VALOR'!$C$64/15</f>
        <v>508000</v>
      </c>
      <c r="X32" s="123">
        <f>+'2, ESTIMACION VALOR'!$C$64/15</f>
        <v>508000</v>
      </c>
      <c r="Y32" s="123">
        <f>+'2, ESTIMACION VALOR'!$C$64/15</f>
        <v>508000</v>
      </c>
      <c r="Z32" s="138">
        <f>+'2, ESTIMACION VALOR'!$C$64/15</f>
        <v>508000</v>
      </c>
      <c r="AA32" s="110">
        <f t="shared" si="1"/>
        <v>7620000</v>
      </c>
    </row>
    <row r="33" spans="1:27">
      <c r="A33" s="144" t="s">
        <v>738</v>
      </c>
      <c r="B33" s="113"/>
      <c r="C33" s="116"/>
      <c r="D33" s="116"/>
      <c r="E33" s="116"/>
      <c r="F33" s="119"/>
      <c r="G33" s="119"/>
      <c r="H33" s="119"/>
      <c r="I33" s="119"/>
      <c r="J33" s="119"/>
      <c r="K33" s="119"/>
      <c r="L33" s="121">
        <f>+'2, ESTIMACION VALOR'!$C$66/14</f>
        <v>2806746.3571428573</v>
      </c>
      <c r="M33" s="123">
        <f>+'2, ESTIMACION VALOR'!$C$66/14</f>
        <v>2806746.3571428573</v>
      </c>
      <c r="N33" s="123">
        <f>+'2, ESTIMACION VALOR'!$C$66/14</f>
        <v>2806746.3571428573</v>
      </c>
      <c r="O33" s="123">
        <f>+'2, ESTIMACION VALOR'!$C$66/14</f>
        <v>2806746.3571428573</v>
      </c>
      <c r="P33" s="123">
        <f>+'2, ESTIMACION VALOR'!$C$66/14</f>
        <v>2806746.3571428573</v>
      </c>
      <c r="Q33" s="123">
        <f>+'2, ESTIMACION VALOR'!$C$66/14</f>
        <v>2806746.3571428573</v>
      </c>
      <c r="R33" s="123">
        <f>+'2, ESTIMACION VALOR'!$C$66/14</f>
        <v>2806746.3571428573</v>
      </c>
      <c r="S33" s="123">
        <f>+'2, ESTIMACION VALOR'!$C$66/14</f>
        <v>2806746.3571428573</v>
      </c>
      <c r="T33" s="123">
        <f>+'2, ESTIMACION VALOR'!$C$66/14</f>
        <v>2806746.3571428573</v>
      </c>
      <c r="U33" s="123">
        <f>+'2, ESTIMACION VALOR'!$C$66/14</f>
        <v>2806746.3571428573</v>
      </c>
      <c r="V33" s="123">
        <f>+'2, ESTIMACION VALOR'!$C$66/14</f>
        <v>2806746.3571428573</v>
      </c>
      <c r="W33" s="123">
        <f>+'2, ESTIMACION VALOR'!$C$66/14</f>
        <v>2806746.3571428573</v>
      </c>
      <c r="X33" s="123">
        <f>+'2, ESTIMACION VALOR'!$C$66/14</f>
        <v>2806746.3571428573</v>
      </c>
      <c r="Y33" s="123">
        <f>+'2, ESTIMACION VALOR'!$C$66/14</f>
        <v>2806746.3571428573</v>
      </c>
      <c r="Z33" s="138"/>
      <c r="AA33" s="110">
        <f t="shared" si="1"/>
        <v>39294449.000000007</v>
      </c>
    </row>
    <row r="34" spans="1:27">
      <c r="A34" s="166" t="s">
        <v>737</v>
      </c>
      <c r="B34" s="167"/>
      <c r="C34" s="168"/>
      <c r="D34" s="168"/>
      <c r="E34" s="168"/>
      <c r="F34" s="169"/>
      <c r="G34" s="169"/>
      <c r="H34" s="169"/>
      <c r="I34" s="169"/>
      <c r="J34" s="169"/>
      <c r="K34" s="169"/>
      <c r="L34" s="170">
        <f>+'2, ESTIMACION VALOR'!C65</f>
        <v>36334000</v>
      </c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2"/>
      <c r="AA34" s="110">
        <f t="shared" si="1"/>
        <v>36334000</v>
      </c>
    </row>
    <row r="35" spans="1:27">
      <c r="A35" s="145" t="s">
        <v>790</v>
      </c>
      <c r="B35" s="146"/>
      <c r="C35" s="147"/>
      <c r="D35" s="147"/>
      <c r="E35" s="147"/>
      <c r="F35" s="148"/>
      <c r="G35" s="148"/>
      <c r="H35" s="148"/>
      <c r="I35" s="148"/>
      <c r="J35" s="148"/>
      <c r="K35" s="148"/>
      <c r="L35" s="149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1">
        <f>+'2, ESTIMACION VALOR'!C51</f>
        <v>80188975</v>
      </c>
      <c r="AA35" s="110">
        <f t="shared" si="1"/>
        <v>80188975</v>
      </c>
    </row>
    <row r="36" spans="1:27">
      <c r="A36" s="162" t="s">
        <v>791</v>
      </c>
      <c r="B36" s="158">
        <f>SUM(B2:B35)</f>
        <v>858092000</v>
      </c>
      <c r="C36" s="158">
        <f t="shared" ref="C36:Z36" si="2">SUM(C2:C35)</f>
        <v>39293133.333333336</v>
      </c>
      <c r="D36" s="158">
        <f t="shared" si="2"/>
        <v>38531633.333333336</v>
      </c>
      <c r="E36" s="158">
        <f t="shared" si="2"/>
        <v>38531633.333333336</v>
      </c>
      <c r="F36" s="158">
        <f t="shared" si="2"/>
        <v>25429776.470588237</v>
      </c>
      <c r="G36" s="158">
        <f t="shared" si="2"/>
        <v>15297576.470588237</v>
      </c>
      <c r="H36" s="158">
        <f t="shared" si="2"/>
        <v>15297576.470588237</v>
      </c>
      <c r="I36" s="158">
        <f t="shared" si="2"/>
        <v>14688376.470588237</v>
      </c>
      <c r="J36" s="158">
        <f t="shared" si="2"/>
        <v>14688376.470588237</v>
      </c>
      <c r="K36" s="158">
        <f t="shared" si="2"/>
        <v>18567876.470588237</v>
      </c>
      <c r="L36" s="158">
        <f t="shared" si="2"/>
        <v>95390542.970588237</v>
      </c>
      <c r="M36" s="159">
        <f t="shared" si="2"/>
        <v>186277767.97058824</v>
      </c>
      <c r="N36" s="159">
        <f t="shared" si="2"/>
        <v>155400110.97058824</v>
      </c>
      <c r="O36" s="159">
        <f t="shared" si="2"/>
        <v>202882138.97058824</v>
      </c>
      <c r="P36" s="159">
        <f t="shared" si="2"/>
        <v>151179652.97058824</v>
      </c>
      <c r="Q36" s="159">
        <f t="shared" si="2"/>
        <v>210718200.97058824</v>
      </c>
      <c r="R36" s="159">
        <f t="shared" si="2"/>
        <v>331253833.97058827</v>
      </c>
      <c r="S36" s="159">
        <f t="shared" si="2"/>
        <v>270503392.97058821</v>
      </c>
      <c r="T36" s="159">
        <f t="shared" si="2"/>
        <v>245964764.97058824</v>
      </c>
      <c r="U36" s="159">
        <f t="shared" si="2"/>
        <v>198268792.97058824</v>
      </c>
      <c r="V36" s="159">
        <f t="shared" si="2"/>
        <v>295129400.50000006</v>
      </c>
      <c r="W36" s="159">
        <f t="shared" si="2"/>
        <v>251239225.5</v>
      </c>
      <c r="X36" s="159">
        <f t="shared" si="2"/>
        <v>218361187.5</v>
      </c>
      <c r="Y36" s="159">
        <f t="shared" si="2"/>
        <v>263562523.5</v>
      </c>
      <c r="Z36" s="110">
        <f t="shared" si="2"/>
        <v>144048775</v>
      </c>
      <c r="AA36" s="110">
        <f>SUM(AA2:AA35)</f>
        <v>4298598270.5294113</v>
      </c>
    </row>
    <row r="37" spans="1:27">
      <c r="B37" s="110">
        <f>+B36</f>
        <v>858092000</v>
      </c>
      <c r="C37" s="110">
        <f>+B37+C36</f>
        <v>897385133.33333337</v>
      </c>
      <c r="D37" s="110">
        <f t="shared" ref="D37:Z37" si="3">+C37+D36</f>
        <v>935916766.66666675</v>
      </c>
      <c r="E37" s="110">
        <f t="shared" si="3"/>
        <v>974448400.00000012</v>
      </c>
      <c r="F37" s="110">
        <f t="shared" si="3"/>
        <v>999878176.47058833</v>
      </c>
      <c r="G37" s="110">
        <f t="shared" si="3"/>
        <v>1015175752.9411765</v>
      </c>
      <c r="H37" s="110">
        <f t="shared" si="3"/>
        <v>1030473329.4117647</v>
      </c>
      <c r="I37" s="110">
        <f t="shared" si="3"/>
        <v>1045161705.8823529</v>
      </c>
      <c r="J37" s="110">
        <f t="shared" si="3"/>
        <v>1059850082.3529412</v>
      </c>
      <c r="K37" s="110">
        <f t="shared" si="3"/>
        <v>1078417958.8235295</v>
      </c>
      <c r="L37" s="110">
        <f t="shared" si="3"/>
        <v>1173808501.7941177</v>
      </c>
      <c r="M37" s="110">
        <f t="shared" si="3"/>
        <v>1360086269.7647059</v>
      </c>
      <c r="N37" s="110">
        <f t="shared" si="3"/>
        <v>1515486380.7352941</v>
      </c>
      <c r="O37" s="110">
        <f t="shared" si="3"/>
        <v>1718368519.7058823</v>
      </c>
      <c r="P37" s="110">
        <f t="shared" si="3"/>
        <v>1869548172.6764705</v>
      </c>
      <c r="Q37" s="110">
        <f t="shared" si="3"/>
        <v>2080266373.6470587</v>
      </c>
      <c r="R37" s="110">
        <f t="shared" si="3"/>
        <v>2411520207.6176472</v>
      </c>
      <c r="S37" s="110">
        <f t="shared" si="3"/>
        <v>2682023600.5882354</v>
      </c>
      <c r="T37" s="110">
        <f t="shared" si="3"/>
        <v>2927988365.5588236</v>
      </c>
      <c r="U37" s="110">
        <f t="shared" si="3"/>
        <v>3126257158.5294118</v>
      </c>
      <c r="V37" s="110">
        <f t="shared" si="3"/>
        <v>3421386559.0294118</v>
      </c>
      <c r="W37" s="110">
        <f t="shared" si="3"/>
        <v>3672625784.5294118</v>
      </c>
      <c r="X37" s="110">
        <f t="shared" si="3"/>
        <v>3890986972.0294118</v>
      </c>
      <c r="Y37" s="110">
        <f t="shared" si="3"/>
        <v>4154549495.5294118</v>
      </c>
      <c r="Z37" s="110">
        <f t="shared" si="3"/>
        <v>4298598270.5294113</v>
      </c>
      <c r="AA37" s="110">
        <f>+Z37-AA36</f>
        <v>0</v>
      </c>
    </row>
    <row r="38" spans="1:27">
      <c r="K38" s="2" t="s">
        <v>792</v>
      </c>
      <c r="L38" s="160"/>
      <c r="M38" s="160"/>
      <c r="N38" s="160"/>
      <c r="O38" s="160"/>
    </row>
    <row r="39" spans="1:27">
      <c r="C39" s="163"/>
      <c r="D39" s="163"/>
      <c r="N39" s="2" t="s">
        <v>793</v>
      </c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2" t="s">
        <v>794</v>
      </c>
      <c r="AA39" s="110">
        <f>+Z37</f>
        <v>4298598270.5294113</v>
      </c>
    </row>
    <row r="40" spans="1:27">
      <c r="B40" s="110"/>
      <c r="Z40" s="2" t="s">
        <v>740</v>
      </c>
      <c r="AA40" s="110">
        <v>297926922</v>
      </c>
    </row>
    <row r="41" spans="1:27">
      <c r="B41" s="110"/>
      <c r="Z41" s="117" t="s">
        <v>795</v>
      </c>
      <c r="AA41" s="159">
        <f>+AA39+AA40</f>
        <v>4596525192.5294113</v>
      </c>
    </row>
    <row r="42" spans="1:27">
      <c r="Z42" s="2" t="s">
        <v>796</v>
      </c>
      <c r="AA42" s="110">
        <f>+AA39*0.05</f>
        <v>214929913.52647057</v>
      </c>
    </row>
    <row r="43" spans="1:27">
      <c r="Z43" s="2" t="s">
        <v>797</v>
      </c>
      <c r="AA43" s="110">
        <f>+AA41+AA42</f>
        <v>4811455106.0558815</v>
      </c>
    </row>
    <row r="45" spans="1:27"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</row>
  </sheetData>
  <pageMargins left="0.70866141732283472" right="0.70866141732283472" top="0.74803149606299213" bottom="0.74803149606299213" header="0.31496062992125984" footer="0.31496062992125984"/>
  <pageSetup paperSize="123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970E-A363-4725-8550-9979602F18AC}">
  <sheetPr>
    <tabColor rgb="FF92D050"/>
    <pageSetUpPr fitToPage="1"/>
  </sheetPr>
  <dimension ref="A1:AB40"/>
  <sheetViews>
    <sheetView topLeftCell="M1" zoomScale="120" zoomScaleNormal="120" workbookViewId="0">
      <selection activeCell="Y11" sqref="Y11"/>
    </sheetView>
  </sheetViews>
  <sheetFormatPr defaultColWidth="11.42578125" defaultRowHeight="12.75"/>
  <cols>
    <col min="1" max="1" width="31.42578125" style="98" customWidth="1"/>
    <col min="2" max="2" width="13.85546875" style="221" customWidth="1"/>
    <col min="3" max="26" width="12.7109375" style="221" customWidth="1"/>
    <col min="27" max="27" width="3.5703125" style="98" customWidth="1"/>
    <col min="28" max="28" width="33.7109375" style="98" customWidth="1"/>
    <col min="29" max="16384" width="11.42578125" style="98"/>
  </cols>
  <sheetData>
    <row r="1" spans="1:28">
      <c r="A1" s="290" t="s">
        <v>798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</row>
    <row r="2" spans="1:28" s="92" customFormat="1">
      <c r="A2" s="91"/>
      <c r="B2" s="216" t="s">
        <v>745</v>
      </c>
      <c r="C2" s="216" t="s">
        <v>746</v>
      </c>
      <c r="D2" s="216" t="s">
        <v>747</v>
      </c>
      <c r="E2" s="216" t="s">
        <v>748</v>
      </c>
      <c r="F2" s="216" t="s">
        <v>749</v>
      </c>
      <c r="G2" s="216" t="s">
        <v>750</v>
      </c>
      <c r="H2" s="216" t="s">
        <v>751</v>
      </c>
      <c r="I2" s="216" t="s">
        <v>752</v>
      </c>
      <c r="J2" s="216" t="s">
        <v>753</v>
      </c>
      <c r="K2" s="216" t="s">
        <v>754</v>
      </c>
      <c r="L2" s="216" t="s">
        <v>755</v>
      </c>
      <c r="M2" s="216" t="s">
        <v>756</v>
      </c>
      <c r="N2" s="216" t="s">
        <v>757</v>
      </c>
      <c r="O2" s="216" t="s">
        <v>758</v>
      </c>
      <c r="P2" s="216" t="s">
        <v>759</v>
      </c>
      <c r="Q2" s="216" t="s">
        <v>760</v>
      </c>
      <c r="R2" s="216" t="s">
        <v>761</v>
      </c>
      <c r="S2" s="216" t="s">
        <v>762</v>
      </c>
      <c r="T2" s="216" t="s">
        <v>763</v>
      </c>
      <c r="U2" s="216" t="s">
        <v>764</v>
      </c>
      <c r="V2" s="216" t="s">
        <v>765</v>
      </c>
      <c r="W2" s="216" t="s">
        <v>766</v>
      </c>
      <c r="X2" s="216" t="s">
        <v>767</v>
      </c>
      <c r="Y2" s="216" t="s">
        <v>768</v>
      </c>
      <c r="Z2" s="216" t="s">
        <v>769</v>
      </c>
      <c r="AA2" s="93"/>
      <c r="AB2" s="92" t="s">
        <v>799</v>
      </c>
    </row>
    <row r="3" spans="1:28" s="92" customFormat="1">
      <c r="A3" s="91" t="s">
        <v>800</v>
      </c>
      <c r="B3" s="217">
        <f t="shared" ref="B3:Z3" si="0">SUM(B4:B6)</f>
        <v>1173808501.7941177</v>
      </c>
      <c r="C3" s="217">
        <f t="shared" si="0"/>
        <v>0</v>
      </c>
      <c r="D3" s="217">
        <f t="shared" si="0"/>
        <v>0</v>
      </c>
      <c r="E3" s="217">
        <f t="shared" si="0"/>
        <v>0</v>
      </c>
      <c r="F3" s="217">
        <f t="shared" si="0"/>
        <v>0</v>
      </c>
      <c r="G3" s="217">
        <f t="shared" si="0"/>
        <v>0</v>
      </c>
      <c r="H3" s="217">
        <f t="shared" si="0"/>
        <v>0</v>
      </c>
      <c r="I3" s="217">
        <f t="shared" si="0"/>
        <v>0</v>
      </c>
      <c r="J3" s="217">
        <f t="shared" si="0"/>
        <v>0</v>
      </c>
      <c r="K3" s="217">
        <f t="shared" si="0"/>
        <v>0</v>
      </c>
      <c r="L3" s="217">
        <f t="shared" si="0"/>
        <v>0</v>
      </c>
      <c r="M3" s="217">
        <f t="shared" si="0"/>
        <v>391523727.99646175</v>
      </c>
      <c r="N3" s="217">
        <f t="shared" si="0"/>
        <v>104263022.66696152</v>
      </c>
      <c r="O3" s="217">
        <f t="shared" si="0"/>
        <v>115750295.39423424</v>
      </c>
      <c r="P3" s="217">
        <f t="shared" si="0"/>
        <v>128386295.39423424</v>
      </c>
      <c r="Q3" s="217">
        <f t="shared" si="0"/>
        <v>948076064.12952828</v>
      </c>
      <c r="R3" s="217">
        <f t="shared" si="0"/>
        <v>143303795.39423424</v>
      </c>
      <c r="S3" s="217">
        <f t="shared" si="0"/>
        <v>152329509.67994854</v>
      </c>
      <c r="T3" s="217">
        <f t="shared" si="0"/>
        <v>162859509.67994854</v>
      </c>
      <c r="U3" s="217">
        <f t="shared" si="0"/>
        <v>162859509.67994854</v>
      </c>
      <c r="V3" s="217">
        <f t="shared" si="0"/>
        <v>162859509.67994854</v>
      </c>
      <c r="W3" s="217">
        <f t="shared" si="0"/>
        <v>162859509.67994854</v>
      </c>
      <c r="X3" s="217">
        <f t="shared" si="0"/>
        <v>162859509.67994854</v>
      </c>
      <c r="Y3" s="217">
        <f t="shared" si="0"/>
        <v>162859509.67994854</v>
      </c>
      <c r="Z3" s="217">
        <f t="shared" si="0"/>
        <v>164000000</v>
      </c>
      <c r="AA3" s="93"/>
      <c r="AB3" s="94">
        <f>+(A20*34)+(A19*2)+A21</f>
        <v>7676400000</v>
      </c>
    </row>
    <row r="4" spans="1:28">
      <c r="A4" s="95" t="s">
        <v>801</v>
      </c>
      <c r="B4" s="218">
        <f>+'3, COSTOS Y GASTOS'!L37</f>
        <v>1173808501.7941177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96"/>
      <c r="AB4" s="97"/>
    </row>
    <row r="5" spans="1:28">
      <c r="A5" s="95" t="s">
        <v>792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>
        <f>+M29</f>
        <v>391523727.99646175</v>
      </c>
      <c r="N5" s="218">
        <f>+N30</f>
        <v>104263022.66696152</v>
      </c>
      <c r="O5" s="218">
        <f>+O31</f>
        <v>115750295.39423424</v>
      </c>
      <c r="P5" s="218">
        <f>+P32</f>
        <v>128386295.39423424</v>
      </c>
      <c r="Q5" s="218">
        <f>+Q33</f>
        <v>135406295.39423424</v>
      </c>
      <c r="R5" s="218">
        <f>+R34</f>
        <v>143303795.39423424</v>
      </c>
      <c r="S5" s="218">
        <f>+S35</f>
        <v>152329509.67994854</v>
      </c>
      <c r="T5" s="218">
        <f t="shared" ref="T5:Y5" si="1">+T36</f>
        <v>162859509.67994854</v>
      </c>
      <c r="U5" s="218">
        <f t="shared" si="1"/>
        <v>162859509.67994854</v>
      </c>
      <c r="V5" s="218">
        <f t="shared" si="1"/>
        <v>162859509.67994854</v>
      </c>
      <c r="W5" s="218">
        <f t="shared" si="1"/>
        <v>162859509.67994854</v>
      </c>
      <c r="X5" s="218">
        <f t="shared" si="1"/>
        <v>162859509.67994854</v>
      </c>
      <c r="Y5" s="218">
        <f t="shared" si="1"/>
        <v>162859509.67994854</v>
      </c>
      <c r="Z5" s="218">
        <f>+A21</f>
        <v>164000000</v>
      </c>
      <c r="AA5" s="96"/>
      <c r="AB5" s="97"/>
    </row>
    <row r="6" spans="1:28">
      <c r="A6" s="95" t="s">
        <v>802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>
        <v>812669768.73529398</v>
      </c>
      <c r="R6" s="218"/>
      <c r="S6" s="218"/>
      <c r="T6" s="218"/>
      <c r="U6" s="218"/>
      <c r="V6" s="218"/>
      <c r="W6" s="218"/>
      <c r="X6" s="218"/>
      <c r="Y6" s="218"/>
      <c r="Z6" s="218"/>
      <c r="AA6" s="96"/>
      <c r="AB6" s="97"/>
    </row>
    <row r="7" spans="1:28" s="92" customFormat="1">
      <c r="A7" s="91" t="s">
        <v>803</v>
      </c>
      <c r="B7" s="217">
        <f t="shared" ref="B7:Z7" si="2">SUM(B8:B11)</f>
        <v>858092000</v>
      </c>
      <c r="C7" s="217">
        <f t="shared" si="2"/>
        <v>39293133.333333336</v>
      </c>
      <c r="D7" s="217">
        <f t="shared" si="2"/>
        <v>38531633.333333336</v>
      </c>
      <c r="E7" s="217">
        <f t="shared" si="2"/>
        <v>38531633.333333336</v>
      </c>
      <c r="F7" s="217">
        <f t="shared" si="2"/>
        <v>25429776.470588237</v>
      </c>
      <c r="G7" s="217">
        <f t="shared" si="2"/>
        <v>15297576.470588237</v>
      </c>
      <c r="H7" s="217">
        <f t="shared" si="2"/>
        <v>15297576.470588237</v>
      </c>
      <c r="I7" s="217">
        <f t="shared" si="2"/>
        <v>14688376.470588237</v>
      </c>
      <c r="J7" s="217">
        <f t="shared" si="2"/>
        <v>14688376.470588237</v>
      </c>
      <c r="K7" s="217">
        <f t="shared" si="2"/>
        <v>18567876.470588237</v>
      </c>
      <c r="L7" s="217">
        <f t="shared" si="2"/>
        <v>95390542.970588237</v>
      </c>
      <c r="M7" s="217">
        <f t="shared" si="2"/>
        <v>186277767.97058824</v>
      </c>
      <c r="N7" s="217">
        <f t="shared" si="2"/>
        <v>155400110.97058824</v>
      </c>
      <c r="O7" s="217">
        <f t="shared" si="2"/>
        <v>202882138.97058824</v>
      </c>
      <c r="P7" s="217">
        <f t="shared" si="2"/>
        <v>151179652.97058824</v>
      </c>
      <c r="Q7" s="217">
        <f t="shared" si="2"/>
        <v>210718200.97058824</v>
      </c>
      <c r="R7" s="217">
        <f t="shared" si="2"/>
        <v>331253833.97058827</v>
      </c>
      <c r="S7" s="217">
        <f t="shared" si="2"/>
        <v>270503392.97058827</v>
      </c>
      <c r="T7" s="217">
        <f t="shared" si="2"/>
        <v>245964764.97058824</v>
      </c>
      <c r="U7" s="217">
        <f t="shared" si="2"/>
        <v>198268792.97058824</v>
      </c>
      <c r="V7" s="217">
        <f t="shared" si="2"/>
        <v>295129400.5</v>
      </c>
      <c r="W7" s="217">
        <f t="shared" si="2"/>
        <v>251239225.5</v>
      </c>
      <c r="X7" s="217">
        <f t="shared" si="2"/>
        <v>218361187.5</v>
      </c>
      <c r="Y7" s="217">
        <f t="shared" si="2"/>
        <v>263562523.5</v>
      </c>
      <c r="Z7" s="217">
        <f t="shared" si="2"/>
        <v>144048775</v>
      </c>
      <c r="AA7" s="93"/>
      <c r="AB7" s="94" t="s">
        <v>804</v>
      </c>
    </row>
    <row r="8" spans="1:28">
      <c r="A8" s="95" t="s">
        <v>805</v>
      </c>
      <c r="B8" s="218">
        <f>+'3, COSTOS Y GASTOS'!B36</f>
        <v>858092000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96"/>
      <c r="AB8" s="94">
        <f>+'3, COSTOS Y GASTOS'!AA39</f>
        <v>4298598270.5294113</v>
      </c>
    </row>
    <row r="9" spans="1:28">
      <c r="A9" s="95" t="s">
        <v>806</v>
      </c>
      <c r="B9" s="218"/>
      <c r="C9" s="218">
        <f>+'3, COSTOS Y GASTOS'!C3</f>
        <v>35333333.333333336</v>
      </c>
      <c r="D9" s="218">
        <f>+'3, COSTOS Y GASTOS'!D3</f>
        <v>35333333.333333336</v>
      </c>
      <c r="E9" s="218">
        <f>+'3, COSTOS Y GASTOS'!E3</f>
        <v>35333333.333333336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96"/>
      <c r="AB9" s="97"/>
    </row>
    <row r="10" spans="1:28">
      <c r="A10" s="95" t="s">
        <v>807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>
        <f>+'3, COSTOS Y GASTOS'!M4</f>
        <v>145507813</v>
      </c>
      <c r="N10" s="218">
        <f>+'3, COSTOS Y GASTOS'!N4</f>
        <v>114630156</v>
      </c>
      <c r="O10" s="218">
        <f>+'3, COSTOS Y GASTOS'!O4</f>
        <v>162112184</v>
      </c>
      <c r="P10" s="218">
        <f>+'3, COSTOS Y GASTOS'!P4</f>
        <v>110409698</v>
      </c>
      <c r="Q10" s="218">
        <f>+'3, COSTOS Y GASTOS'!Q4</f>
        <v>169948246</v>
      </c>
      <c r="R10" s="218">
        <f>+'3, COSTOS Y GASTOS'!R4</f>
        <v>290483879</v>
      </c>
      <c r="S10" s="218">
        <f>+'3, COSTOS Y GASTOS'!S4</f>
        <v>229733438</v>
      </c>
      <c r="T10" s="218">
        <f>+'3, COSTOS Y GASTOS'!T4</f>
        <v>205194810</v>
      </c>
      <c r="U10" s="218">
        <f>+'3, COSTOS Y GASTOS'!U4</f>
        <v>157498838</v>
      </c>
      <c r="V10" s="218">
        <f>+'3, COSTOS Y GASTOS'!V4</f>
        <v>264935722</v>
      </c>
      <c r="W10" s="218">
        <f>+'3, COSTOS Y GASTOS'!W4</f>
        <v>221045547</v>
      </c>
      <c r="X10" s="218">
        <f>+'3, COSTOS Y GASTOS'!X4</f>
        <v>188167509</v>
      </c>
      <c r="Y10" s="218">
        <f>+'3, COSTOS Y GASTOS'!Y4</f>
        <v>232759645</v>
      </c>
      <c r="Z10" s="218"/>
      <c r="AA10" s="96"/>
      <c r="AB10" s="97"/>
    </row>
    <row r="11" spans="1:28">
      <c r="A11" s="95" t="s">
        <v>808</v>
      </c>
      <c r="B11" s="218"/>
      <c r="C11" s="218">
        <f>+'3, COSTOS Y GASTOS'!C7+'3, COSTOS Y GASTOS'!C8+'3, COSTOS Y GASTOS'!C9+'3, COSTOS Y GASTOS'!C10+'3, COSTOS Y GASTOS'!C11+'3, COSTOS Y GASTOS'!C12+'3, COSTOS Y GASTOS'!C13+'3, COSTOS Y GASTOS'!C14+'3, COSTOS Y GASTOS'!C15+'3, COSTOS Y GASTOS'!C16+'3, COSTOS Y GASTOS'!C17+'3, COSTOS Y GASTOS'!C18+'3, COSTOS Y GASTOS'!C19+'3, COSTOS Y GASTOS'!C20+'3, COSTOS Y GASTOS'!C21+'3, COSTOS Y GASTOS'!C22+'3, COSTOS Y GASTOS'!C23+'3, COSTOS Y GASTOS'!C24+'3, COSTOS Y GASTOS'!C25+'3, COSTOS Y GASTOS'!C26+'3, COSTOS Y GASTOS'!C27+'3, COSTOS Y GASTOS'!C28+'3, COSTOS Y GASTOS'!C29+'3, COSTOS Y GASTOS'!C30+'3, COSTOS Y GASTOS'!C31+'3, COSTOS Y GASTOS'!C32+'3, COSTOS Y GASTOS'!C33+'3, COSTOS Y GASTOS'!C34+'3, COSTOS Y GASTOS'!C35</f>
        <v>3959800</v>
      </c>
      <c r="D11" s="218">
        <f>+'3, COSTOS Y GASTOS'!D7+'3, COSTOS Y GASTOS'!D8+'3, COSTOS Y GASTOS'!D9+'3, COSTOS Y GASTOS'!D10+'3, COSTOS Y GASTOS'!D11+'3, COSTOS Y GASTOS'!D12+'3, COSTOS Y GASTOS'!D13+'3, COSTOS Y GASTOS'!D14+'3, COSTOS Y GASTOS'!D15+'3, COSTOS Y GASTOS'!D16+'3, COSTOS Y GASTOS'!D17+'3, COSTOS Y GASTOS'!D18+'3, COSTOS Y GASTOS'!D19+'3, COSTOS Y GASTOS'!D20+'3, COSTOS Y GASTOS'!D21+'3, COSTOS Y GASTOS'!D22+'3, COSTOS Y GASTOS'!D23+'3, COSTOS Y GASTOS'!D24+'3, COSTOS Y GASTOS'!D25+'3, COSTOS Y GASTOS'!D26+'3, COSTOS Y GASTOS'!D27+'3, COSTOS Y GASTOS'!D28+'3, COSTOS Y GASTOS'!D29+'3, COSTOS Y GASTOS'!D30+'3, COSTOS Y GASTOS'!D31+'3, COSTOS Y GASTOS'!D32+'3, COSTOS Y GASTOS'!D33+'3, COSTOS Y GASTOS'!D34+'3, COSTOS Y GASTOS'!D35</f>
        <v>3198300</v>
      </c>
      <c r="E11" s="218">
        <f>+'3, COSTOS Y GASTOS'!E7+'3, COSTOS Y GASTOS'!E8+'3, COSTOS Y GASTOS'!E9+'3, COSTOS Y GASTOS'!E10+'3, COSTOS Y GASTOS'!E11+'3, COSTOS Y GASTOS'!E12+'3, COSTOS Y GASTOS'!E13+'3, COSTOS Y GASTOS'!E14+'3, COSTOS Y GASTOS'!E15+'3, COSTOS Y GASTOS'!E16+'3, COSTOS Y GASTOS'!E17+'3, COSTOS Y GASTOS'!E18+'3, COSTOS Y GASTOS'!E19+'3, COSTOS Y GASTOS'!E20+'3, COSTOS Y GASTOS'!E21+'3, COSTOS Y GASTOS'!E22+'3, COSTOS Y GASTOS'!E23+'3, COSTOS Y GASTOS'!E24+'3, COSTOS Y GASTOS'!E25+'3, COSTOS Y GASTOS'!E26+'3, COSTOS Y GASTOS'!E27+'3, COSTOS Y GASTOS'!E28+'3, COSTOS Y GASTOS'!E29+'3, COSTOS Y GASTOS'!E30+'3, COSTOS Y GASTOS'!E31+'3, COSTOS Y GASTOS'!E32+'3, COSTOS Y GASTOS'!E33+'3, COSTOS Y GASTOS'!E34+'3, COSTOS Y GASTOS'!E35</f>
        <v>3198300</v>
      </c>
      <c r="F11" s="218">
        <f>+'3, COSTOS Y GASTOS'!F7+'3, COSTOS Y GASTOS'!F8+'3, COSTOS Y GASTOS'!F9+'3, COSTOS Y GASTOS'!F10+'3, COSTOS Y GASTOS'!F11+'3, COSTOS Y GASTOS'!F12+'3, COSTOS Y GASTOS'!F13+'3, COSTOS Y GASTOS'!F14+'3, COSTOS Y GASTOS'!F15+'3, COSTOS Y GASTOS'!F16+'3, COSTOS Y GASTOS'!F17+'3, COSTOS Y GASTOS'!F18+'3, COSTOS Y GASTOS'!F19+'3, COSTOS Y GASTOS'!F20+'3, COSTOS Y GASTOS'!F21+'3, COSTOS Y GASTOS'!F22+'3, COSTOS Y GASTOS'!F23+'3, COSTOS Y GASTOS'!F24+'3, COSTOS Y GASTOS'!F25+'3, COSTOS Y GASTOS'!F26+'3, COSTOS Y GASTOS'!F27+'3, COSTOS Y GASTOS'!F28+'3, COSTOS Y GASTOS'!F29+'3, COSTOS Y GASTOS'!F30+'3, COSTOS Y GASTOS'!F31+'3, COSTOS Y GASTOS'!F32+'3, COSTOS Y GASTOS'!F33+'3, COSTOS Y GASTOS'!F34+'3, COSTOS Y GASTOS'!F35</f>
        <v>25429776.470588237</v>
      </c>
      <c r="G11" s="218">
        <f>+'3, COSTOS Y GASTOS'!G7+'3, COSTOS Y GASTOS'!G8+'3, COSTOS Y GASTOS'!G9+'3, COSTOS Y GASTOS'!G10+'3, COSTOS Y GASTOS'!G11+'3, COSTOS Y GASTOS'!G12+'3, COSTOS Y GASTOS'!G13+'3, COSTOS Y GASTOS'!G14+'3, COSTOS Y GASTOS'!G15+'3, COSTOS Y GASTOS'!G16+'3, COSTOS Y GASTOS'!G17+'3, COSTOS Y GASTOS'!G18+'3, COSTOS Y GASTOS'!G19+'3, COSTOS Y GASTOS'!G20+'3, COSTOS Y GASTOS'!G21+'3, COSTOS Y GASTOS'!G22+'3, COSTOS Y GASTOS'!G23+'3, COSTOS Y GASTOS'!G24+'3, COSTOS Y GASTOS'!G25+'3, COSTOS Y GASTOS'!G26+'3, COSTOS Y GASTOS'!G27+'3, COSTOS Y GASTOS'!G28+'3, COSTOS Y GASTOS'!G29+'3, COSTOS Y GASTOS'!G30+'3, COSTOS Y GASTOS'!G31+'3, COSTOS Y GASTOS'!G32+'3, COSTOS Y GASTOS'!G33+'3, COSTOS Y GASTOS'!G34+'3, COSTOS Y GASTOS'!G35</f>
        <v>15297576.470588237</v>
      </c>
      <c r="H11" s="218">
        <f>+'3, COSTOS Y GASTOS'!H7+'3, COSTOS Y GASTOS'!H8+'3, COSTOS Y GASTOS'!H9+'3, COSTOS Y GASTOS'!H10+'3, COSTOS Y GASTOS'!H11+'3, COSTOS Y GASTOS'!H12+'3, COSTOS Y GASTOS'!H13+'3, COSTOS Y GASTOS'!H14+'3, COSTOS Y GASTOS'!H15+'3, COSTOS Y GASTOS'!H16+'3, COSTOS Y GASTOS'!H17+'3, COSTOS Y GASTOS'!H18+'3, COSTOS Y GASTOS'!H19+'3, COSTOS Y GASTOS'!H20+'3, COSTOS Y GASTOS'!H21+'3, COSTOS Y GASTOS'!H22+'3, COSTOS Y GASTOS'!H23+'3, COSTOS Y GASTOS'!H24+'3, COSTOS Y GASTOS'!H25+'3, COSTOS Y GASTOS'!H26+'3, COSTOS Y GASTOS'!H27+'3, COSTOS Y GASTOS'!H28+'3, COSTOS Y GASTOS'!H29+'3, COSTOS Y GASTOS'!H30+'3, COSTOS Y GASTOS'!H31+'3, COSTOS Y GASTOS'!H32+'3, COSTOS Y GASTOS'!H33+'3, COSTOS Y GASTOS'!H34+'3, COSTOS Y GASTOS'!H35</f>
        <v>15297576.470588237</v>
      </c>
      <c r="I11" s="218">
        <f>+'3, COSTOS Y GASTOS'!I7+'3, COSTOS Y GASTOS'!I8+'3, COSTOS Y GASTOS'!I9+'3, COSTOS Y GASTOS'!I10+'3, COSTOS Y GASTOS'!I11+'3, COSTOS Y GASTOS'!I12+'3, COSTOS Y GASTOS'!I13+'3, COSTOS Y GASTOS'!I14+'3, COSTOS Y GASTOS'!I15+'3, COSTOS Y GASTOS'!I16+'3, COSTOS Y GASTOS'!I17+'3, COSTOS Y GASTOS'!I18+'3, COSTOS Y GASTOS'!I19+'3, COSTOS Y GASTOS'!I20+'3, COSTOS Y GASTOS'!I21+'3, COSTOS Y GASTOS'!I22+'3, COSTOS Y GASTOS'!I23+'3, COSTOS Y GASTOS'!I24+'3, COSTOS Y GASTOS'!I25+'3, COSTOS Y GASTOS'!I26+'3, COSTOS Y GASTOS'!I27+'3, COSTOS Y GASTOS'!I28+'3, COSTOS Y GASTOS'!I29+'3, COSTOS Y GASTOS'!I30+'3, COSTOS Y GASTOS'!I31+'3, COSTOS Y GASTOS'!I32+'3, COSTOS Y GASTOS'!I33+'3, COSTOS Y GASTOS'!I34+'3, COSTOS Y GASTOS'!I35</f>
        <v>14688376.470588237</v>
      </c>
      <c r="J11" s="218">
        <f>+'3, COSTOS Y GASTOS'!J7+'3, COSTOS Y GASTOS'!J8+'3, COSTOS Y GASTOS'!J9+'3, COSTOS Y GASTOS'!J10+'3, COSTOS Y GASTOS'!J11+'3, COSTOS Y GASTOS'!J12+'3, COSTOS Y GASTOS'!J13+'3, COSTOS Y GASTOS'!J14+'3, COSTOS Y GASTOS'!J15+'3, COSTOS Y GASTOS'!J16+'3, COSTOS Y GASTOS'!J17+'3, COSTOS Y GASTOS'!J18+'3, COSTOS Y GASTOS'!J19+'3, COSTOS Y GASTOS'!J20+'3, COSTOS Y GASTOS'!J21+'3, COSTOS Y GASTOS'!J22+'3, COSTOS Y GASTOS'!J23+'3, COSTOS Y GASTOS'!J24+'3, COSTOS Y GASTOS'!J25+'3, COSTOS Y GASTOS'!J26+'3, COSTOS Y GASTOS'!J27+'3, COSTOS Y GASTOS'!J28+'3, COSTOS Y GASTOS'!J29+'3, COSTOS Y GASTOS'!J30+'3, COSTOS Y GASTOS'!J31+'3, COSTOS Y GASTOS'!J32+'3, COSTOS Y GASTOS'!J33+'3, COSTOS Y GASTOS'!J34+'3, COSTOS Y GASTOS'!J35</f>
        <v>14688376.470588237</v>
      </c>
      <c r="K11" s="218">
        <f>+'3, COSTOS Y GASTOS'!K7+'3, COSTOS Y GASTOS'!K8+'3, COSTOS Y GASTOS'!K9+'3, COSTOS Y GASTOS'!K10+'3, COSTOS Y GASTOS'!K11+'3, COSTOS Y GASTOS'!K12+'3, COSTOS Y GASTOS'!K13+'3, COSTOS Y GASTOS'!K14+'3, COSTOS Y GASTOS'!K15+'3, COSTOS Y GASTOS'!K16+'3, COSTOS Y GASTOS'!K17+'3, COSTOS Y GASTOS'!K18+'3, COSTOS Y GASTOS'!K19+'3, COSTOS Y GASTOS'!K20+'3, COSTOS Y GASTOS'!K21+'3, COSTOS Y GASTOS'!K22+'3, COSTOS Y GASTOS'!K23+'3, COSTOS Y GASTOS'!K24+'3, COSTOS Y GASTOS'!K25+'3, COSTOS Y GASTOS'!K26+'3, COSTOS Y GASTOS'!K27+'3, COSTOS Y GASTOS'!K28+'3, COSTOS Y GASTOS'!K29+'3, COSTOS Y GASTOS'!K30+'3, COSTOS Y GASTOS'!K31+'3, COSTOS Y GASTOS'!K32+'3, COSTOS Y GASTOS'!K33+'3, COSTOS Y GASTOS'!K34+'3, COSTOS Y GASTOS'!K35</f>
        <v>18567876.470588237</v>
      </c>
      <c r="L11" s="218">
        <f>+'3, COSTOS Y GASTOS'!L7+'3, COSTOS Y GASTOS'!L8+'3, COSTOS Y GASTOS'!L9+'3, COSTOS Y GASTOS'!L10+'3, COSTOS Y GASTOS'!L11+'3, COSTOS Y GASTOS'!L12+'3, COSTOS Y GASTOS'!L13+'3, COSTOS Y GASTOS'!L14+'3, COSTOS Y GASTOS'!L15+'3, COSTOS Y GASTOS'!L16+'3, COSTOS Y GASTOS'!L17+'3, COSTOS Y GASTOS'!L18+'3, COSTOS Y GASTOS'!L19+'3, COSTOS Y GASTOS'!L20+'3, COSTOS Y GASTOS'!L21+'3, COSTOS Y GASTOS'!L22+'3, COSTOS Y GASTOS'!L23+'3, COSTOS Y GASTOS'!L24+'3, COSTOS Y GASTOS'!L25+'3, COSTOS Y GASTOS'!L26+'3, COSTOS Y GASTOS'!L27+'3, COSTOS Y GASTOS'!L28+'3, COSTOS Y GASTOS'!L29+'3, COSTOS Y GASTOS'!L30+'3, COSTOS Y GASTOS'!L31+'3, COSTOS Y GASTOS'!L32+'3, COSTOS Y GASTOS'!L33+'3, COSTOS Y GASTOS'!L34+'3, COSTOS Y GASTOS'!L35</f>
        <v>95390542.970588237</v>
      </c>
      <c r="M11" s="218">
        <f>+'3, COSTOS Y GASTOS'!M7+'3, COSTOS Y GASTOS'!M8+'3, COSTOS Y GASTOS'!M9+'3, COSTOS Y GASTOS'!M10+'3, COSTOS Y GASTOS'!M11+'3, COSTOS Y GASTOS'!M12+'3, COSTOS Y GASTOS'!M13+'3, COSTOS Y GASTOS'!M14+'3, COSTOS Y GASTOS'!M15+'3, COSTOS Y GASTOS'!M16+'3, COSTOS Y GASTOS'!M17+'3, COSTOS Y GASTOS'!M18+'3, COSTOS Y GASTOS'!M19+'3, COSTOS Y GASTOS'!M20+'3, COSTOS Y GASTOS'!M21+'3, COSTOS Y GASTOS'!M22+'3, COSTOS Y GASTOS'!M23+'3, COSTOS Y GASTOS'!M24+'3, COSTOS Y GASTOS'!M25+'3, COSTOS Y GASTOS'!M26+'3, COSTOS Y GASTOS'!M27+'3, COSTOS Y GASTOS'!M28+'3, COSTOS Y GASTOS'!M29+'3, COSTOS Y GASTOS'!M30+'3, COSTOS Y GASTOS'!M31+'3, COSTOS Y GASTOS'!M32+'3, COSTOS Y GASTOS'!M33+'3, COSTOS Y GASTOS'!M34+'3, COSTOS Y GASTOS'!M35</f>
        <v>40769954.970588244</v>
      </c>
      <c r="N11" s="218">
        <f>+'3, COSTOS Y GASTOS'!N7+'3, COSTOS Y GASTOS'!N8+'3, COSTOS Y GASTOS'!N9+'3, COSTOS Y GASTOS'!N10+'3, COSTOS Y GASTOS'!N11+'3, COSTOS Y GASTOS'!N12+'3, COSTOS Y GASTOS'!N13+'3, COSTOS Y GASTOS'!N14+'3, COSTOS Y GASTOS'!N15+'3, COSTOS Y GASTOS'!N16+'3, COSTOS Y GASTOS'!N17+'3, COSTOS Y GASTOS'!N18+'3, COSTOS Y GASTOS'!N19+'3, COSTOS Y GASTOS'!N20+'3, COSTOS Y GASTOS'!N21+'3, COSTOS Y GASTOS'!N22+'3, COSTOS Y GASTOS'!N23+'3, COSTOS Y GASTOS'!N24+'3, COSTOS Y GASTOS'!N25+'3, COSTOS Y GASTOS'!N26+'3, COSTOS Y GASTOS'!N27+'3, COSTOS Y GASTOS'!N28+'3, COSTOS Y GASTOS'!N29+'3, COSTOS Y GASTOS'!N30+'3, COSTOS Y GASTOS'!N31+'3, COSTOS Y GASTOS'!N32+'3, COSTOS Y GASTOS'!N33+'3, COSTOS Y GASTOS'!N34+'3, COSTOS Y GASTOS'!N35</f>
        <v>40769954.970588244</v>
      </c>
      <c r="O11" s="218">
        <f>+'3, COSTOS Y GASTOS'!O7+'3, COSTOS Y GASTOS'!O8+'3, COSTOS Y GASTOS'!O9+'3, COSTOS Y GASTOS'!O10+'3, COSTOS Y GASTOS'!O11+'3, COSTOS Y GASTOS'!O12+'3, COSTOS Y GASTOS'!O13+'3, COSTOS Y GASTOS'!O14+'3, COSTOS Y GASTOS'!O15+'3, COSTOS Y GASTOS'!O16+'3, COSTOS Y GASTOS'!O17+'3, COSTOS Y GASTOS'!O18+'3, COSTOS Y GASTOS'!O19+'3, COSTOS Y GASTOS'!O20+'3, COSTOS Y GASTOS'!O21+'3, COSTOS Y GASTOS'!O22+'3, COSTOS Y GASTOS'!O23+'3, COSTOS Y GASTOS'!O24+'3, COSTOS Y GASTOS'!O25+'3, COSTOS Y GASTOS'!O26+'3, COSTOS Y GASTOS'!O27+'3, COSTOS Y GASTOS'!O28+'3, COSTOS Y GASTOS'!O29+'3, COSTOS Y GASTOS'!O30+'3, COSTOS Y GASTOS'!O31+'3, COSTOS Y GASTOS'!O32+'3, COSTOS Y GASTOS'!O33+'3, COSTOS Y GASTOS'!O34+'3, COSTOS Y GASTOS'!O35</f>
        <v>40769954.970588244</v>
      </c>
      <c r="P11" s="218">
        <f>+'3, COSTOS Y GASTOS'!P7+'3, COSTOS Y GASTOS'!P8+'3, COSTOS Y GASTOS'!P9+'3, COSTOS Y GASTOS'!P10+'3, COSTOS Y GASTOS'!P11+'3, COSTOS Y GASTOS'!P12+'3, COSTOS Y GASTOS'!P13+'3, COSTOS Y GASTOS'!P14+'3, COSTOS Y GASTOS'!P15+'3, COSTOS Y GASTOS'!P16+'3, COSTOS Y GASTOS'!P17+'3, COSTOS Y GASTOS'!P18+'3, COSTOS Y GASTOS'!P19+'3, COSTOS Y GASTOS'!P20+'3, COSTOS Y GASTOS'!P21+'3, COSTOS Y GASTOS'!P22+'3, COSTOS Y GASTOS'!P23+'3, COSTOS Y GASTOS'!P24+'3, COSTOS Y GASTOS'!P25+'3, COSTOS Y GASTOS'!P26+'3, COSTOS Y GASTOS'!P27+'3, COSTOS Y GASTOS'!P28+'3, COSTOS Y GASTOS'!P29+'3, COSTOS Y GASTOS'!P30+'3, COSTOS Y GASTOS'!P31+'3, COSTOS Y GASTOS'!P32+'3, COSTOS Y GASTOS'!P33+'3, COSTOS Y GASTOS'!P34+'3, COSTOS Y GASTOS'!P35</f>
        <v>40769954.970588244</v>
      </c>
      <c r="Q11" s="218">
        <f>+'3, COSTOS Y GASTOS'!Q7+'3, COSTOS Y GASTOS'!Q8+'3, COSTOS Y GASTOS'!Q9+'3, COSTOS Y GASTOS'!Q10+'3, COSTOS Y GASTOS'!Q11+'3, COSTOS Y GASTOS'!Q12+'3, COSTOS Y GASTOS'!Q13+'3, COSTOS Y GASTOS'!Q14+'3, COSTOS Y GASTOS'!Q15+'3, COSTOS Y GASTOS'!Q16+'3, COSTOS Y GASTOS'!Q17+'3, COSTOS Y GASTOS'!Q18+'3, COSTOS Y GASTOS'!Q19+'3, COSTOS Y GASTOS'!Q20+'3, COSTOS Y GASTOS'!Q21+'3, COSTOS Y GASTOS'!Q22+'3, COSTOS Y GASTOS'!Q23+'3, COSTOS Y GASTOS'!Q24+'3, COSTOS Y GASTOS'!Q25+'3, COSTOS Y GASTOS'!Q26+'3, COSTOS Y GASTOS'!Q27+'3, COSTOS Y GASTOS'!Q28+'3, COSTOS Y GASTOS'!Q29+'3, COSTOS Y GASTOS'!Q30+'3, COSTOS Y GASTOS'!Q31+'3, COSTOS Y GASTOS'!Q32+'3, COSTOS Y GASTOS'!Q33+'3, COSTOS Y GASTOS'!Q34+'3, COSTOS Y GASTOS'!Q35</f>
        <v>40769954.970588244</v>
      </c>
      <c r="R11" s="218">
        <f>+'3, COSTOS Y GASTOS'!R7+'3, COSTOS Y GASTOS'!R8+'3, COSTOS Y GASTOS'!R9+'3, COSTOS Y GASTOS'!R10+'3, COSTOS Y GASTOS'!R11+'3, COSTOS Y GASTOS'!R12+'3, COSTOS Y GASTOS'!R13+'3, COSTOS Y GASTOS'!R14+'3, COSTOS Y GASTOS'!R15+'3, COSTOS Y GASTOS'!R16+'3, COSTOS Y GASTOS'!R17+'3, COSTOS Y GASTOS'!R18+'3, COSTOS Y GASTOS'!R19+'3, COSTOS Y GASTOS'!R20+'3, COSTOS Y GASTOS'!R21+'3, COSTOS Y GASTOS'!R22+'3, COSTOS Y GASTOS'!R23+'3, COSTOS Y GASTOS'!R24+'3, COSTOS Y GASTOS'!R25+'3, COSTOS Y GASTOS'!R26+'3, COSTOS Y GASTOS'!R27+'3, COSTOS Y GASTOS'!R28+'3, COSTOS Y GASTOS'!R29+'3, COSTOS Y GASTOS'!R30+'3, COSTOS Y GASTOS'!R31+'3, COSTOS Y GASTOS'!R32+'3, COSTOS Y GASTOS'!R33+'3, COSTOS Y GASTOS'!R34+'3, COSTOS Y GASTOS'!R35</f>
        <v>40769954.970588244</v>
      </c>
      <c r="S11" s="218">
        <f>+'3, COSTOS Y GASTOS'!S7+'3, COSTOS Y GASTOS'!S8+'3, COSTOS Y GASTOS'!S9+'3, COSTOS Y GASTOS'!S10+'3, COSTOS Y GASTOS'!S11+'3, COSTOS Y GASTOS'!S12+'3, COSTOS Y GASTOS'!S13+'3, COSTOS Y GASTOS'!S14+'3, COSTOS Y GASTOS'!S15+'3, COSTOS Y GASTOS'!S16+'3, COSTOS Y GASTOS'!S17+'3, COSTOS Y GASTOS'!S18+'3, COSTOS Y GASTOS'!S19+'3, COSTOS Y GASTOS'!S20+'3, COSTOS Y GASTOS'!S21+'3, COSTOS Y GASTOS'!S22+'3, COSTOS Y GASTOS'!S23+'3, COSTOS Y GASTOS'!S24+'3, COSTOS Y GASTOS'!S25+'3, COSTOS Y GASTOS'!S26+'3, COSTOS Y GASTOS'!S27+'3, COSTOS Y GASTOS'!S28+'3, COSTOS Y GASTOS'!S29+'3, COSTOS Y GASTOS'!S30+'3, COSTOS Y GASTOS'!S31+'3, COSTOS Y GASTOS'!S32+'3, COSTOS Y GASTOS'!S33+'3, COSTOS Y GASTOS'!S34+'3, COSTOS Y GASTOS'!S35</f>
        <v>40769954.970588244</v>
      </c>
      <c r="T11" s="218">
        <f>+'3, COSTOS Y GASTOS'!T7+'3, COSTOS Y GASTOS'!T8+'3, COSTOS Y GASTOS'!T9+'3, COSTOS Y GASTOS'!T10+'3, COSTOS Y GASTOS'!T11+'3, COSTOS Y GASTOS'!T12+'3, COSTOS Y GASTOS'!T13+'3, COSTOS Y GASTOS'!T14+'3, COSTOS Y GASTOS'!T15+'3, COSTOS Y GASTOS'!T16+'3, COSTOS Y GASTOS'!T17+'3, COSTOS Y GASTOS'!T18+'3, COSTOS Y GASTOS'!T19+'3, COSTOS Y GASTOS'!T20+'3, COSTOS Y GASTOS'!T21+'3, COSTOS Y GASTOS'!T22+'3, COSTOS Y GASTOS'!T23+'3, COSTOS Y GASTOS'!T24+'3, COSTOS Y GASTOS'!T25+'3, COSTOS Y GASTOS'!T26+'3, COSTOS Y GASTOS'!T27+'3, COSTOS Y GASTOS'!T28+'3, COSTOS Y GASTOS'!T29+'3, COSTOS Y GASTOS'!T30+'3, COSTOS Y GASTOS'!T31+'3, COSTOS Y GASTOS'!T32+'3, COSTOS Y GASTOS'!T33+'3, COSTOS Y GASTOS'!T34+'3, COSTOS Y GASTOS'!T35</f>
        <v>40769954.970588244</v>
      </c>
      <c r="U11" s="218">
        <f>+'3, COSTOS Y GASTOS'!U7+'3, COSTOS Y GASTOS'!U8+'3, COSTOS Y GASTOS'!U9+'3, COSTOS Y GASTOS'!U10+'3, COSTOS Y GASTOS'!U11+'3, COSTOS Y GASTOS'!U12+'3, COSTOS Y GASTOS'!U13+'3, COSTOS Y GASTOS'!U14+'3, COSTOS Y GASTOS'!U15+'3, COSTOS Y GASTOS'!U16+'3, COSTOS Y GASTOS'!U17+'3, COSTOS Y GASTOS'!U18+'3, COSTOS Y GASTOS'!U19+'3, COSTOS Y GASTOS'!U20+'3, COSTOS Y GASTOS'!U21+'3, COSTOS Y GASTOS'!U22+'3, COSTOS Y GASTOS'!U23+'3, COSTOS Y GASTOS'!U24+'3, COSTOS Y GASTOS'!U25+'3, COSTOS Y GASTOS'!U26+'3, COSTOS Y GASTOS'!U27+'3, COSTOS Y GASTOS'!U28+'3, COSTOS Y GASTOS'!U29+'3, COSTOS Y GASTOS'!U30+'3, COSTOS Y GASTOS'!U31+'3, COSTOS Y GASTOS'!U32+'3, COSTOS Y GASTOS'!U33+'3, COSTOS Y GASTOS'!U34+'3, COSTOS Y GASTOS'!U35</f>
        <v>40769954.970588244</v>
      </c>
      <c r="V11" s="218">
        <f>+'3, COSTOS Y GASTOS'!V7+'3, COSTOS Y GASTOS'!V8+'3, COSTOS Y GASTOS'!V9+'3, COSTOS Y GASTOS'!V10+'3, COSTOS Y GASTOS'!V11+'3, COSTOS Y GASTOS'!V12+'3, COSTOS Y GASTOS'!V13+'3, COSTOS Y GASTOS'!V14+'3, COSTOS Y GASTOS'!V15+'3, COSTOS Y GASTOS'!V16+'3, COSTOS Y GASTOS'!V17+'3, COSTOS Y GASTOS'!V18+'3, COSTOS Y GASTOS'!V19+'3, COSTOS Y GASTOS'!V20+'3, COSTOS Y GASTOS'!V21+'3, COSTOS Y GASTOS'!V22+'3, COSTOS Y GASTOS'!V23+'3, COSTOS Y GASTOS'!V24+'3, COSTOS Y GASTOS'!V25+'3, COSTOS Y GASTOS'!V26+'3, COSTOS Y GASTOS'!V27+'3, COSTOS Y GASTOS'!V28+'3, COSTOS Y GASTOS'!V29+'3, COSTOS Y GASTOS'!V30+'3, COSTOS Y GASTOS'!V31+'3, COSTOS Y GASTOS'!V32+'3, COSTOS Y GASTOS'!V33+'3, COSTOS Y GASTOS'!V34+'3, COSTOS Y GASTOS'!V35</f>
        <v>30193678.5</v>
      </c>
      <c r="W11" s="218">
        <f>+'3, COSTOS Y GASTOS'!W7+'3, COSTOS Y GASTOS'!W8+'3, COSTOS Y GASTOS'!W9+'3, COSTOS Y GASTOS'!W10+'3, COSTOS Y GASTOS'!W11+'3, COSTOS Y GASTOS'!W12+'3, COSTOS Y GASTOS'!W13+'3, COSTOS Y GASTOS'!W14+'3, COSTOS Y GASTOS'!W15+'3, COSTOS Y GASTOS'!W16+'3, COSTOS Y GASTOS'!W17+'3, COSTOS Y GASTOS'!W18+'3, COSTOS Y GASTOS'!W19+'3, COSTOS Y GASTOS'!W20+'3, COSTOS Y GASTOS'!W21+'3, COSTOS Y GASTOS'!W22+'3, COSTOS Y GASTOS'!W23+'3, COSTOS Y GASTOS'!W24+'3, COSTOS Y GASTOS'!W25+'3, COSTOS Y GASTOS'!W26+'3, COSTOS Y GASTOS'!W27+'3, COSTOS Y GASTOS'!W28+'3, COSTOS Y GASTOS'!W29+'3, COSTOS Y GASTOS'!W30+'3, COSTOS Y GASTOS'!W31+'3, COSTOS Y GASTOS'!W32+'3, COSTOS Y GASTOS'!W33+'3, COSTOS Y GASTOS'!W34+'3, COSTOS Y GASTOS'!W35</f>
        <v>30193678.5</v>
      </c>
      <c r="X11" s="218">
        <f>+'3, COSTOS Y GASTOS'!X7+'3, COSTOS Y GASTOS'!X8+'3, COSTOS Y GASTOS'!X9+'3, COSTOS Y GASTOS'!X10+'3, COSTOS Y GASTOS'!X11+'3, COSTOS Y GASTOS'!X12+'3, COSTOS Y GASTOS'!X13+'3, COSTOS Y GASTOS'!X14+'3, COSTOS Y GASTOS'!X15+'3, COSTOS Y GASTOS'!X16+'3, COSTOS Y GASTOS'!X17+'3, COSTOS Y GASTOS'!X18+'3, COSTOS Y GASTOS'!X19+'3, COSTOS Y GASTOS'!X20+'3, COSTOS Y GASTOS'!X21+'3, COSTOS Y GASTOS'!X22+'3, COSTOS Y GASTOS'!X23+'3, COSTOS Y GASTOS'!X24+'3, COSTOS Y GASTOS'!X25+'3, COSTOS Y GASTOS'!X26+'3, COSTOS Y GASTOS'!X27+'3, COSTOS Y GASTOS'!X28+'3, COSTOS Y GASTOS'!X29+'3, COSTOS Y GASTOS'!X30+'3, COSTOS Y GASTOS'!X31+'3, COSTOS Y GASTOS'!X32+'3, COSTOS Y GASTOS'!X33+'3, COSTOS Y GASTOS'!X34+'3, COSTOS Y GASTOS'!X35</f>
        <v>30193678.5</v>
      </c>
      <c r="Y11" s="218">
        <f>+'3, COSTOS Y GASTOS'!Y7+'3, COSTOS Y GASTOS'!Y8+'3, COSTOS Y GASTOS'!Y9+'3, COSTOS Y GASTOS'!Y10+'3, COSTOS Y GASTOS'!Y11+'3, COSTOS Y GASTOS'!Y12+'3, COSTOS Y GASTOS'!Y13+'3, COSTOS Y GASTOS'!Y14+'3, COSTOS Y GASTOS'!Y15+'3, COSTOS Y GASTOS'!Y16+'3, COSTOS Y GASTOS'!Y17+'3, COSTOS Y GASTOS'!Y18+'3, COSTOS Y GASTOS'!Y19+'3, COSTOS Y GASTOS'!Y20+'3, COSTOS Y GASTOS'!Y21+'3, COSTOS Y GASTOS'!Y22+'3, COSTOS Y GASTOS'!Y23+'3, COSTOS Y GASTOS'!Y24+'3, COSTOS Y GASTOS'!Y25+'3, COSTOS Y GASTOS'!Y26+'3, COSTOS Y GASTOS'!Y27+'3, COSTOS Y GASTOS'!Y28+'3, COSTOS Y GASTOS'!Y29+'3, COSTOS Y GASTOS'!Y30+'3, COSTOS Y GASTOS'!Y31+'3, COSTOS Y GASTOS'!Y32+'3, COSTOS Y GASTOS'!Y33+'3, COSTOS Y GASTOS'!Y34+'3, COSTOS Y GASTOS'!Y35</f>
        <v>30802878.5</v>
      </c>
      <c r="Z11" s="218">
        <f>+'3, COSTOS Y GASTOS'!Z7+'3, COSTOS Y GASTOS'!Z8+'3, COSTOS Y GASTOS'!Z9+'3, COSTOS Y GASTOS'!Z10+'3, COSTOS Y GASTOS'!Z11+'3, COSTOS Y GASTOS'!Z12+'3, COSTOS Y GASTOS'!Z13+'3, COSTOS Y GASTOS'!Z14+'3, COSTOS Y GASTOS'!Z15+'3, COSTOS Y GASTOS'!Z16+'3, COSTOS Y GASTOS'!Z17+'3, COSTOS Y GASTOS'!Z18+'3, COSTOS Y GASTOS'!Z19+'3, COSTOS Y GASTOS'!Z20+'3, COSTOS Y GASTOS'!Z21+'3, COSTOS Y GASTOS'!Z22+'3, COSTOS Y GASTOS'!Z23+'3, COSTOS Y GASTOS'!Z24+'3, COSTOS Y GASTOS'!Z25+'3, COSTOS Y GASTOS'!Z26+'3, COSTOS Y GASTOS'!Z27+'3, COSTOS Y GASTOS'!Z28+'3, COSTOS Y GASTOS'!Z29+'3, COSTOS Y GASTOS'!Z30+'3, COSTOS Y GASTOS'!Z31+'3, COSTOS Y GASTOS'!Z32+'3, COSTOS Y GASTOS'!Z33+'3, COSTOS Y GASTOS'!Z34+'3, COSTOS Y GASTOS'!Z35</f>
        <v>144048775</v>
      </c>
      <c r="AA11" s="96"/>
      <c r="AB11" s="97"/>
    </row>
    <row r="12" spans="1:28">
      <c r="A12" s="99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96"/>
    </row>
    <row r="13" spans="1:28" s="92" customFormat="1">
      <c r="A13" s="91" t="s">
        <v>809</v>
      </c>
      <c r="B13" s="220">
        <f t="shared" ref="B13:Z13" si="3">+B3-B7</f>
        <v>315716501.79411769</v>
      </c>
      <c r="C13" s="220">
        <f t="shared" si="3"/>
        <v>-39293133.333333336</v>
      </c>
      <c r="D13" s="220">
        <f t="shared" si="3"/>
        <v>-38531633.333333336</v>
      </c>
      <c r="E13" s="220">
        <f t="shared" si="3"/>
        <v>-38531633.333333336</v>
      </c>
      <c r="F13" s="220">
        <f t="shared" si="3"/>
        <v>-25429776.470588237</v>
      </c>
      <c r="G13" s="220">
        <f t="shared" si="3"/>
        <v>-15297576.470588237</v>
      </c>
      <c r="H13" s="220">
        <f t="shared" si="3"/>
        <v>-15297576.470588237</v>
      </c>
      <c r="I13" s="220">
        <f t="shared" si="3"/>
        <v>-14688376.470588237</v>
      </c>
      <c r="J13" s="220">
        <f t="shared" si="3"/>
        <v>-14688376.470588237</v>
      </c>
      <c r="K13" s="220">
        <f t="shared" si="3"/>
        <v>-18567876.470588237</v>
      </c>
      <c r="L13" s="220">
        <f t="shared" si="3"/>
        <v>-95390542.970588237</v>
      </c>
      <c r="M13" s="220">
        <f t="shared" si="3"/>
        <v>205245960.02587351</v>
      </c>
      <c r="N13" s="220">
        <f t="shared" si="3"/>
        <v>-51137088.303626716</v>
      </c>
      <c r="O13" s="220">
        <f t="shared" si="3"/>
        <v>-87131843.576353997</v>
      </c>
      <c r="P13" s="220">
        <f t="shared" si="3"/>
        <v>-22793357.576353997</v>
      </c>
      <c r="Q13" s="220">
        <f t="shared" si="3"/>
        <v>737357863.15894008</v>
      </c>
      <c r="R13" s="220">
        <f t="shared" si="3"/>
        <v>-187950038.57635403</v>
      </c>
      <c r="S13" s="220">
        <f t="shared" si="3"/>
        <v>-118173883.29063973</v>
      </c>
      <c r="T13" s="220">
        <f t="shared" si="3"/>
        <v>-83105255.290639699</v>
      </c>
      <c r="U13" s="220">
        <f t="shared" si="3"/>
        <v>-35409283.290639699</v>
      </c>
      <c r="V13" s="220">
        <f t="shared" si="3"/>
        <v>-132269890.82005146</v>
      </c>
      <c r="W13" s="220">
        <f t="shared" si="3"/>
        <v>-88379715.820051461</v>
      </c>
      <c r="X13" s="220">
        <f t="shared" si="3"/>
        <v>-55501677.820051461</v>
      </c>
      <c r="Y13" s="220">
        <f t="shared" si="3"/>
        <v>-100703013.82005146</v>
      </c>
      <c r="Z13" s="220">
        <f t="shared" si="3"/>
        <v>19951225</v>
      </c>
      <c r="AA13" s="94"/>
      <c r="AB13" s="93">
        <f>+AB3-AB8</f>
        <v>3377801729.4705887</v>
      </c>
    </row>
    <row r="14" spans="1:28" s="92" customFormat="1">
      <c r="A14" s="91" t="s">
        <v>810</v>
      </c>
      <c r="B14" s="220">
        <f>+B13</f>
        <v>315716501.79411769</v>
      </c>
      <c r="C14" s="220">
        <f>+B14+C13</f>
        <v>276423368.46078438</v>
      </c>
      <c r="D14" s="220">
        <f>+C14+D13</f>
        <v>237891735.12745103</v>
      </c>
      <c r="E14" s="220">
        <f t="shared" ref="E14:Z14" si="4">+D14+E13</f>
        <v>199360101.79411769</v>
      </c>
      <c r="F14" s="220">
        <f t="shared" si="4"/>
        <v>173930325.32352945</v>
      </c>
      <c r="G14" s="220">
        <f t="shared" si="4"/>
        <v>158632748.85294122</v>
      </c>
      <c r="H14" s="220">
        <f t="shared" si="4"/>
        <v>143335172.38235298</v>
      </c>
      <c r="I14" s="220">
        <f t="shared" si="4"/>
        <v>128646795.91176474</v>
      </c>
      <c r="J14" s="220">
        <f t="shared" si="4"/>
        <v>113958419.4411765</v>
      </c>
      <c r="K14" s="220">
        <f t="shared" si="4"/>
        <v>95390542.970588267</v>
      </c>
      <c r="L14" s="220">
        <f t="shared" si="4"/>
        <v>0</v>
      </c>
      <c r="M14" s="220">
        <f t="shared" si="4"/>
        <v>205245960.02587351</v>
      </c>
      <c r="N14" s="220">
        <f t="shared" si="4"/>
        <v>154108871.7222468</v>
      </c>
      <c r="O14" s="220">
        <f t="shared" si="4"/>
        <v>66977028.145892799</v>
      </c>
      <c r="P14" s="220">
        <f t="shared" si="4"/>
        <v>44183670.569538802</v>
      </c>
      <c r="Q14" s="220">
        <f t="shared" si="4"/>
        <v>781541533.72847891</v>
      </c>
      <c r="R14" s="220">
        <f t="shared" si="4"/>
        <v>593591495.15212488</v>
      </c>
      <c r="S14" s="220">
        <f t="shared" si="4"/>
        <v>475417611.86148512</v>
      </c>
      <c r="T14" s="220">
        <f t="shared" si="4"/>
        <v>392312356.57084543</v>
      </c>
      <c r="U14" s="220">
        <f t="shared" si="4"/>
        <v>356903073.28020573</v>
      </c>
      <c r="V14" s="220">
        <f t="shared" si="4"/>
        <v>224633182.46015427</v>
      </c>
      <c r="W14" s="220">
        <f t="shared" si="4"/>
        <v>136253466.6401028</v>
      </c>
      <c r="X14" s="220">
        <f t="shared" si="4"/>
        <v>80751788.820051342</v>
      </c>
      <c r="Y14" s="220">
        <f t="shared" si="4"/>
        <v>-19951225.000000119</v>
      </c>
      <c r="Z14" s="220">
        <f t="shared" si="4"/>
        <v>-1.1920928955078125E-7</v>
      </c>
      <c r="AA14" s="94"/>
    </row>
    <row r="15" spans="1:28">
      <c r="A15" s="100"/>
    </row>
    <row r="16" spans="1:28">
      <c r="A16" s="100"/>
    </row>
    <row r="17" spans="1:28">
      <c r="A17" s="100"/>
    </row>
    <row r="19" spans="1:28">
      <c r="A19" s="101">
        <f>+'ESTADO DE FLUJO LIBRE (3)'!B21</f>
        <v>176000000</v>
      </c>
    </row>
    <row r="20" spans="1:28">
      <c r="A20" s="101">
        <f>+'ESTADO DE FLUJO LIBRE (3)'!B22</f>
        <v>210600000</v>
      </c>
      <c r="D20" s="221">
        <f>+E20*3</f>
        <v>189540000</v>
      </c>
      <c r="E20" s="221">
        <f>+A20*0.3</f>
        <v>63180000</v>
      </c>
      <c r="F20" s="221">
        <v>3</v>
      </c>
      <c r="G20" s="221">
        <v>3</v>
      </c>
      <c r="H20" s="221">
        <v>3</v>
      </c>
      <c r="I20" s="221">
        <v>3</v>
      </c>
      <c r="J20" s="221">
        <v>3</v>
      </c>
      <c r="K20" s="221">
        <v>3</v>
      </c>
      <c r="L20" s="221">
        <v>3</v>
      </c>
      <c r="M20" s="221">
        <v>3</v>
      </c>
      <c r="N20" s="221">
        <v>2</v>
      </c>
      <c r="O20" s="221">
        <v>2</v>
      </c>
      <c r="P20" s="221">
        <v>2</v>
      </c>
      <c r="Q20" s="221">
        <v>1</v>
      </c>
      <c r="R20" s="221">
        <v>1</v>
      </c>
      <c r="S20" s="221">
        <v>1</v>
      </c>
      <c r="T20" s="221">
        <v>1</v>
      </c>
      <c r="AA20" s="173">
        <f>SUM(F20:Z20)</f>
        <v>34</v>
      </c>
      <c r="AB20" s="102"/>
    </row>
    <row r="21" spans="1:28">
      <c r="A21" s="101">
        <f>+'ESTADO DE FLUJO LIBRE (3)'!B23</f>
        <v>164000000</v>
      </c>
      <c r="E21" s="221">
        <v>20</v>
      </c>
      <c r="F21" s="221">
        <f>+E20/E21*F20</f>
        <v>9477000</v>
      </c>
      <c r="G21" s="221">
        <f>+F21</f>
        <v>9477000</v>
      </c>
      <c r="H21" s="221">
        <f t="shared" ref="H21:Y21" si="5">+G21</f>
        <v>9477000</v>
      </c>
      <c r="I21" s="221">
        <f t="shared" si="5"/>
        <v>9477000</v>
      </c>
      <c r="J21" s="221">
        <f t="shared" si="5"/>
        <v>9477000</v>
      </c>
      <c r="K21" s="221">
        <f t="shared" si="5"/>
        <v>9477000</v>
      </c>
      <c r="L21" s="221">
        <f t="shared" si="5"/>
        <v>9477000</v>
      </c>
      <c r="M21" s="221">
        <f t="shared" si="5"/>
        <v>9477000</v>
      </c>
      <c r="N21" s="221">
        <f t="shared" si="5"/>
        <v>9477000</v>
      </c>
      <c r="O21" s="221">
        <f t="shared" si="5"/>
        <v>9477000</v>
      </c>
      <c r="P21" s="221">
        <f t="shared" si="5"/>
        <v>9477000</v>
      </c>
      <c r="Q21" s="221">
        <f t="shared" si="5"/>
        <v>9477000</v>
      </c>
      <c r="R21" s="221">
        <f t="shared" si="5"/>
        <v>9477000</v>
      </c>
      <c r="S21" s="221">
        <f t="shared" si="5"/>
        <v>9477000</v>
      </c>
      <c r="T21" s="221">
        <f t="shared" si="5"/>
        <v>9477000</v>
      </c>
      <c r="U21" s="221">
        <f t="shared" si="5"/>
        <v>9477000</v>
      </c>
      <c r="V21" s="221">
        <f t="shared" si="5"/>
        <v>9477000</v>
      </c>
      <c r="W21" s="221">
        <f t="shared" si="5"/>
        <v>9477000</v>
      </c>
      <c r="X21" s="221">
        <f t="shared" si="5"/>
        <v>9477000</v>
      </c>
      <c r="Y21" s="221">
        <f t="shared" si="5"/>
        <v>9477000</v>
      </c>
    </row>
    <row r="22" spans="1:28" s="174" customFormat="1">
      <c r="B22" s="221"/>
      <c r="C22" s="221"/>
      <c r="D22" s="221"/>
      <c r="E22" s="221">
        <v>19</v>
      </c>
      <c r="F22" s="221"/>
      <c r="G22" s="221">
        <f>+E20/E22*G20</f>
        <v>9975789.4736842103</v>
      </c>
      <c r="H22" s="221">
        <f>+G22</f>
        <v>9975789.4736842103</v>
      </c>
      <c r="I22" s="221">
        <f t="shared" ref="I22:Y22" si="6">+H22</f>
        <v>9975789.4736842103</v>
      </c>
      <c r="J22" s="221">
        <f t="shared" si="6"/>
        <v>9975789.4736842103</v>
      </c>
      <c r="K22" s="221">
        <f t="shared" si="6"/>
        <v>9975789.4736842103</v>
      </c>
      <c r="L22" s="221">
        <f t="shared" si="6"/>
        <v>9975789.4736842103</v>
      </c>
      <c r="M22" s="221">
        <f t="shared" si="6"/>
        <v>9975789.4736842103</v>
      </c>
      <c r="N22" s="221">
        <f t="shared" si="6"/>
        <v>9975789.4736842103</v>
      </c>
      <c r="O22" s="221">
        <f t="shared" si="6"/>
        <v>9975789.4736842103</v>
      </c>
      <c r="P22" s="221">
        <f t="shared" si="6"/>
        <v>9975789.4736842103</v>
      </c>
      <c r="Q22" s="221">
        <f t="shared" si="6"/>
        <v>9975789.4736842103</v>
      </c>
      <c r="R22" s="221">
        <f t="shared" si="6"/>
        <v>9975789.4736842103</v>
      </c>
      <c r="S22" s="221">
        <f t="shared" si="6"/>
        <v>9975789.4736842103</v>
      </c>
      <c r="T22" s="221">
        <f t="shared" si="6"/>
        <v>9975789.4736842103</v>
      </c>
      <c r="U22" s="221">
        <f t="shared" si="6"/>
        <v>9975789.4736842103</v>
      </c>
      <c r="V22" s="221">
        <f t="shared" si="6"/>
        <v>9975789.4736842103</v>
      </c>
      <c r="W22" s="221">
        <f t="shared" si="6"/>
        <v>9975789.4736842103</v>
      </c>
      <c r="X22" s="221">
        <f t="shared" si="6"/>
        <v>9975789.4736842103</v>
      </c>
      <c r="Y22" s="221">
        <f t="shared" si="6"/>
        <v>9975789.4736842103</v>
      </c>
      <c r="Z22" s="221"/>
    </row>
    <row r="23" spans="1:28" s="174" customFormat="1">
      <c r="B23" s="221"/>
      <c r="C23" s="221"/>
      <c r="D23" s="221"/>
      <c r="E23" s="221">
        <v>18</v>
      </c>
      <c r="F23" s="221"/>
      <c r="G23" s="221"/>
      <c r="H23" s="221">
        <f>+E20/E23*H20</f>
        <v>10530000</v>
      </c>
      <c r="I23" s="221">
        <f>+H23</f>
        <v>10530000</v>
      </c>
      <c r="J23" s="221">
        <f>+I23</f>
        <v>10530000</v>
      </c>
      <c r="K23" s="221">
        <f>+J23</f>
        <v>10530000</v>
      </c>
      <c r="L23" s="221">
        <f t="shared" ref="L23:Y23" si="7">+K23</f>
        <v>10530000</v>
      </c>
      <c r="M23" s="221">
        <f t="shared" si="7"/>
        <v>10530000</v>
      </c>
      <c r="N23" s="221">
        <f t="shared" si="7"/>
        <v>10530000</v>
      </c>
      <c r="O23" s="221">
        <f t="shared" si="7"/>
        <v>10530000</v>
      </c>
      <c r="P23" s="221">
        <f t="shared" si="7"/>
        <v>10530000</v>
      </c>
      <c r="Q23" s="221">
        <f t="shared" si="7"/>
        <v>10530000</v>
      </c>
      <c r="R23" s="221">
        <f t="shared" si="7"/>
        <v>10530000</v>
      </c>
      <c r="S23" s="221">
        <f t="shared" si="7"/>
        <v>10530000</v>
      </c>
      <c r="T23" s="221">
        <f t="shared" si="7"/>
        <v>10530000</v>
      </c>
      <c r="U23" s="221">
        <f t="shared" si="7"/>
        <v>10530000</v>
      </c>
      <c r="V23" s="221">
        <f t="shared" si="7"/>
        <v>10530000</v>
      </c>
      <c r="W23" s="221">
        <f t="shared" si="7"/>
        <v>10530000</v>
      </c>
      <c r="X23" s="221">
        <f t="shared" si="7"/>
        <v>10530000</v>
      </c>
      <c r="Y23" s="221">
        <f t="shared" si="7"/>
        <v>10530000</v>
      </c>
      <c r="Z23" s="221"/>
    </row>
    <row r="24" spans="1:28" s="174" customFormat="1">
      <c r="B24" s="221"/>
      <c r="C24" s="221"/>
      <c r="D24" s="221"/>
      <c r="E24" s="221">
        <v>17</v>
      </c>
      <c r="F24" s="221"/>
      <c r="G24" s="221"/>
      <c r="H24" s="221"/>
      <c r="I24" s="221">
        <f>+E20/E24*I20</f>
        <v>11149411.764705881</v>
      </c>
      <c r="J24" s="221">
        <f>+I24</f>
        <v>11149411.764705881</v>
      </c>
      <c r="K24" s="221">
        <f>+J24</f>
        <v>11149411.764705881</v>
      </c>
      <c r="L24" s="221">
        <f t="shared" ref="L24:Y24" si="8">+K24</f>
        <v>11149411.764705881</v>
      </c>
      <c r="M24" s="221">
        <f t="shared" si="8"/>
        <v>11149411.764705881</v>
      </c>
      <c r="N24" s="221">
        <f t="shared" si="8"/>
        <v>11149411.764705881</v>
      </c>
      <c r="O24" s="221">
        <f t="shared" si="8"/>
        <v>11149411.764705881</v>
      </c>
      <c r="P24" s="221">
        <f t="shared" si="8"/>
        <v>11149411.764705881</v>
      </c>
      <c r="Q24" s="221">
        <f t="shared" si="8"/>
        <v>11149411.764705881</v>
      </c>
      <c r="R24" s="221">
        <f t="shared" si="8"/>
        <v>11149411.764705881</v>
      </c>
      <c r="S24" s="221">
        <f t="shared" si="8"/>
        <v>11149411.764705881</v>
      </c>
      <c r="T24" s="221">
        <f t="shared" si="8"/>
        <v>11149411.764705881</v>
      </c>
      <c r="U24" s="221">
        <f t="shared" si="8"/>
        <v>11149411.764705881</v>
      </c>
      <c r="V24" s="221">
        <f t="shared" si="8"/>
        <v>11149411.764705881</v>
      </c>
      <c r="W24" s="221">
        <f t="shared" si="8"/>
        <v>11149411.764705881</v>
      </c>
      <c r="X24" s="221">
        <f t="shared" si="8"/>
        <v>11149411.764705881</v>
      </c>
      <c r="Y24" s="221">
        <f t="shared" si="8"/>
        <v>11149411.764705881</v>
      </c>
      <c r="Z24" s="221"/>
    </row>
    <row r="25" spans="1:28" s="174" customFormat="1">
      <c r="B25" s="221"/>
      <c r="C25" s="221"/>
      <c r="D25" s="221"/>
      <c r="E25" s="221">
        <v>16</v>
      </c>
      <c r="F25" s="221"/>
      <c r="G25" s="221"/>
      <c r="H25" s="221"/>
      <c r="I25" s="221"/>
      <c r="J25" s="221">
        <f>+E20/E25*J20</f>
        <v>11846250</v>
      </c>
      <c r="K25" s="221">
        <f>+J25</f>
        <v>11846250</v>
      </c>
      <c r="L25" s="221">
        <f t="shared" ref="L25:Y25" si="9">+K25</f>
        <v>11846250</v>
      </c>
      <c r="M25" s="221">
        <f t="shared" si="9"/>
        <v>11846250</v>
      </c>
      <c r="N25" s="221">
        <f t="shared" si="9"/>
        <v>11846250</v>
      </c>
      <c r="O25" s="221">
        <f t="shared" si="9"/>
        <v>11846250</v>
      </c>
      <c r="P25" s="221">
        <f t="shared" si="9"/>
        <v>11846250</v>
      </c>
      <c r="Q25" s="221">
        <f t="shared" si="9"/>
        <v>11846250</v>
      </c>
      <c r="R25" s="221">
        <f t="shared" si="9"/>
        <v>11846250</v>
      </c>
      <c r="S25" s="221">
        <f t="shared" si="9"/>
        <v>11846250</v>
      </c>
      <c r="T25" s="221">
        <f t="shared" si="9"/>
        <v>11846250</v>
      </c>
      <c r="U25" s="221">
        <f t="shared" si="9"/>
        <v>11846250</v>
      </c>
      <c r="V25" s="221">
        <f t="shared" si="9"/>
        <v>11846250</v>
      </c>
      <c r="W25" s="221">
        <f t="shared" si="9"/>
        <v>11846250</v>
      </c>
      <c r="X25" s="221">
        <f t="shared" si="9"/>
        <v>11846250</v>
      </c>
      <c r="Y25" s="221">
        <f t="shared" si="9"/>
        <v>11846250</v>
      </c>
      <c r="Z25" s="221"/>
    </row>
    <row r="26" spans="1:28" s="174" customFormat="1">
      <c r="B26" s="221"/>
      <c r="C26" s="221"/>
      <c r="D26" s="221"/>
      <c r="E26" s="221">
        <v>15</v>
      </c>
      <c r="F26" s="221"/>
      <c r="G26" s="221"/>
      <c r="H26" s="221"/>
      <c r="I26" s="221"/>
      <c r="J26" s="221"/>
      <c r="K26" s="221">
        <f>+E20/E26*K20</f>
        <v>12636000</v>
      </c>
      <c r="L26" s="221">
        <f>+K26</f>
        <v>12636000</v>
      </c>
      <c r="M26" s="221">
        <f>+L26</f>
        <v>12636000</v>
      </c>
      <c r="N26" s="221">
        <f>+M26</f>
        <v>12636000</v>
      </c>
      <c r="O26" s="221">
        <f>+N26</f>
        <v>12636000</v>
      </c>
      <c r="P26" s="221">
        <f t="shared" ref="P26:Y26" si="10">+O26</f>
        <v>12636000</v>
      </c>
      <c r="Q26" s="221">
        <f t="shared" si="10"/>
        <v>12636000</v>
      </c>
      <c r="R26" s="221">
        <f t="shared" si="10"/>
        <v>12636000</v>
      </c>
      <c r="S26" s="221">
        <f t="shared" si="10"/>
        <v>12636000</v>
      </c>
      <c r="T26" s="221">
        <f t="shared" si="10"/>
        <v>12636000</v>
      </c>
      <c r="U26" s="221">
        <f t="shared" si="10"/>
        <v>12636000</v>
      </c>
      <c r="V26" s="221">
        <f t="shared" si="10"/>
        <v>12636000</v>
      </c>
      <c r="W26" s="221">
        <f t="shared" si="10"/>
        <v>12636000</v>
      </c>
      <c r="X26" s="221">
        <f t="shared" si="10"/>
        <v>12636000</v>
      </c>
      <c r="Y26" s="221">
        <f t="shared" si="10"/>
        <v>12636000</v>
      </c>
      <c r="Z26" s="221"/>
    </row>
    <row r="27" spans="1:28" s="174" customFormat="1">
      <c r="B27" s="221"/>
      <c r="C27" s="221"/>
      <c r="D27" s="221"/>
      <c r="E27" s="221">
        <v>14</v>
      </c>
      <c r="F27" s="221"/>
      <c r="G27" s="221"/>
      <c r="H27" s="221"/>
      <c r="I27" s="221"/>
      <c r="J27" s="221"/>
      <c r="K27" s="221"/>
      <c r="L27" s="221">
        <f>+E20/E27*L20</f>
        <v>13538571.428571429</v>
      </c>
      <c r="M27" s="221">
        <f>+L27</f>
        <v>13538571.428571429</v>
      </c>
      <c r="N27" s="221">
        <f>+M27</f>
        <v>13538571.428571429</v>
      </c>
      <c r="O27" s="221">
        <f>+N27</f>
        <v>13538571.428571429</v>
      </c>
      <c r="P27" s="221">
        <f t="shared" ref="P27:Y27" si="11">+O27</f>
        <v>13538571.428571429</v>
      </c>
      <c r="Q27" s="221">
        <f t="shared" si="11"/>
        <v>13538571.428571429</v>
      </c>
      <c r="R27" s="221">
        <f t="shared" si="11"/>
        <v>13538571.428571429</v>
      </c>
      <c r="S27" s="221">
        <f t="shared" si="11"/>
        <v>13538571.428571429</v>
      </c>
      <c r="T27" s="221">
        <f t="shared" si="11"/>
        <v>13538571.428571429</v>
      </c>
      <c r="U27" s="221">
        <f t="shared" si="11"/>
        <v>13538571.428571429</v>
      </c>
      <c r="V27" s="221">
        <f t="shared" si="11"/>
        <v>13538571.428571429</v>
      </c>
      <c r="W27" s="221">
        <f t="shared" si="11"/>
        <v>13538571.428571429</v>
      </c>
      <c r="X27" s="221">
        <f t="shared" si="11"/>
        <v>13538571.428571429</v>
      </c>
      <c r="Y27" s="221">
        <f t="shared" si="11"/>
        <v>13538571.428571429</v>
      </c>
      <c r="Z27" s="221"/>
    </row>
    <row r="28" spans="1:28" s="174" customFormat="1">
      <c r="B28" s="221"/>
      <c r="C28" s="221"/>
      <c r="D28" s="221"/>
      <c r="E28" s="221">
        <v>13</v>
      </c>
      <c r="F28" s="221"/>
      <c r="G28" s="221"/>
      <c r="H28" s="221"/>
      <c r="I28" s="221"/>
      <c r="J28" s="221"/>
      <c r="K28" s="221"/>
      <c r="L28" s="221"/>
      <c r="M28" s="221">
        <f>+E20/E28*M20</f>
        <v>14580000</v>
      </c>
      <c r="N28" s="221">
        <f>+M28</f>
        <v>14580000</v>
      </c>
      <c r="O28" s="221">
        <f>+N28</f>
        <v>14580000</v>
      </c>
      <c r="P28" s="221">
        <f t="shared" ref="P28:Y28" si="12">+O28</f>
        <v>14580000</v>
      </c>
      <c r="Q28" s="221">
        <f t="shared" si="12"/>
        <v>14580000</v>
      </c>
      <c r="R28" s="221">
        <f t="shared" si="12"/>
        <v>14580000</v>
      </c>
      <c r="S28" s="221">
        <f t="shared" si="12"/>
        <v>14580000</v>
      </c>
      <c r="T28" s="221">
        <f t="shared" si="12"/>
        <v>14580000</v>
      </c>
      <c r="U28" s="221">
        <f t="shared" si="12"/>
        <v>14580000</v>
      </c>
      <c r="V28" s="221">
        <f t="shared" si="12"/>
        <v>14580000</v>
      </c>
      <c r="W28" s="221">
        <f t="shared" si="12"/>
        <v>14580000</v>
      </c>
      <c r="X28" s="221">
        <f t="shared" si="12"/>
        <v>14580000</v>
      </c>
      <c r="Y28" s="221">
        <f t="shared" si="12"/>
        <v>14580000</v>
      </c>
      <c r="Z28" s="221"/>
    </row>
    <row r="29" spans="1:28" s="174" customFormat="1">
      <c r="B29" s="221"/>
      <c r="C29" s="221"/>
      <c r="D29" s="221"/>
      <c r="E29" s="221">
        <v>12</v>
      </c>
      <c r="F29" s="221"/>
      <c r="G29" s="221"/>
      <c r="H29" s="221"/>
      <c r="I29" s="221"/>
      <c r="J29" s="221"/>
      <c r="K29" s="221"/>
      <c r="L29" s="221"/>
      <c r="M29" s="222">
        <f>SUM(F21:M28)</f>
        <v>391523727.99646175</v>
      </c>
      <c r="N29" s="221">
        <f>+E20/E29*N20</f>
        <v>10530000</v>
      </c>
      <c r="O29" s="221">
        <f>+N29</f>
        <v>10530000</v>
      </c>
      <c r="P29" s="221">
        <f t="shared" ref="P29:Y29" si="13">+O29</f>
        <v>10530000</v>
      </c>
      <c r="Q29" s="221">
        <f t="shared" si="13"/>
        <v>10530000</v>
      </c>
      <c r="R29" s="221">
        <f t="shared" si="13"/>
        <v>10530000</v>
      </c>
      <c r="S29" s="221">
        <f t="shared" si="13"/>
        <v>10530000</v>
      </c>
      <c r="T29" s="221">
        <f t="shared" si="13"/>
        <v>10530000</v>
      </c>
      <c r="U29" s="221">
        <f t="shared" si="13"/>
        <v>10530000</v>
      </c>
      <c r="V29" s="221">
        <f t="shared" si="13"/>
        <v>10530000</v>
      </c>
      <c r="W29" s="221">
        <f t="shared" si="13"/>
        <v>10530000</v>
      </c>
      <c r="X29" s="221">
        <f t="shared" si="13"/>
        <v>10530000</v>
      </c>
      <c r="Y29" s="221">
        <f t="shared" si="13"/>
        <v>10530000</v>
      </c>
      <c r="Z29" s="221"/>
    </row>
    <row r="30" spans="1:28" s="174" customFormat="1">
      <c r="B30" s="221"/>
      <c r="C30" s="221"/>
      <c r="D30" s="221"/>
      <c r="E30" s="221">
        <v>11</v>
      </c>
      <c r="F30" s="221"/>
      <c r="G30" s="221"/>
      <c r="H30" s="221"/>
      <c r="I30" s="221"/>
      <c r="J30" s="221"/>
      <c r="K30" s="221"/>
      <c r="L30" s="221"/>
      <c r="M30" s="221"/>
      <c r="N30" s="222">
        <f>SUM(N21:N29)</f>
        <v>104263022.66696152</v>
      </c>
      <c r="O30" s="221">
        <f>+E20/E30*O20</f>
        <v>11487272.727272727</v>
      </c>
      <c r="P30" s="221">
        <f>+O30</f>
        <v>11487272.727272727</v>
      </c>
      <c r="Q30" s="221">
        <f>+P30</f>
        <v>11487272.727272727</v>
      </c>
      <c r="R30" s="221">
        <f t="shared" ref="R30:Y30" si="14">+Q30</f>
        <v>11487272.727272727</v>
      </c>
      <c r="S30" s="221">
        <f t="shared" si="14"/>
        <v>11487272.727272727</v>
      </c>
      <c r="T30" s="221">
        <f t="shared" si="14"/>
        <v>11487272.727272727</v>
      </c>
      <c r="U30" s="221">
        <f t="shared" si="14"/>
        <v>11487272.727272727</v>
      </c>
      <c r="V30" s="221">
        <f t="shared" si="14"/>
        <v>11487272.727272727</v>
      </c>
      <c r="W30" s="221">
        <f t="shared" si="14"/>
        <v>11487272.727272727</v>
      </c>
      <c r="X30" s="221">
        <f t="shared" si="14"/>
        <v>11487272.727272727</v>
      </c>
      <c r="Y30" s="221">
        <f t="shared" si="14"/>
        <v>11487272.727272727</v>
      </c>
      <c r="Z30" s="221"/>
    </row>
    <row r="31" spans="1:28" s="174" customFormat="1">
      <c r="B31" s="221"/>
      <c r="C31" s="221"/>
      <c r="D31" s="221"/>
      <c r="E31" s="221">
        <v>10</v>
      </c>
      <c r="F31" s="221"/>
      <c r="G31" s="221"/>
      <c r="H31" s="221"/>
      <c r="I31" s="221"/>
      <c r="J31" s="221"/>
      <c r="K31" s="221"/>
      <c r="L31" s="221"/>
      <c r="M31" s="221"/>
      <c r="N31" s="221"/>
      <c r="O31" s="222">
        <f>SUM(O21:O30)</f>
        <v>115750295.39423424</v>
      </c>
      <c r="P31" s="221">
        <f>+E20/E31*P20</f>
        <v>12636000</v>
      </c>
      <c r="Q31" s="221">
        <f>+P31</f>
        <v>12636000</v>
      </c>
      <c r="R31" s="221">
        <f>+Q31</f>
        <v>12636000</v>
      </c>
      <c r="S31" s="221">
        <f>+R31</f>
        <v>12636000</v>
      </c>
      <c r="T31" s="221">
        <f>+S31</f>
        <v>12636000</v>
      </c>
      <c r="U31" s="221">
        <f>+T31</f>
        <v>12636000</v>
      </c>
      <c r="V31" s="221">
        <f t="shared" ref="V31:Y31" si="15">+U31</f>
        <v>12636000</v>
      </c>
      <c r="W31" s="221">
        <f t="shared" si="15"/>
        <v>12636000</v>
      </c>
      <c r="X31" s="221">
        <f t="shared" si="15"/>
        <v>12636000</v>
      </c>
      <c r="Y31" s="221">
        <f t="shared" si="15"/>
        <v>12636000</v>
      </c>
      <c r="Z31" s="221"/>
    </row>
    <row r="32" spans="1:28" s="174" customFormat="1">
      <c r="B32" s="221"/>
      <c r="C32" s="221"/>
      <c r="D32" s="221"/>
      <c r="E32" s="221">
        <v>9</v>
      </c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2">
        <f>SUM(P21:P31)</f>
        <v>128386295.39423424</v>
      </c>
      <c r="Q32" s="221">
        <f>+E20/E32*Q20</f>
        <v>7020000</v>
      </c>
      <c r="R32" s="221">
        <f>+Q32</f>
        <v>7020000</v>
      </c>
      <c r="S32" s="221">
        <f>+R32</f>
        <v>7020000</v>
      </c>
      <c r="T32" s="221">
        <f>+S32</f>
        <v>7020000</v>
      </c>
      <c r="U32" s="221">
        <f>+T32</f>
        <v>7020000</v>
      </c>
      <c r="V32" s="221">
        <f t="shared" ref="V32:Y32" si="16">+U32</f>
        <v>7020000</v>
      </c>
      <c r="W32" s="221">
        <f t="shared" si="16"/>
        <v>7020000</v>
      </c>
      <c r="X32" s="221">
        <f t="shared" si="16"/>
        <v>7020000</v>
      </c>
      <c r="Y32" s="221">
        <f t="shared" si="16"/>
        <v>7020000</v>
      </c>
      <c r="Z32" s="221"/>
    </row>
    <row r="33" spans="2:26" s="174" customFormat="1">
      <c r="B33" s="221"/>
      <c r="C33" s="221"/>
      <c r="D33" s="221"/>
      <c r="E33" s="221">
        <v>8</v>
      </c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2">
        <f>SUM(Q21:Q32)</f>
        <v>135406295.39423424</v>
      </c>
      <c r="R33" s="221">
        <f>+E20/E33*R20</f>
        <v>7897500</v>
      </c>
      <c r="S33" s="221">
        <f>+R33</f>
        <v>7897500</v>
      </c>
      <c r="T33" s="221">
        <f>+S33</f>
        <v>7897500</v>
      </c>
      <c r="U33" s="221">
        <f>+T33</f>
        <v>7897500</v>
      </c>
      <c r="V33" s="221">
        <f t="shared" ref="V33:Y33" si="17">+U33</f>
        <v>7897500</v>
      </c>
      <c r="W33" s="221">
        <f t="shared" si="17"/>
        <v>7897500</v>
      </c>
      <c r="X33" s="221">
        <f t="shared" si="17"/>
        <v>7897500</v>
      </c>
      <c r="Y33" s="221">
        <f t="shared" si="17"/>
        <v>7897500</v>
      </c>
      <c r="Z33" s="221"/>
    </row>
    <row r="34" spans="2:26" s="174" customFormat="1">
      <c r="B34" s="221"/>
      <c r="C34" s="221"/>
      <c r="D34" s="221"/>
      <c r="E34" s="221">
        <v>7</v>
      </c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2">
        <f>SUM(R21:R33)</f>
        <v>143303795.39423424</v>
      </c>
      <c r="S34" s="221">
        <f>+E20/E34*S20</f>
        <v>9025714.2857142854</v>
      </c>
      <c r="T34" s="221">
        <f>+S34</f>
        <v>9025714.2857142854</v>
      </c>
      <c r="U34" s="221">
        <f>+T34</f>
        <v>9025714.2857142854</v>
      </c>
      <c r="V34" s="221">
        <f t="shared" ref="V34:Y34" si="18">+U34</f>
        <v>9025714.2857142854</v>
      </c>
      <c r="W34" s="221">
        <f t="shared" si="18"/>
        <v>9025714.2857142854</v>
      </c>
      <c r="X34" s="221">
        <f t="shared" si="18"/>
        <v>9025714.2857142854</v>
      </c>
      <c r="Y34" s="221">
        <f t="shared" si="18"/>
        <v>9025714.2857142854</v>
      </c>
      <c r="Z34" s="221"/>
    </row>
    <row r="35" spans="2:26">
      <c r="E35" s="221">
        <v>6</v>
      </c>
      <c r="S35" s="222">
        <f>SUM(S21:S34)</f>
        <v>152329509.67994854</v>
      </c>
      <c r="T35" s="221">
        <f>+E20/E35*T20</f>
        <v>10530000</v>
      </c>
      <c r="U35" s="221">
        <f>+T35</f>
        <v>10530000</v>
      </c>
      <c r="V35" s="221">
        <f t="shared" ref="V35:Y35" si="19">+U35</f>
        <v>10530000</v>
      </c>
      <c r="W35" s="221">
        <f t="shared" si="19"/>
        <v>10530000</v>
      </c>
      <c r="X35" s="221">
        <f t="shared" si="19"/>
        <v>10530000</v>
      </c>
      <c r="Y35" s="221">
        <f t="shared" si="19"/>
        <v>10530000</v>
      </c>
    </row>
    <row r="36" spans="2:26">
      <c r="E36" s="221">
        <v>5</v>
      </c>
      <c r="T36" s="222">
        <f>SUM(T21:T35)</f>
        <v>162859509.67994854</v>
      </c>
      <c r="U36" s="222">
        <f t="shared" ref="U36:Y36" si="20">SUM(U21:U35)</f>
        <v>162859509.67994854</v>
      </c>
      <c r="V36" s="222">
        <f t="shared" si="20"/>
        <v>162859509.67994854</v>
      </c>
      <c r="W36" s="222">
        <f t="shared" si="20"/>
        <v>162859509.67994854</v>
      </c>
      <c r="X36" s="222">
        <f t="shared" si="20"/>
        <v>162859509.67994854</v>
      </c>
      <c r="Y36" s="222">
        <f t="shared" si="20"/>
        <v>162859509.67994854</v>
      </c>
    </row>
    <row r="37" spans="2:26">
      <c r="E37" s="221">
        <v>4</v>
      </c>
    </row>
    <row r="38" spans="2:26">
      <c r="E38" s="221">
        <v>3</v>
      </c>
    </row>
    <row r="39" spans="2:26">
      <c r="E39" s="221">
        <v>2</v>
      </c>
    </row>
    <row r="40" spans="2:26">
      <c r="E40" s="221">
        <v>1</v>
      </c>
    </row>
  </sheetData>
  <mergeCells count="1">
    <mergeCell ref="A1:Z1"/>
  </mergeCells>
  <printOptions horizontalCentered="1" verticalCentered="1"/>
  <pageMargins left="0.23622047244094491" right="0.23622047244094491" top="0.74803149606299213" bottom="0.74803149606299213" header="0" footer="0"/>
  <pageSetup paperSize="170" scale="3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0873-FC1B-48B8-B17F-D7DE53048D95}">
  <sheetPr>
    <tabColor rgb="FF92D050"/>
    <pageSetUpPr fitToPage="1"/>
  </sheetPr>
  <dimension ref="A1:AB33"/>
  <sheetViews>
    <sheetView zoomScale="110" zoomScaleNormal="110" workbookViewId="0">
      <selection activeCell="B6" sqref="B6"/>
    </sheetView>
  </sheetViews>
  <sheetFormatPr defaultColWidth="11.42578125" defaultRowHeight="15"/>
  <cols>
    <col min="1" max="1" width="59.42578125" style="2" customWidth="1"/>
    <col min="2" max="2" width="23.140625" style="2" customWidth="1"/>
    <col min="3" max="26" width="16.7109375" style="2" customWidth="1"/>
    <col min="27" max="27" width="25" style="2" bestFit="1" customWidth="1"/>
    <col min="28" max="28" width="15.7109375" style="2" bestFit="1" customWidth="1"/>
    <col min="29" max="16384" width="11.42578125" style="2"/>
  </cols>
  <sheetData>
    <row r="1" spans="1:28">
      <c r="A1" s="71"/>
      <c r="B1" s="275" t="s">
        <v>811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</row>
    <row r="2" spans="1:28" hidden="1">
      <c r="A2" s="2" t="s">
        <v>812</v>
      </c>
    </row>
    <row r="3" spans="1:28" hidden="1">
      <c r="A3" s="2" t="s">
        <v>813</v>
      </c>
    </row>
    <row r="4" spans="1:28" hidden="1">
      <c r="A4" s="2" t="s">
        <v>814</v>
      </c>
    </row>
    <row r="5" spans="1:28">
      <c r="A5" s="58" t="s">
        <v>815</v>
      </c>
      <c r="B5" s="90" t="s">
        <v>816</v>
      </c>
      <c r="C5" s="35" t="s">
        <v>746</v>
      </c>
      <c r="D5" s="35" t="s">
        <v>747</v>
      </c>
      <c r="E5" s="35" t="s">
        <v>748</v>
      </c>
      <c r="F5" s="35" t="s">
        <v>749</v>
      </c>
      <c r="G5" s="35" t="s">
        <v>750</v>
      </c>
      <c r="H5" s="35" t="s">
        <v>751</v>
      </c>
      <c r="I5" s="35" t="s">
        <v>752</v>
      </c>
      <c r="J5" s="35" t="s">
        <v>753</v>
      </c>
      <c r="K5" s="35" t="s">
        <v>754</v>
      </c>
      <c r="L5" s="35" t="s">
        <v>755</v>
      </c>
      <c r="M5" s="35" t="s">
        <v>756</v>
      </c>
      <c r="N5" s="35" t="s">
        <v>757</v>
      </c>
      <c r="O5" s="35" t="s">
        <v>758</v>
      </c>
      <c r="P5" s="35" t="s">
        <v>759</v>
      </c>
      <c r="Q5" s="35" t="s">
        <v>760</v>
      </c>
      <c r="R5" s="35" t="s">
        <v>761</v>
      </c>
      <c r="S5" s="35" t="s">
        <v>762</v>
      </c>
      <c r="T5" s="35" t="s">
        <v>763</v>
      </c>
      <c r="U5" s="35" t="s">
        <v>764</v>
      </c>
      <c r="V5" s="35" t="s">
        <v>765</v>
      </c>
      <c r="W5" s="35" t="s">
        <v>766</v>
      </c>
      <c r="X5" s="35" t="s">
        <v>767</v>
      </c>
      <c r="Y5" s="35" t="s">
        <v>768</v>
      </c>
      <c r="Z5" s="35" t="s">
        <v>769</v>
      </c>
    </row>
    <row r="6" spans="1:28">
      <c r="A6" s="58" t="s">
        <v>817</v>
      </c>
      <c r="B6" s="89">
        <f>SUM(C6:Z6)</f>
        <v>7676400000</v>
      </c>
      <c r="C6" s="37"/>
      <c r="D6" s="37"/>
      <c r="E6" s="37"/>
      <c r="F6" s="37">
        <f>+(B22)*3+352000000</f>
        <v>983800000</v>
      </c>
      <c r="G6" s="37">
        <f>+$B$22*3</f>
        <v>631800000</v>
      </c>
      <c r="H6" s="37">
        <f t="shared" ref="H6:L6" si="0">+$B$22*3</f>
        <v>631800000</v>
      </c>
      <c r="I6" s="37">
        <f t="shared" si="0"/>
        <v>631800000</v>
      </c>
      <c r="J6" s="37">
        <f t="shared" si="0"/>
        <v>631800000</v>
      </c>
      <c r="K6" s="37">
        <f t="shared" si="0"/>
        <v>631800000</v>
      </c>
      <c r="L6" s="37">
        <f t="shared" si="0"/>
        <v>631800000</v>
      </c>
      <c r="M6" s="37">
        <f>+$B$22*3</f>
        <v>631800000</v>
      </c>
      <c r="N6" s="37">
        <f t="shared" ref="N6:O6" si="1">+$B$22*2</f>
        <v>421200000</v>
      </c>
      <c r="O6" s="37">
        <f t="shared" si="1"/>
        <v>421200000</v>
      </c>
      <c r="P6" s="37">
        <f>+$B$22*2</f>
        <v>421200000</v>
      </c>
      <c r="Q6" s="37">
        <f>+$B$22*1</f>
        <v>210600000</v>
      </c>
      <c r="R6" s="37">
        <f>+$B$22*1</f>
        <v>210600000</v>
      </c>
      <c r="S6" s="37">
        <f>+$B$22*1</f>
        <v>210600000</v>
      </c>
      <c r="T6" s="37">
        <f>+$B$22*1</f>
        <v>210600000</v>
      </c>
      <c r="U6" s="37">
        <f>+B23</f>
        <v>164000000</v>
      </c>
      <c r="V6" s="37"/>
      <c r="W6" s="37"/>
      <c r="X6" s="37"/>
      <c r="Y6" s="37"/>
      <c r="Z6" s="37"/>
      <c r="AA6" s="72"/>
      <c r="AB6" s="73"/>
    </row>
    <row r="7" spans="1:28" hidden="1">
      <c r="A7" s="58" t="s">
        <v>818</v>
      </c>
      <c r="B7" s="85" t="s">
        <v>818</v>
      </c>
      <c r="C7" s="37">
        <f>B21*2*0.3</f>
        <v>105600000</v>
      </c>
      <c r="D7" s="37">
        <f>$B$22*3*0.3</f>
        <v>189540000</v>
      </c>
      <c r="E7" s="37">
        <f t="shared" ref="E7:I7" si="2">$B$22*3*0.3</f>
        <v>189540000</v>
      </c>
      <c r="F7" s="37">
        <f t="shared" si="2"/>
        <v>189540000</v>
      </c>
      <c r="G7" s="37">
        <f t="shared" si="2"/>
        <v>189540000</v>
      </c>
      <c r="H7" s="37">
        <f t="shared" si="2"/>
        <v>189540000</v>
      </c>
      <c r="I7" s="37">
        <f t="shared" si="2"/>
        <v>189540000</v>
      </c>
      <c r="J7" s="37">
        <f>$B$22*2*0.3</f>
        <v>126360000</v>
      </c>
      <c r="K7" s="37">
        <f t="shared" ref="K7:Q7" si="3">$B$22*2*0.3</f>
        <v>126360000</v>
      </c>
      <c r="L7" s="37">
        <f t="shared" si="3"/>
        <v>126360000</v>
      </c>
      <c r="M7" s="37">
        <f t="shared" ref="M7:M8" si="4">+$B$22*2</f>
        <v>421200000</v>
      </c>
      <c r="N7" s="37">
        <f t="shared" si="3"/>
        <v>126360000</v>
      </c>
      <c r="O7" s="37">
        <f t="shared" si="3"/>
        <v>126360000</v>
      </c>
      <c r="P7" s="37">
        <f t="shared" si="3"/>
        <v>126360000</v>
      </c>
      <c r="Q7" s="37">
        <f t="shared" si="3"/>
        <v>126360000</v>
      </c>
      <c r="R7" s="37">
        <f>B23*1*0.3</f>
        <v>49200000</v>
      </c>
      <c r="S7" s="37"/>
      <c r="T7" s="37"/>
      <c r="U7" s="37"/>
      <c r="V7" s="37"/>
      <c r="W7" s="37"/>
      <c r="X7" s="37"/>
      <c r="Y7" s="37"/>
      <c r="Z7" s="37"/>
      <c r="AA7" s="72"/>
      <c r="AB7" s="73"/>
    </row>
    <row r="8" spans="1:28" hidden="1">
      <c r="A8" s="58" t="s">
        <v>819</v>
      </c>
      <c r="B8" s="85" t="s">
        <v>819</v>
      </c>
      <c r="C8" s="37"/>
      <c r="D8" s="37"/>
      <c r="E8" s="37"/>
      <c r="F8" s="37"/>
      <c r="G8" s="37"/>
      <c r="H8" s="37"/>
      <c r="I8" s="37">
        <v>0</v>
      </c>
      <c r="J8" s="37">
        <v>0</v>
      </c>
      <c r="K8" s="37">
        <v>0</v>
      </c>
      <c r="L8" s="37">
        <v>0</v>
      </c>
      <c r="M8" s="37">
        <f t="shared" si="4"/>
        <v>421200000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/>
      <c r="AA8" s="72"/>
      <c r="AB8" s="73"/>
    </row>
    <row r="9" spans="1:28">
      <c r="A9" s="58" t="s">
        <v>820</v>
      </c>
      <c r="B9" s="109">
        <f>SUM(C9:Z9)</f>
        <v>2598427485</v>
      </c>
      <c r="C9" s="83">
        <f>+'3, COSTOS Y GASTOS'!C3+'3, COSTOS Y GASTOS'!C4</f>
        <v>35333333.333333336</v>
      </c>
      <c r="D9" s="83">
        <f>+'3, COSTOS Y GASTOS'!D3+'3, COSTOS Y GASTOS'!D4</f>
        <v>35333333.333333336</v>
      </c>
      <c r="E9" s="83">
        <f>+'3, COSTOS Y GASTOS'!E3+'3, COSTOS Y GASTOS'!E4</f>
        <v>35333333.333333336</v>
      </c>
      <c r="F9" s="83">
        <f>+'3, COSTOS Y GASTOS'!F3+'3, COSTOS Y GASTOS'!F4</f>
        <v>0</v>
      </c>
      <c r="G9" s="83">
        <f>+'3, COSTOS Y GASTOS'!G3+'3, COSTOS Y GASTOS'!G4</f>
        <v>0</v>
      </c>
      <c r="H9" s="83">
        <f>+'3, COSTOS Y GASTOS'!H3+'3, COSTOS Y GASTOS'!H4</f>
        <v>0</v>
      </c>
      <c r="I9" s="83">
        <f>+'3, COSTOS Y GASTOS'!I3+'3, COSTOS Y GASTOS'!I4</f>
        <v>0</v>
      </c>
      <c r="J9" s="83">
        <f>+'3, COSTOS Y GASTOS'!J3+'3, COSTOS Y GASTOS'!J4</f>
        <v>0</v>
      </c>
      <c r="K9" s="83">
        <f>+'3, COSTOS Y GASTOS'!K3+'3, COSTOS Y GASTOS'!K4</f>
        <v>0</v>
      </c>
      <c r="L9" s="83">
        <f>+'3, COSTOS Y GASTOS'!L3+'3, COSTOS Y GASTOS'!L4</f>
        <v>0</v>
      </c>
      <c r="M9" s="83">
        <f>+'3, COSTOS Y GASTOS'!M3+'3, COSTOS Y GASTOS'!M4</f>
        <v>145507813</v>
      </c>
      <c r="N9" s="83">
        <f>+'3, COSTOS Y GASTOS'!N3+'3, COSTOS Y GASTOS'!N4</f>
        <v>114630156</v>
      </c>
      <c r="O9" s="83">
        <f>+'3, COSTOS Y GASTOS'!O3+'3, COSTOS Y GASTOS'!O4</f>
        <v>162112184</v>
      </c>
      <c r="P9" s="83">
        <f>+'3, COSTOS Y GASTOS'!P3+'3, COSTOS Y GASTOS'!P4</f>
        <v>110409698</v>
      </c>
      <c r="Q9" s="83">
        <f>+'3, COSTOS Y GASTOS'!Q3+'3, COSTOS Y GASTOS'!Q4</f>
        <v>169948246</v>
      </c>
      <c r="R9" s="83">
        <f>+'3, COSTOS Y GASTOS'!R3+'3, COSTOS Y GASTOS'!R4</f>
        <v>290483879</v>
      </c>
      <c r="S9" s="83">
        <f>+'3, COSTOS Y GASTOS'!S3+'3, COSTOS Y GASTOS'!S4</f>
        <v>229733438</v>
      </c>
      <c r="T9" s="83">
        <f>+'3, COSTOS Y GASTOS'!T3+'3, COSTOS Y GASTOS'!T4</f>
        <v>205194810</v>
      </c>
      <c r="U9" s="83">
        <f>+'3, COSTOS Y GASTOS'!U3+'3, COSTOS Y GASTOS'!U4</f>
        <v>157498838</v>
      </c>
      <c r="V9" s="83">
        <f>+'3, COSTOS Y GASTOS'!V3+'3, COSTOS Y GASTOS'!V4</f>
        <v>264935722</v>
      </c>
      <c r="W9" s="83">
        <f>+'3, COSTOS Y GASTOS'!W3+'3, COSTOS Y GASTOS'!W4</f>
        <v>221045547</v>
      </c>
      <c r="X9" s="83">
        <f>+'3, COSTOS Y GASTOS'!X3+'3, COSTOS Y GASTOS'!X4</f>
        <v>188167509</v>
      </c>
      <c r="Y9" s="83">
        <f>+'3, COSTOS Y GASTOS'!Y3+'3, COSTOS Y GASTOS'!Y4</f>
        <v>232759645</v>
      </c>
      <c r="Z9" s="83">
        <f>+'3, COSTOS Y GASTOS'!Z3+'3, COSTOS Y GASTOS'!Z4</f>
        <v>0</v>
      </c>
      <c r="AA9" s="165"/>
      <c r="AB9" s="73"/>
    </row>
    <row r="10" spans="1:28">
      <c r="A10" s="58" t="s">
        <v>821</v>
      </c>
      <c r="B10" s="89">
        <f>SUM(C10:Z10)</f>
        <v>842078785.52941203</v>
      </c>
      <c r="C10" s="83">
        <f>+'3, COSTOS Y GASTOS'!C7+'3, COSTOS Y GASTOS'!C8+'3, COSTOS Y GASTOS'!C9+'3, COSTOS Y GASTOS'!C10+'3, COSTOS Y GASTOS'!C11+'3, COSTOS Y GASTOS'!C12+'3, COSTOS Y GASTOS'!C13+'3, COSTOS Y GASTOS'!C14+'3, COSTOS Y GASTOS'!C15+'3, COSTOS Y GASTOS'!C16+'3, COSTOS Y GASTOS'!C17+'3, COSTOS Y GASTOS'!C18+'3, COSTOS Y GASTOS'!C19+'3, COSTOS Y GASTOS'!C20+'3, COSTOS Y GASTOS'!C21+'3, COSTOS Y GASTOS'!C22+'3, COSTOS Y GASTOS'!C23+'3, COSTOS Y GASTOS'!C24+'3, COSTOS Y GASTOS'!C25+'3, COSTOS Y GASTOS'!C26+'3, COSTOS Y GASTOS'!C27+'3, COSTOS Y GASTOS'!C28+'3, COSTOS Y GASTOS'!C29+'3, COSTOS Y GASTOS'!C30+'3, COSTOS Y GASTOS'!C31+'3, COSTOS Y GASTOS'!C32+'3, COSTOS Y GASTOS'!C33+'3, COSTOS Y GASTOS'!C34+'3, COSTOS Y GASTOS'!C35</f>
        <v>3959800</v>
      </c>
      <c r="D10" s="83">
        <f>+'3, COSTOS Y GASTOS'!D7+'3, COSTOS Y GASTOS'!D8+'3, COSTOS Y GASTOS'!D9+'3, COSTOS Y GASTOS'!D10+'3, COSTOS Y GASTOS'!D11+'3, COSTOS Y GASTOS'!D12+'3, COSTOS Y GASTOS'!D13+'3, COSTOS Y GASTOS'!D14+'3, COSTOS Y GASTOS'!D15+'3, COSTOS Y GASTOS'!D16+'3, COSTOS Y GASTOS'!D17+'3, COSTOS Y GASTOS'!D18+'3, COSTOS Y GASTOS'!D19+'3, COSTOS Y GASTOS'!D20+'3, COSTOS Y GASTOS'!D21+'3, COSTOS Y GASTOS'!D22+'3, COSTOS Y GASTOS'!D23+'3, COSTOS Y GASTOS'!D24+'3, COSTOS Y GASTOS'!D25+'3, COSTOS Y GASTOS'!D26+'3, COSTOS Y GASTOS'!D27+'3, COSTOS Y GASTOS'!D28+'3, COSTOS Y GASTOS'!D29+'3, COSTOS Y GASTOS'!D30+'3, COSTOS Y GASTOS'!D31+'3, COSTOS Y GASTOS'!D32+'3, COSTOS Y GASTOS'!D33+'3, COSTOS Y GASTOS'!D34+'3, COSTOS Y GASTOS'!D35</f>
        <v>3198300</v>
      </c>
      <c r="E10" s="83">
        <f>+'3, COSTOS Y GASTOS'!E7+'3, COSTOS Y GASTOS'!E8+'3, COSTOS Y GASTOS'!E9+'3, COSTOS Y GASTOS'!E10+'3, COSTOS Y GASTOS'!E11+'3, COSTOS Y GASTOS'!E12+'3, COSTOS Y GASTOS'!E13+'3, COSTOS Y GASTOS'!E14+'3, COSTOS Y GASTOS'!E15+'3, COSTOS Y GASTOS'!E16+'3, COSTOS Y GASTOS'!E17+'3, COSTOS Y GASTOS'!E18+'3, COSTOS Y GASTOS'!E19+'3, COSTOS Y GASTOS'!E20+'3, COSTOS Y GASTOS'!E21+'3, COSTOS Y GASTOS'!E22+'3, COSTOS Y GASTOS'!E23+'3, COSTOS Y GASTOS'!E24+'3, COSTOS Y GASTOS'!E25+'3, COSTOS Y GASTOS'!E26+'3, COSTOS Y GASTOS'!E27+'3, COSTOS Y GASTOS'!E28+'3, COSTOS Y GASTOS'!E29+'3, COSTOS Y GASTOS'!E30+'3, COSTOS Y GASTOS'!E31+'3, COSTOS Y GASTOS'!E32+'3, COSTOS Y GASTOS'!E33+'3, COSTOS Y GASTOS'!E34+'3, COSTOS Y GASTOS'!E35</f>
        <v>3198300</v>
      </c>
      <c r="F10" s="83">
        <f>+'3, COSTOS Y GASTOS'!F7+'3, COSTOS Y GASTOS'!F8+'3, COSTOS Y GASTOS'!F9+'3, COSTOS Y GASTOS'!F10+'3, COSTOS Y GASTOS'!F11+'3, COSTOS Y GASTOS'!F12+'3, COSTOS Y GASTOS'!F13+'3, COSTOS Y GASTOS'!F14+'3, COSTOS Y GASTOS'!F15+'3, COSTOS Y GASTOS'!F16+'3, COSTOS Y GASTOS'!F17+'3, COSTOS Y GASTOS'!F18+'3, COSTOS Y GASTOS'!F19+'3, COSTOS Y GASTOS'!F20+'3, COSTOS Y GASTOS'!F21+'3, COSTOS Y GASTOS'!F22+'3, COSTOS Y GASTOS'!F23+'3, COSTOS Y GASTOS'!F24+'3, COSTOS Y GASTOS'!F25+'3, COSTOS Y GASTOS'!F26+'3, COSTOS Y GASTOS'!F27+'3, COSTOS Y GASTOS'!F28+'3, COSTOS Y GASTOS'!F29+'3, COSTOS Y GASTOS'!F30+'3, COSTOS Y GASTOS'!F31+'3, COSTOS Y GASTOS'!F32+'3, COSTOS Y GASTOS'!F33+'3, COSTOS Y GASTOS'!F34+'3, COSTOS Y GASTOS'!F35</f>
        <v>25429776.470588237</v>
      </c>
      <c r="G10" s="83">
        <f>+'3, COSTOS Y GASTOS'!G7+'3, COSTOS Y GASTOS'!G8+'3, COSTOS Y GASTOS'!G9+'3, COSTOS Y GASTOS'!G10+'3, COSTOS Y GASTOS'!G11+'3, COSTOS Y GASTOS'!G12+'3, COSTOS Y GASTOS'!G13+'3, COSTOS Y GASTOS'!G14+'3, COSTOS Y GASTOS'!G15+'3, COSTOS Y GASTOS'!G16+'3, COSTOS Y GASTOS'!G17+'3, COSTOS Y GASTOS'!G18+'3, COSTOS Y GASTOS'!G19+'3, COSTOS Y GASTOS'!G20+'3, COSTOS Y GASTOS'!G21+'3, COSTOS Y GASTOS'!G22+'3, COSTOS Y GASTOS'!G23+'3, COSTOS Y GASTOS'!G24+'3, COSTOS Y GASTOS'!G25+'3, COSTOS Y GASTOS'!G26+'3, COSTOS Y GASTOS'!G27+'3, COSTOS Y GASTOS'!G28+'3, COSTOS Y GASTOS'!G29+'3, COSTOS Y GASTOS'!G30+'3, COSTOS Y GASTOS'!G31+'3, COSTOS Y GASTOS'!G32+'3, COSTOS Y GASTOS'!G33+'3, COSTOS Y GASTOS'!G34+'3, COSTOS Y GASTOS'!G35</f>
        <v>15297576.470588237</v>
      </c>
      <c r="H10" s="83">
        <f>+'3, COSTOS Y GASTOS'!H7+'3, COSTOS Y GASTOS'!H8+'3, COSTOS Y GASTOS'!H9+'3, COSTOS Y GASTOS'!H10+'3, COSTOS Y GASTOS'!H11+'3, COSTOS Y GASTOS'!H12+'3, COSTOS Y GASTOS'!H13+'3, COSTOS Y GASTOS'!H14+'3, COSTOS Y GASTOS'!H15+'3, COSTOS Y GASTOS'!H16+'3, COSTOS Y GASTOS'!H17+'3, COSTOS Y GASTOS'!H18+'3, COSTOS Y GASTOS'!H19+'3, COSTOS Y GASTOS'!H20+'3, COSTOS Y GASTOS'!H21+'3, COSTOS Y GASTOS'!H22+'3, COSTOS Y GASTOS'!H23+'3, COSTOS Y GASTOS'!H24+'3, COSTOS Y GASTOS'!H25+'3, COSTOS Y GASTOS'!H26+'3, COSTOS Y GASTOS'!H27+'3, COSTOS Y GASTOS'!H28+'3, COSTOS Y GASTOS'!H29+'3, COSTOS Y GASTOS'!H30+'3, COSTOS Y GASTOS'!H31+'3, COSTOS Y GASTOS'!H32+'3, COSTOS Y GASTOS'!H33+'3, COSTOS Y GASTOS'!H34+'3, COSTOS Y GASTOS'!H35</f>
        <v>15297576.470588237</v>
      </c>
      <c r="I10" s="83">
        <f>+'3, COSTOS Y GASTOS'!I7+'3, COSTOS Y GASTOS'!I8+'3, COSTOS Y GASTOS'!I9+'3, COSTOS Y GASTOS'!I10+'3, COSTOS Y GASTOS'!I11+'3, COSTOS Y GASTOS'!I12+'3, COSTOS Y GASTOS'!I13+'3, COSTOS Y GASTOS'!I14+'3, COSTOS Y GASTOS'!I15+'3, COSTOS Y GASTOS'!I16+'3, COSTOS Y GASTOS'!I17+'3, COSTOS Y GASTOS'!I18+'3, COSTOS Y GASTOS'!I19+'3, COSTOS Y GASTOS'!I20+'3, COSTOS Y GASTOS'!I21+'3, COSTOS Y GASTOS'!I22+'3, COSTOS Y GASTOS'!I23+'3, COSTOS Y GASTOS'!I24+'3, COSTOS Y GASTOS'!I25+'3, COSTOS Y GASTOS'!I26+'3, COSTOS Y GASTOS'!I27+'3, COSTOS Y GASTOS'!I28+'3, COSTOS Y GASTOS'!I29+'3, COSTOS Y GASTOS'!I30+'3, COSTOS Y GASTOS'!I31+'3, COSTOS Y GASTOS'!I32+'3, COSTOS Y GASTOS'!I33+'3, COSTOS Y GASTOS'!I34+'3, COSTOS Y GASTOS'!I35</f>
        <v>14688376.470588237</v>
      </c>
      <c r="J10" s="83">
        <f>+'3, COSTOS Y GASTOS'!J7+'3, COSTOS Y GASTOS'!J8+'3, COSTOS Y GASTOS'!J9+'3, COSTOS Y GASTOS'!J10+'3, COSTOS Y GASTOS'!J11+'3, COSTOS Y GASTOS'!J12+'3, COSTOS Y GASTOS'!J13+'3, COSTOS Y GASTOS'!J14+'3, COSTOS Y GASTOS'!J15+'3, COSTOS Y GASTOS'!J16+'3, COSTOS Y GASTOS'!J17+'3, COSTOS Y GASTOS'!J18+'3, COSTOS Y GASTOS'!J19+'3, COSTOS Y GASTOS'!J20+'3, COSTOS Y GASTOS'!J21+'3, COSTOS Y GASTOS'!J22+'3, COSTOS Y GASTOS'!J23+'3, COSTOS Y GASTOS'!J24+'3, COSTOS Y GASTOS'!J25+'3, COSTOS Y GASTOS'!J26+'3, COSTOS Y GASTOS'!J27+'3, COSTOS Y GASTOS'!J28+'3, COSTOS Y GASTOS'!J29+'3, COSTOS Y GASTOS'!J30+'3, COSTOS Y GASTOS'!J31+'3, COSTOS Y GASTOS'!J32+'3, COSTOS Y GASTOS'!J33+'3, COSTOS Y GASTOS'!J34+'3, COSTOS Y GASTOS'!J35</f>
        <v>14688376.470588237</v>
      </c>
      <c r="K10" s="83">
        <f>+'3, COSTOS Y GASTOS'!K7+'3, COSTOS Y GASTOS'!K8+'3, COSTOS Y GASTOS'!K9+'3, COSTOS Y GASTOS'!K10+'3, COSTOS Y GASTOS'!K11+'3, COSTOS Y GASTOS'!K12+'3, COSTOS Y GASTOS'!K13+'3, COSTOS Y GASTOS'!K14+'3, COSTOS Y GASTOS'!K15+'3, COSTOS Y GASTOS'!K16+'3, COSTOS Y GASTOS'!K17+'3, COSTOS Y GASTOS'!K18+'3, COSTOS Y GASTOS'!K19+'3, COSTOS Y GASTOS'!K20+'3, COSTOS Y GASTOS'!K21+'3, COSTOS Y GASTOS'!K22+'3, COSTOS Y GASTOS'!K23+'3, COSTOS Y GASTOS'!K24+'3, COSTOS Y GASTOS'!K25+'3, COSTOS Y GASTOS'!K26+'3, COSTOS Y GASTOS'!K27+'3, COSTOS Y GASTOS'!K28+'3, COSTOS Y GASTOS'!K29+'3, COSTOS Y GASTOS'!K30+'3, COSTOS Y GASTOS'!K31+'3, COSTOS Y GASTOS'!K32+'3, COSTOS Y GASTOS'!K33+'3, COSTOS Y GASTOS'!K34+'3, COSTOS Y GASTOS'!K35</f>
        <v>18567876.470588237</v>
      </c>
      <c r="L10" s="83">
        <f>+'3, COSTOS Y GASTOS'!L7+'3, COSTOS Y GASTOS'!L8+'3, COSTOS Y GASTOS'!L9+'3, COSTOS Y GASTOS'!L10+'3, COSTOS Y GASTOS'!L11+'3, COSTOS Y GASTOS'!L12+'3, COSTOS Y GASTOS'!L13+'3, COSTOS Y GASTOS'!L14+'3, COSTOS Y GASTOS'!L15+'3, COSTOS Y GASTOS'!L16+'3, COSTOS Y GASTOS'!L17+'3, COSTOS Y GASTOS'!L18+'3, COSTOS Y GASTOS'!L19+'3, COSTOS Y GASTOS'!L20+'3, COSTOS Y GASTOS'!L21+'3, COSTOS Y GASTOS'!L22+'3, COSTOS Y GASTOS'!L23+'3, COSTOS Y GASTOS'!L24+'3, COSTOS Y GASTOS'!L25+'3, COSTOS Y GASTOS'!L26+'3, COSTOS Y GASTOS'!L27+'3, COSTOS Y GASTOS'!L28+'3, COSTOS Y GASTOS'!L29+'3, COSTOS Y GASTOS'!L30+'3, COSTOS Y GASTOS'!L31+'3, COSTOS Y GASTOS'!L32+'3, COSTOS Y GASTOS'!L33+'3, COSTOS Y GASTOS'!L34+'3, COSTOS Y GASTOS'!L35</f>
        <v>95390542.970588237</v>
      </c>
      <c r="M10" s="83">
        <f>+'3, COSTOS Y GASTOS'!M7+'3, COSTOS Y GASTOS'!M8+'3, COSTOS Y GASTOS'!M9+'3, COSTOS Y GASTOS'!M10+'3, COSTOS Y GASTOS'!M11+'3, COSTOS Y GASTOS'!M12+'3, COSTOS Y GASTOS'!M13+'3, COSTOS Y GASTOS'!M14+'3, COSTOS Y GASTOS'!M15+'3, COSTOS Y GASTOS'!M16+'3, COSTOS Y GASTOS'!M17+'3, COSTOS Y GASTOS'!M18+'3, COSTOS Y GASTOS'!M19+'3, COSTOS Y GASTOS'!M20+'3, COSTOS Y GASTOS'!M21+'3, COSTOS Y GASTOS'!M22+'3, COSTOS Y GASTOS'!M23+'3, COSTOS Y GASTOS'!M24+'3, COSTOS Y GASTOS'!M25+'3, COSTOS Y GASTOS'!M26+'3, COSTOS Y GASTOS'!M27+'3, COSTOS Y GASTOS'!M28+'3, COSTOS Y GASTOS'!M29+'3, COSTOS Y GASTOS'!M30+'3, COSTOS Y GASTOS'!M31+'3, COSTOS Y GASTOS'!M32+'3, COSTOS Y GASTOS'!M33+'3, COSTOS Y GASTOS'!M34+'3, COSTOS Y GASTOS'!M35</f>
        <v>40769954.970588244</v>
      </c>
      <c r="N10" s="83">
        <f>+'3, COSTOS Y GASTOS'!N7+'3, COSTOS Y GASTOS'!N8+'3, COSTOS Y GASTOS'!N9+'3, COSTOS Y GASTOS'!N10+'3, COSTOS Y GASTOS'!N11+'3, COSTOS Y GASTOS'!N12+'3, COSTOS Y GASTOS'!N13+'3, COSTOS Y GASTOS'!N14+'3, COSTOS Y GASTOS'!N15+'3, COSTOS Y GASTOS'!N16+'3, COSTOS Y GASTOS'!N17+'3, COSTOS Y GASTOS'!N18+'3, COSTOS Y GASTOS'!N19+'3, COSTOS Y GASTOS'!N20+'3, COSTOS Y GASTOS'!N21+'3, COSTOS Y GASTOS'!N22+'3, COSTOS Y GASTOS'!N23+'3, COSTOS Y GASTOS'!N24+'3, COSTOS Y GASTOS'!N25+'3, COSTOS Y GASTOS'!N26+'3, COSTOS Y GASTOS'!N27+'3, COSTOS Y GASTOS'!N28+'3, COSTOS Y GASTOS'!N29+'3, COSTOS Y GASTOS'!N30+'3, COSTOS Y GASTOS'!N31+'3, COSTOS Y GASTOS'!N32+'3, COSTOS Y GASTOS'!N33+'3, COSTOS Y GASTOS'!N34+'3, COSTOS Y GASTOS'!N35</f>
        <v>40769954.970588244</v>
      </c>
      <c r="O10" s="83">
        <f>+'3, COSTOS Y GASTOS'!O7+'3, COSTOS Y GASTOS'!O8+'3, COSTOS Y GASTOS'!O9+'3, COSTOS Y GASTOS'!O10+'3, COSTOS Y GASTOS'!O11+'3, COSTOS Y GASTOS'!O12+'3, COSTOS Y GASTOS'!O13+'3, COSTOS Y GASTOS'!O14+'3, COSTOS Y GASTOS'!O15+'3, COSTOS Y GASTOS'!O16+'3, COSTOS Y GASTOS'!O17+'3, COSTOS Y GASTOS'!O18+'3, COSTOS Y GASTOS'!O19+'3, COSTOS Y GASTOS'!O20+'3, COSTOS Y GASTOS'!O21+'3, COSTOS Y GASTOS'!O22+'3, COSTOS Y GASTOS'!O23+'3, COSTOS Y GASTOS'!O24+'3, COSTOS Y GASTOS'!O25+'3, COSTOS Y GASTOS'!O26+'3, COSTOS Y GASTOS'!O27+'3, COSTOS Y GASTOS'!O28+'3, COSTOS Y GASTOS'!O29+'3, COSTOS Y GASTOS'!O30+'3, COSTOS Y GASTOS'!O31+'3, COSTOS Y GASTOS'!O32+'3, COSTOS Y GASTOS'!O33+'3, COSTOS Y GASTOS'!O34+'3, COSTOS Y GASTOS'!O35</f>
        <v>40769954.970588244</v>
      </c>
      <c r="P10" s="83">
        <f>+'3, COSTOS Y GASTOS'!P7+'3, COSTOS Y GASTOS'!P8+'3, COSTOS Y GASTOS'!P9+'3, COSTOS Y GASTOS'!P10+'3, COSTOS Y GASTOS'!P11+'3, COSTOS Y GASTOS'!P12+'3, COSTOS Y GASTOS'!P13+'3, COSTOS Y GASTOS'!P14+'3, COSTOS Y GASTOS'!P15+'3, COSTOS Y GASTOS'!P16+'3, COSTOS Y GASTOS'!P17+'3, COSTOS Y GASTOS'!P18+'3, COSTOS Y GASTOS'!P19+'3, COSTOS Y GASTOS'!P20+'3, COSTOS Y GASTOS'!P21+'3, COSTOS Y GASTOS'!P22+'3, COSTOS Y GASTOS'!P23+'3, COSTOS Y GASTOS'!P24+'3, COSTOS Y GASTOS'!P25+'3, COSTOS Y GASTOS'!P26+'3, COSTOS Y GASTOS'!P27+'3, COSTOS Y GASTOS'!P28+'3, COSTOS Y GASTOS'!P29+'3, COSTOS Y GASTOS'!P30+'3, COSTOS Y GASTOS'!P31+'3, COSTOS Y GASTOS'!P32+'3, COSTOS Y GASTOS'!P33+'3, COSTOS Y GASTOS'!P34+'3, COSTOS Y GASTOS'!P35</f>
        <v>40769954.970588244</v>
      </c>
      <c r="Q10" s="83">
        <f>+'3, COSTOS Y GASTOS'!Q7+'3, COSTOS Y GASTOS'!Q8+'3, COSTOS Y GASTOS'!Q9+'3, COSTOS Y GASTOS'!Q10+'3, COSTOS Y GASTOS'!Q11+'3, COSTOS Y GASTOS'!Q12+'3, COSTOS Y GASTOS'!Q13+'3, COSTOS Y GASTOS'!Q14+'3, COSTOS Y GASTOS'!Q15+'3, COSTOS Y GASTOS'!Q16+'3, COSTOS Y GASTOS'!Q17+'3, COSTOS Y GASTOS'!Q18+'3, COSTOS Y GASTOS'!Q19+'3, COSTOS Y GASTOS'!Q20+'3, COSTOS Y GASTOS'!Q21+'3, COSTOS Y GASTOS'!Q22+'3, COSTOS Y GASTOS'!Q23+'3, COSTOS Y GASTOS'!Q24+'3, COSTOS Y GASTOS'!Q25+'3, COSTOS Y GASTOS'!Q26+'3, COSTOS Y GASTOS'!Q27+'3, COSTOS Y GASTOS'!Q28+'3, COSTOS Y GASTOS'!Q29+'3, COSTOS Y GASTOS'!Q30+'3, COSTOS Y GASTOS'!Q31+'3, COSTOS Y GASTOS'!Q32+'3, COSTOS Y GASTOS'!Q33+'3, COSTOS Y GASTOS'!Q34+'3, COSTOS Y GASTOS'!Q35</f>
        <v>40769954.970588244</v>
      </c>
      <c r="R10" s="83">
        <f>+'3, COSTOS Y GASTOS'!R7+'3, COSTOS Y GASTOS'!R8+'3, COSTOS Y GASTOS'!R9+'3, COSTOS Y GASTOS'!R10+'3, COSTOS Y GASTOS'!R11+'3, COSTOS Y GASTOS'!R12+'3, COSTOS Y GASTOS'!R13+'3, COSTOS Y GASTOS'!R14+'3, COSTOS Y GASTOS'!R15+'3, COSTOS Y GASTOS'!R16+'3, COSTOS Y GASTOS'!R17+'3, COSTOS Y GASTOS'!R18+'3, COSTOS Y GASTOS'!R19+'3, COSTOS Y GASTOS'!R20+'3, COSTOS Y GASTOS'!R21+'3, COSTOS Y GASTOS'!R22+'3, COSTOS Y GASTOS'!R23+'3, COSTOS Y GASTOS'!R24+'3, COSTOS Y GASTOS'!R25+'3, COSTOS Y GASTOS'!R26+'3, COSTOS Y GASTOS'!R27+'3, COSTOS Y GASTOS'!R28+'3, COSTOS Y GASTOS'!R29+'3, COSTOS Y GASTOS'!R30+'3, COSTOS Y GASTOS'!R31+'3, COSTOS Y GASTOS'!R32+'3, COSTOS Y GASTOS'!R33+'3, COSTOS Y GASTOS'!R34+'3, COSTOS Y GASTOS'!R35</f>
        <v>40769954.970588244</v>
      </c>
      <c r="S10" s="83">
        <f>+'3, COSTOS Y GASTOS'!S7+'3, COSTOS Y GASTOS'!S8+'3, COSTOS Y GASTOS'!S9+'3, COSTOS Y GASTOS'!S10+'3, COSTOS Y GASTOS'!S11+'3, COSTOS Y GASTOS'!S12+'3, COSTOS Y GASTOS'!S13+'3, COSTOS Y GASTOS'!S14+'3, COSTOS Y GASTOS'!S15+'3, COSTOS Y GASTOS'!S16+'3, COSTOS Y GASTOS'!S17+'3, COSTOS Y GASTOS'!S18+'3, COSTOS Y GASTOS'!S19+'3, COSTOS Y GASTOS'!S20+'3, COSTOS Y GASTOS'!S21+'3, COSTOS Y GASTOS'!S22+'3, COSTOS Y GASTOS'!S23+'3, COSTOS Y GASTOS'!S24+'3, COSTOS Y GASTOS'!S25+'3, COSTOS Y GASTOS'!S26+'3, COSTOS Y GASTOS'!S27+'3, COSTOS Y GASTOS'!S28+'3, COSTOS Y GASTOS'!S29+'3, COSTOS Y GASTOS'!S30+'3, COSTOS Y GASTOS'!S31+'3, COSTOS Y GASTOS'!S32+'3, COSTOS Y GASTOS'!S33+'3, COSTOS Y GASTOS'!S34+'3, COSTOS Y GASTOS'!S35</f>
        <v>40769954.970588244</v>
      </c>
      <c r="T10" s="83">
        <f>+'3, COSTOS Y GASTOS'!T7+'3, COSTOS Y GASTOS'!T8+'3, COSTOS Y GASTOS'!T9+'3, COSTOS Y GASTOS'!T10+'3, COSTOS Y GASTOS'!T11+'3, COSTOS Y GASTOS'!T12+'3, COSTOS Y GASTOS'!T13+'3, COSTOS Y GASTOS'!T14+'3, COSTOS Y GASTOS'!T15+'3, COSTOS Y GASTOS'!T16+'3, COSTOS Y GASTOS'!T17+'3, COSTOS Y GASTOS'!T18+'3, COSTOS Y GASTOS'!T19+'3, COSTOS Y GASTOS'!T20+'3, COSTOS Y GASTOS'!T21+'3, COSTOS Y GASTOS'!T22+'3, COSTOS Y GASTOS'!T23+'3, COSTOS Y GASTOS'!T24+'3, COSTOS Y GASTOS'!T25+'3, COSTOS Y GASTOS'!T26+'3, COSTOS Y GASTOS'!T27+'3, COSTOS Y GASTOS'!T28+'3, COSTOS Y GASTOS'!T29+'3, COSTOS Y GASTOS'!T30+'3, COSTOS Y GASTOS'!T31+'3, COSTOS Y GASTOS'!T32+'3, COSTOS Y GASTOS'!T33+'3, COSTOS Y GASTOS'!T34+'3, COSTOS Y GASTOS'!T35</f>
        <v>40769954.970588244</v>
      </c>
      <c r="U10" s="83">
        <f>+'3, COSTOS Y GASTOS'!U7+'3, COSTOS Y GASTOS'!U8+'3, COSTOS Y GASTOS'!U9+'3, COSTOS Y GASTOS'!U10+'3, COSTOS Y GASTOS'!U11+'3, COSTOS Y GASTOS'!U12+'3, COSTOS Y GASTOS'!U13+'3, COSTOS Y GASTOS'!U14+'3, COSTOS Y GASTOS'!U15+'3, COSTOS Y GASTOS'!U16+'3, COSTOS Y GASTOS'!U17+'3, COSTOS Y GASTOS'!U18+'3, COSTOS Y GASTOS'!U19+'3, COSTOS Y GASTOS'!U20+'3, COSTOS Y GASTOS'!U21+'3, COSTOS Y GASTOS'!U22+'3, COSTOS Y GASTOS'!U23+'3, COSTOS Y GASTOS'!U24+'3, COSTOS Y GASTOS'!U25+'3, COSTOS Y GASTOS'!U26+'3, COSTOS Y GASTOS'!U27+'3, COSTOS Y GASTOS'!U28+'3, COSTOS Y GASTOS'!U29+'3, COSTOS Y GASTOS'!U30+'3, COSTOS Y GASTOS'!U31+'3, COSTOS Y GASTOS'!U32+'3, COSTOS Y GASTOS'!U33+'3, COSTOS Y GASTOS'!U34+'3, COSTOS Y GASTOS'!U35</f>
        <v>40769954.970588244</v>
      </c>
      <c r="V10" s="83">
        <f>+'3, COSTOS Y GASTOS'!V7+'3, COSTOS Y GASTOS'!V8+'3, COSTOS Y GASTOS'!V9+'3, COSTOS Y GASTOS'!V10+'3, COSTOS Y GASTOS'!V11+'3, COSTOS Y GASTOS'!V12+'3, COSTOS Y GASTOS'!V13+'3, COSTOS Y GASTOS'!V14+'3, COSTOS Y GASTOS'!V15+'3, COSTOS Y GASTOS'!V16+'3, COSTOS Y GASTOS'!V17+'3, COSTOS Y GASTOS'!V18+'3, COSTOS Y GASTOS'!V19+'3, COSTOS Y GASTOS'!V20+'3, COSTOS Y GASTOS'!V21+'3, COSTOS Y GASTOS'!V22+'3, COSTOS Y GASTOS'!V23+'3, COSTOS Y GASTOS'!V24+'3, COSTOS Y GASTOS'!V25+'3, COSTOS Y GASTOS'!V26+'3, COSTOS Y GASTOS'!V27+'3, COSTOS Y GASTOS'!V28+'3, COSTOS Y GASTOS'!V29+'3, COSTOS Y GASTOS'!V30+'3, COSTOS Y GASTOS'!V31+'3, COSTOS Y GASTOS'!V32+'3, COSTOS Y GASTOS'!V33+'3, COSTOS Y GASTOS'!V34+'3, COSTOS Y GASTOS'!V35</f>
        <v>30193678.5</v>
      </c>
      <c r="W10" s="83">
        <f>+'3, COSTOS Y GASTOS'!W7+'3, COSTOS Y GASTOS'!W8+'3, COSTOS Y GASTOS'!W9+'3, COSTOS Y GASTOS'!W10+'3, COSTOS Y GASTOS'!W11+'3, COSTOS Y GASTOS'!W12+'3, COSTOS Y GASTOS'!W13+'3, COSTOS Y GASTOS'!W14+'3, COSTOS Y GASTOS'!W15+'3, COSTOS Y GASTOS'!W16+'3, COSTOS Y GASTOS'!W17+'3, COSTOS Y GASTOS'!W18+'3, COSTOS Y GASTOS'!W19+'3, COSTOS Y GASTOS'!W20+'3, COSTOS Y GASTOS'!W21+'3, COSTOS Y GASTOS'!W22+'3, COSTOS Y GASTOS'!W23+'3, COSTOS Y GASTOS'!W24+'3, COSTOS Y GASTOS'!W25+'3, COSTOS Y GASTOS'!W26+'3, COSTOS Y GASTOS'!W27+'3, COSTOS Y GASTOS'!W28+'3, COSTOS Y GASTOS'!W29+'3, COSTOS Y GASTOS'!W30+'3, COSTOS Y GASTOS'!W31+'3, COSTOS Y GASTOS'!W32+'3, COSTOS Y GASTOS'!W33+'3, COSTOS Y GASTOS'!W34+'3, COSTOS Y GASTOS'!W35</f>
        <v>30193678.5</v>
      </c>
      <c r="X10" s="83">
        <f>+'3, COSTOS Y GASTOS'!X7+'3, COSTOS Y GASTOS'!X8+'3, COSTOS Y GASTOS'!X9+'3, COSTOS Y GASTOS'!X10+'3, COSTOS Y GASTOS'!X11+'3, COSTOS Y GASTOS'!X12+'3, COSTOS Y GASTOS'!X13+'3, COSTOS Y GASTOS'!X14+'3, COSTOS Y GASTOS'!X15+'3, COSTOS Y GASTOS'!X16+'3, COSTOS Y GASTOS'!X17+'3, COSTOS Y GASTOS'!X18+'3, COSTOS Y GASTOS'!X19+'3, COSTOS Y GASTOS'!X20+'3, COSTOS Y GASTOS'!X21+'3, COSTOS Y GASTOS'!X22+'3, COSTOS Y GASTOS'!X23+'3, COSTOS Y GASTOS'!X24+'3, COSTOS Y GASTOS'!X25+'3, COSTOS Y GASTOS'!X26+'3, COSTOS Y GASTOS'!X27+'3, COSTOS Y GASTOS'!X28+'3, COSTOS Y GASTOS'!X29+'3, COSTOS Y GASTOS'!X30+'3, COSTOS Y GASTOS'!X31+'3, COSTOS Y GASTOS'!X32+'3, COSTOS Y GASTOS'!X33+'3, COSTOS Y GASTOS'!X34+'3, COSTOS Y GASTOS'!X35</f>
        <v>30193678.5</v>
      </c>
      <c r="Y10" s="83">
        <f>+'3, COSTOS Y GASTOS'!Y7+'3, COSTOS Y GASTOS'!Y8+'3, COSTOS Y GASTOS'!Y9+'3, COSTOS Y GASTOS'!Y10+'3, COSTOS Y GASTOS'!Y11+'3, COSTOS Y GASTOS'!Y12+'3, COSTOS Y GASTOS'!Y13+'3, COSTOS Y GASTOS'!Y14+'3, COSTOS Y GASTOS'!Y15+'3, COSTOS Y GASTOS'!Y16+'3, COSTOS Y GASTOS'!Y17+'3, COSTOS Y GASTOS'!Y18+'3, COSTOS Y GASTOS'!Y19+'3, COSTOS Y GASTOS'!Y20+'3, COSTOS Y GASTOS'!Y21+'3, COSTOS Y GASTOS'!Y22+'3, COSTOS Y GASTOS'!Y23+'3, COSTOS Y GASTOS'!Y24+'3, COSTOS Y GASTOS'!Y25+'3, COSTOS Y GASTOS'!Y26+'3, COSTOS Y GASTOS'!Y27+'3, COSTOS Y GASTOS'!Y28+'3, COSTOS Y GASTOS'!Y29+'3, COSTOS Y GASTOS'!Y30+'3, COSTOS Y GASTOS'!Y31+'3, COSTOS Y GASTOS'!Y32+'3, COSTOS Y GASTOS'!Y33+'3, COSTOS Y GASTOS'!Y34+'3, COSTOS Y GASTOS'!Y35</f>
        <v>30802878.5</v>
      </c>
      <c r="Z10" s="83">
        <f>+'3, COSTOS Y GASTOS'!Z7+'3, COSTOS Y GASTOS'!Z8+'3, COSTOS Y GASTOS'!Z9+'3, COSTOS Y GASTOS'!Z10+'3, COSTOS Y GASTOS'!Z11+'3, COSTOS Y GASTOS'!Z12+'3, COSTOS Y GASTOS'!Z13+'3, COSTOS Y GASTOS'!Z14+'3, COSTOS Y GASTOS'!Z15+'3, COSTOS Y GASTOS'!Z16+'3, COSTOS Y GASTOS'!Z17+'3, COSTOS Y GASTOS'!Z18+'3, COSTOS Y GASTOS'!Z19+'3, COSTOS Y GASTOS'!Z20+'3, COSTOS Y GASTOS'!Z21+'3, COSTOS Y GASTOS'!Z22+'3, COSTOS Y GASTOS'!Z23+'3, COSTOS Y GASTOS'!Z24+'3, COSTOS Y GASTOS'!Z25+'3, COSTOS Y GASTOS'!Z26+'3, COSTOS Y GASTOS'!Z27+'3, COSTOS Y GASTOS'!Z28+'3, COSTOS Y GASTOS'!Z29+'3, COSTOS Y GASTOS'!Z30+'3, COSTOS Y GASTOS'!Z31+'3, COSTOS Y GASTOS'!Z32+'3, COSTOS Y GASTOS'!Z33+'3, COSTOS Y GASTOS'!Z34+'3, COSTOS Y GASTOS'!Z35</f>
        <v>144048775</v>
      </c>
      <c r="AA10" s="74"/>
      <c r="AB10" s="73"/>
    </row>
    <row r="11" spans="1:28">
      <c r="A11" s="81"/>
      <c r="B11" s="17" t="s">
        <v>822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72"/>
    </row>
    <row r="12" spans="1:28">
      <c r="A12" s="51" t="s">
        <v>823</v>
      </c>
      <c r="B12" s="78">
        <f>-'3, COSTOS Y GASTOS'!B37</f>
        <v>-858092000</v>
      </c>
      <c r="C12" s="84">
        <f>+C6-C9-C10</f>
        <v>-39293133.333333336</v>
      </c>
      <c r="D12" s="84">
        <f t="shared" ref="D12:Z12" si="5">+D6-D9-D10</f>
        <v>-38531633.333333336</v>
      </c>
      <c r="E12" s="84">
        <f t="shared" si="5"/>
        <v>-38531633.333333336</v>
      </c>
      <c r="F12" s="84">
        <f t="shared" si="5"/>
        <v>958370223.52941179</v>
      </c>
      <c r="G12" s="84">
        <f t="shared" si="5"/>
        <v>616502423.52941179</v>
      </c>
      <c r="H12" s="84">
        <f t="shared" si="5"/>
        <v>616502423.52941179</v>
      </c>
      <c r="I12" s="84">
        <f t="shared" si="5"/>
        <v>617111623.52941179</v>
      </c>
      <c r="J12" s="84">
        <f t="shared" si="5"/>
        <v>617111623.52941179</v>
      </c>
      <c r="K12" s="84">
        <f t="shared" si="5"/>
        <v>613232123.52941179</v>
      </c>
      <c r="L12" s="84">
        <f t="shared" si="5"/>
        <v>536409457.02941179</v>
      </c>
      <c r="M12" s="84">
        <f t="shared" si="5"/>
        <v>445522232.02941173</v>
      </c>
      <c r="N12" s="84">
        <f t="shared" si="5"/>
        <v>265799889.02941176</v>
      </c>
      <c r="O12" s="84">
        <f t="shared" si="5"/>
        <v>218317861.02941176</v>
      </c>
      <c r="P12" s="84">
        <f t="shared" si="5"/>
        <v>270020347.02941173</v>
      </c>
      <c r="Q12" s="84">
        <f t="shared" si="5"/>
        <v>-118200.9705882445</v>
      </c>
      <c r="R12" s="84">
        <f t="shared" si="5"/>
        <v>-120653833.97058824</v>
      </c>
      <c r="S12" s="84">
        <f t="shared" si="5"/>
        <v>-59903392.970588244</v>
      </c>
      <c r="T12" s="84">
        <f t="shared" si="5"/>
        <v>-35364764.970588244</v>
      </c>
      <c r="U12" s="84">
        <f t="shared" si="5"/>
        <v>-34268792.970588244</v>
      </c>
      <c r="V12" s="84">
        <f t="shared" si="5"/>
        <v>-295129400.5</v>
      </c>
      <c r="W12" s="84">
        <f t="shared" si="5"/>
        <v>-251239225.5</v>
      </c>
      <c r="X12" s="84">
        <f t="shared" si="5"/>
        <v>-218361187.5</v>
      </c>
      <c r="Y12" s="84">
        <f t="shared" si="5"/>
        <v>-263562523.5</v>
      </c>
      <c r="Z12" s="84">
        <f t="shared" si="5"/>
        <v>-144048775</v>
      </c>
      <c r="AA12" s="73"/>
    </row>
    <row r="13" spans="1:28">
      <c r="A13" s="17" t="s">
        <v>824</v>
      </c>
      <c r="B13" s="82">
        <f>+IRR(B12:Z12)</f>
        <v>0.30348604098222753</v>
      </c>
    </row>
    <row r="14" spans="1:28">
      <c r="A14" s="17" t="s">
        <v>825</v>
      </c>
      <c r="B14" s="80">
        <f>+NPV(B13,C12:Z12)</f>
        <v>858091999.99999928</v>
      </c>
    </row>
    <row r="15" spans="1:28">
      <c r="A15" s="17" t="s">
        <v>826</v>
      </c>
      <c r="B15" s="79">
        <v>0.3</v>
      </c>
      <c r="F15" s="173">
        <v>3</v>
      </c>
      <c r="G15" s="173">
        <v>3</v>
      </c>
      <c r="H15" s="173">
        <v>3</v>
      </c>
      <c r="I15" s="173">
        <v>3</v>
      </c>
      <c r="J15" s="173">
        <v>3</v>
      </c>
      <c r="K15" s="173">
        <v>3</v>
      </c>
      <c r="L15" s="173">
        <v>3</v>
      </c>
      <c r="M15" s="173">
        <v>3</v>
      </c>
      <c r="N15" s="173">
        <v>2</v>
      </c>
      <c r="O15" s="173">
        <v>2</v>
      </c>
      <c r="P15" s="173">
        <v>2</v>
      </c>
      <c r="Q15" s="173">
        <v>1</v>
      </c>
      <c r="R15" s="173">
        <v>1</v>
      </c>
      <c r="S15" s="173">
        <v>1</v>
      </c>
      <c r="T15" s="173">
        <v>1</v>
      </c>
    </row>
    <row r="16" spans="1:28">
      <c r="A16" s="17" t="s">
        <v>827</v>
      </c>
      <c r="B16" s="79">
        <f>MIRR(B12:Z12,B13,B15)</f>
        <v>0.30087570354668269</v>
      </c>
    </row>
    <row r="19" spans="1:28">
      <c r="C19" s="7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>
      <c r="C20" s="72"/>
    </row>
    <row r="21" spans="1:28">
      <c r="B21" s="76">
        <v>176000000</v>
      </c>
      <c r="C21" s="72"/>
      <c r="D21" s="2">
        <f>+B21*2</f>
        <v>352000000</v>
      </c>
    </row>
    <row r="22" spans="1:28">
      <c r="A22" s="2">
        <v>2025</v>
      </c>
      <c r="B22" s="76">
        <v>210600000</v>
      </c>
      <c r="D22" s="2">
        <f>+B22*34</f>
        <v>7160400000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8">
      <c r="B23" s="76">
        <v>164000000</v>
      </c>
      <c r="C23" s="72"/>
      <c r="D23" s="164">
        <f>+B23</f>
        <v>164000000</v>
      </c>
    </row>
    <row r="24" spans="1:28">
      <c r="C24" s="72"/>
      <c r="D24" s="2">
        <f>SUM(D21:D23)</f>
        <v>7676400000</v>
      </c>
    </row>
    <row r="25" spans="1:28">
      <c r="C25" s="72"/>
    </row>
    <row r="26" spans="1:28">
      <c r="C26" s="72"/>
    </row>
    <row r="27" spans="1:28">
      <c r="C27" s="72"/>
    </row>
    <row r="28" spans="1:28">
      <c r="C28" s="72"/>
    </row>
    <row r="29" spans="1:28">
      <c r="C29" s="72"/>
    </row>
    <row r="31" spans="1:28">
      <c r="C31" s="72"/>
    </row>
    <row r="33" spans="2:4">
      <c r="B33" s="73"/>
      <c r="C33" s="73"/>
      <c r="D33" s="77"/>
    </row>
  </sheetData>
  <mergeCells count="1">
    <mergeCell ref="B1:Z1"/>
  </mergeCells>
  <phoneticPr fontId="2" type="noConversion"/>
  <pageMargins left="0.7" right="0.7" top="0.75" bottom="0.75" header="0.3" footer="0.3"/>
  <pageSetup paperSize="167" scale="64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B933-88B8-4BCD-BADF-02D79F70349B}">
  <dimension ref="A1:AB33"/>
  <sheetViews>
    <sheetView zoomScale="80" zoomScaleNormal="80" workbookViewId="0">
      <selection activeCell="F31" sqref="F31"/>
    </sheetView>
  </sheetViews>
  <sheetFormatPr defaultColWidth="11.42578125" defaultRowHeight="15"/>
  <cols>
    <col min="1" max="1" width="59.42578125" style="2" customWidth="1"/>
    <col min="2" max="2" width="23.140625" style="2" customWidth="1"/>
    <col min="3" max="26" width="16.7109375" style="2" customWidth="1"/>
    <col min="27" max="27" width="25" style="2" bestFit="1" customWidth="1"/>
    <col min="28" max="28" width="15.7109375" style="2" bestFit="1" customWidth="1"/>
    <col min="29" max="16384" width="11.42578125" style="2"/>
  </cols>
  <sheetData>
    <row r="1" spans="1:28">
      <c r="A1" s="71"/>
      <c r="B1" s="275" t="s">
        <v>828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</row>
    <row r="2" spans="1:28" hidden="1">
      <c r="A2" s="2" t="s">
        <v>812</v>
      </c>
    </row>
    <row r="3" spans="1:28" hidden="1">
      <c r="A3" s="2" t="s">
        <v>813</v>
      </c>
    </row>
    <row r="4" spans="1:28" hidden="1">
      <c r="A4" s="2" t="s">
        <v>814</v>
      </c>
    </row>
    <row r="5" spans="1:28">
      <c r="A5" s="58" t="s">
        <v>815</v>
      </c>
      <c r="B5" s="90" t="s">
        <v>816</v>
      </c>
      <c r="C5" s="35" t="s">
        <v>746</v>
      </c>
      <c r="D5" s="35" t="s">
        <v>747</v>
      </c>
      <c r="E5" s="35" t="s">
        <v>748</v>
      </c>
      <c r="F5" s="35" t="s">
        <v>749</v>
      </c>
      <c r="G5" s="35" t="s">
        <v>750</v>
      </c>
      <c r="H5" s="35" t="s">
        <v>751</v>
      </c>
      <c r="I5" s="35" t="s">
        <v>752</v>
      </c>
      <c r="J5" s="35" t="s">
        <v>753</v>
      </c>
      <c r="K5" s="35" t="s">
        <v>754</v>
      </c>
      <c r="L5" s="35" t="s">
        <v>755</v>
      </c>
      <c r="M5" s="35" t="s">
        <v>756</v>
      </c>
      <c r="N5" s="35" t="s">
        <v>757</v>
      </c>
      <c r="O5" s="35" t="s">
        <v>758</v>
      </c>
      <c r="P5" s="35" t="s">
        <v>759</v>
      </c>
      <c r="Q5" s="35" t="s">
        <v>760</v>
      </c>
      <c r="R5" s="35" t="s">
        <v>761</v>
      </c>
      <c r="S5" s="35" t="s">
        <v>762</v>
      </c>
      <c r="T5" s="35" t="s">
        <v>763</v>
      </c>
      <c r="U5" s="35" t="s">
        <v>764</v>
      </c>
      <c r="V5" s="35" t="s">
        <v>765</v>
      </c>
      <c r="W5" s="35" t="s">
        <v>766</v>
      </c>
      <c r="X5" s="35" t="s">
        <v>767</v>
      </c>
      <c r="Y5" s="35" t="s">
        <v>768</v>
      </c>
      <c r="Z5" s="35" t="s">
        <v>769</v>
      </c>
    </row>
    <row r="6" spans="1:28">
      <c r="A6" s="58" t="s">
        <v>817</v>
      </c>
      <c r="B6" s="89">
        <f>SUM(C6:Z6)</f>
        <v>7676400000</v>
      </c>
      <c r="C6" s="37"/>
      <c r="D6" s="37"/>
      <c r="E6" s="37"/>
      <c r="F6" s="37">
        <f>+B21*2</f>
        <v>352000000</v>
      </c>
      <c r="G6" s="37">
        <f>+$B$22*3</f>
        <v>631800000</v>
      </c>
      <c r="H6" s="37">
        <f t="shared" ref="H6:L6" si="0">+$B$22*3</f>
        <v>631800000</v>
      </c>
      <c r="I6" s="37">
        <f t="shared" si="0"/>
        <v>631800000</v>
      </c>
      <c r="J6" s="37">
        <f t="shared" si="0"/>
        <v>631800000</v>
      </c>
      <c r="K6" s="37">
        <f t="shared" si="0"/>
        <v>631800000</v>
      </c>
      <c r="L6" s="37">
        <f t="shared" si="0"/>
        <v>631800000</v>
      </c>
      <c r="M6" s="37">
        <f>+$B$22*2</f>
        <v>421200000</v>
      </c>
      <c r="N6" s="37">
        <f t="shared" ref="N6:T6" si="1">+$B$22*2</f>
        <v>421200000</v>
      </c>
      <c r="O6" s="37">
        <f t="shared" si="1"/>
        <v>421200000</v>
      </c>
      <c r="P6" s="37">
        <f t="shared" si="1"/>
        <v>421200000</v>
      </c>
      <c r="Q6" s="37">
        <f t="shared" si="1"/>
        <v>421200000</v>
      </c>
      <c r="R6" s="37">
        <f t="shared" si="1"/>
        <v>421200000</v>
      </c>
      <c r="S6" s="37">
        <f t="shared" si="1"/>
        <v>421200000</v>
      </c>
      <c r="T6" s="37">
        <f t="shared" si="1"/>
        <v>421200000</v>
      </c>
      <c r="U6" s="37">
        <f>+B23</f>
        <v>164000000</v>
      </c>
      <c r="V6" s="37"/>
      <c r="W6" s="37"/>
      <c r="X6" s="37"/>
      <c r="Y6" s="37"/>
      <c r="Z6" s="37"/>
      <c r="AA6" s="72"/>
      <c r="AB6" s="73"/>
    </row>
    <row r="7" spans="1:28" hidden="1">
      <c r="A7" s="58" t="s">
        <v>818</v>
      </c>
      <c r="B7" s="85" t="s">
        <v>818</v>
      </c>
      <c r="C7" s="37">
        <f>B21*2*0.3</f>
        <v>105600000</v>
      </c>
      <c r="D7" s="37">
        <f>$B$22*3*0.3</f>
        <v>189540000</v>
      </c>
      <c r="E7" s="37">
        <f t="shared" ref="E7:I7" si="2">$B$22*3*0.3</f>
        <v>189540000</v>
      </c>
      <c r="F7" s="37">
        <f t="shared" si="2"/>
        <v>189540000</v>
      </c>
      <c r="G7" s="37">
        <f t="shared" si="2"/>
        <v>189540000</v>
      </c>
      <c r="H7" s="37">
        <f t="shared" si="2"/>
        <v>189540000</v>
      </c>
      <c r="I7" s="37">
        <f t="shared" si="2"/>
        <v>189540000</v>
      </c>
      <c r="J7" s="37">
        <f>$B$22*2*0.3</f>
        <v>126360000</v>
      </c>
      <c r="K7" s="37">
        <f t="shared" ref="K7:Q7" si="3">$B$22*2*0.3</f>
        <v>126360000</v>
      </c>
      <c r="L7" s="37">
        <f t="shared" si="3"/>
        <v>126360000</v>
      </c>
      <c r="M7" s="37">
        <f t="shared" ref="M7:M8" si="4">+$B$22*2</f>
        <v>421200000</v>
      </c>
      <c r="N7" s="37">
        <f t="shared" si="3"/>
        <v>126360000</v>
      </c>
      <c r="O7" s="37">
        <f t="shared" si="3"/>
        <v>126360000</v>
      </c>
      <c r="P7" s="37">
        <f t="shared" si="3"/>
        <v>126360000</v>
      </c>
      <c r="Q7" s="37">
        <f t="shared" si="3"/>
        <v>126360000</v>
      </c>
      <c r="R7" s="37">
        <f>B23*1*0.3</f>
        <v>49200000</v>
      </c>
      <c r="S7" s="37"/>
      <c r="T7" s="37"/>
      <c r="U7" s="37"/>
      <c r="V7" s="37"/>
      <c r="W7" s="37"/>
      <c r="X7" s="37"/>
      <c r="Y7" s="37"/>
      <c r="Z7" s="37"/>
      <c r="AA7" s="72"/>
      <c r="AB7" s="73"/>
    </row>
    <row r="8" spans="1:28" hidden="1">
      <c r="A8" s="58" t="s">
        <v>819</v>
      </c>
      <c r="B8" s="85" t="s">
        <v>819</v>
      </c>
      <c r="C8" s="37"/>
      <c r="D8" s="37"/>
      <c r="E8" s="37"/>
      <c r="F8" s="37"/>
      <c r="G8" s="37"/>
      <c r="H8" s="37"/>
      <c r="I8" s="37">
        <v>0</v>
      </c>
      <c r="J8" s="37">
        <v>0</v>
      </c>
      <c r="K8" s="37">
        <v>0</v>
      </c>
      <c r="L8" s="37">
        <v>0</v>
      </c>
      <c r="M8" s="37">
        <f t="shared" si="4"/>
        <v>421200000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/>
      <c r="AA8" s="72"/>
      <c r="AB8" s="73"/>
    </row>
    <row r="9" spans="1:28">
      <c r="A9" s="58" t="s">
        <v>820</v>
      </c>
      <c r="B9" s="109">
        <f>SUM(C9:Z9)</f>
        <v>2598427485</v>
      </c>
      <c r="C9" s="83">
        <f>+'3, COSTOS Y GASTOS'!C3+'3, COSTOS Y GASTOS'!C4</f>
        <v>35333333.333333336</v>
      </c>
      <c r="D9" s="83">
        <f>+'3, COSTOS Y GASTOS'!D3+'3, COSTOS Y GASTOS'!D4</f>
        <v>35333333.333333336</v>
      </c>
      <c r="E9" s="83">
        <f>+'3, COSTOS Y GASTOS'!E3+'3, COSTOS Y GASTOS'!E4</f>
        <v>35333333.333333336</v>
      </c>
      <c r="F9" s="83">
        <f>+'3, COSTOS Y GASTOS'!F3+'3, COSTOS Y GASTOS'!F4</f>
        <v>0</v>
      </c>
      <c r="G9" s="83">
        <f>+'3, COSTOS Y GASTOS'!G3+'3, COSTOS Y GASTOS'!G4</f>
        <v>0</v>
      </c>
      <c r="H9" s="83">
        <f>+'3, COSTOS Y GASTOS'!H3+'3, COSTOS Y GASTOS'!H4</f>
        <v>0</v>
      </c>
      <c r="I9" s="83">
        <f>+'3, COSTOS Y GASTOS'!I3+'3, COSTOS Y GASTOS'!I4</f>
        <v>0</v>
      </c>
      <c r="J9" s="83">
        <f>+'3, COSTOS Y GASTOS'!J3+'3, COSTOS Y GASTOS'!J4</f>
        <v>0</v>
      </c>
      <c r="K9" s="83">
        <f>+'3, COSTOS Y GASTOS'!K3+'3, COSTOS Y GASTOS'!K4</f>
        <v>0</v>
      </c>
      <c r="L9" s="83">
        <f>+'3, COSTOS Y GASTOS'!L3+'3, COSTOS Y GASTOS'!L4</f>
        <v>0</v>
      </c>
      <c r="M9" s="83">
        <f>+'3, COSTOS Y GASTOS'!M3+'3, COSTOS Y GASTOS'!M4</f>
        <v>145507813</v>
      </c>
      <c r="N9" s="83">
        <f>+'3, COSTOS Y GASTOS'!N3+'3, COSTOS Y GASTOS'!N4</f>
        <v>114630156</v>
      </c>
      <c r="O9" s="83">
        <f>+'3, COSTOS Y GASTOS'!O3+'3, COSTOS Y GASTOS'!O4</f>
        <v>162112184</v>
      </c>
      <c r="P9" s="83">
        <f>+'3, COSTOS Y GASTOS'!P3+'3, COSTOS Y GASTOS'!P4</f>
        <v>110409698</v>
      </c>
      <c r="Q9" s="83">
        <f>+'3, COSTOS Y GASTOS'!Q3+'3, COSTOS Y GASTOS'!Q4</f>
        <v>169948246</v>
      </c>
      <c r="R9" s="83">
        <f>+'3, COSTOS Y GASTOS'!R3+'3, COSTOS Y GASTOS'!R4</f>
        <v>290483879</v>
      </c>
      <c r="S9" s="83">
        <f>+'3, COSTOS Y GASTOS'!S3+'3, COSTOS Y GASTOS'!S4</f>
        <v>229733438</v>
      </c>
      <c r="T9" s="83">
        <f>+'3, COSTOS Y GASTOS'!T3+'3, COSTOS Y GASTOS'!T4</f>
        <v>205194810</v>
      </c>
      <c r="U9" s="83">
        <f>+'3, COSTOS Y GASTOS'!U3+'3, COSTOS Y GASTOS'!U4</f>
        <v>157498838</v>
      </c>
      <c r="V9" s="83">
        <f>+'3, COSTOS Y GASTOS'!V3+'3, COSTOS Y GASTOS'!V4</f>
        <v>264935722</v>
      </c>
      <c r="W9" s="83">
        <f>+'3, COSTOS Y GASTOS'!W3+'3, COSTOS Y GASTOS'!W4</f>
        <v>221045547</v>
      </c>
      <c r="X9" s="83">
        <f>+'3, COSTOS Y GASTOS'!X3+'3, COSTOS Y GASTOS'!X4</f>
        <v>188167509</v>
      </c>
      <c r="Y9" s="83">
        <f>+'3, COSTOS Y GASTOS'!Y3+'3, COSTOS Y GASTOS'!Y4</f>
        <v>232759645</v>
      </c>
      <c r="Z9" s="83">
        <f>+'3, COSTOS Y GASTOS'!Z3+'3, COSTOS Y GASTOS'!Z4</f>
        <v>0</v>
      </c>
      <c r="AA9" s="165"/>
      <c r="AB9" s="73"/>
    </row>
    <row r="10" spans="1:28">
      <c r="A10" s="58" t="s">
        <v>821</v>
      </c>
      <c r="B10" s="89">
        <f>SUM(C10:Z10)</f>
        <v>805744785.52941191</v>
      </c>
      <c r="C10" s="83">
        <f>+'3, COSTOS Y GASTOS'!C7+'3, COSTOS Y GASTOS'!C8+'3, COSTOS Y GASTOS'!C9+'3, COSTOS Y GASTOS'!C10+'3, COSTOS Y GASTOS'!C11+'3, COSTOS Y GASTOS'!C12+'3, COSTOS Y GASTOS'!C13+'3, COSTOS Y GASTOS'!C14+'3, COSTOS Y GASTOS'!C15+'3, COSTOS Y GASTOS'!C16+'3, COSTOS Y GASTOS'!C17+'3, COSTOS Y GASTOS'!C18+'3, COSTOS Y GASTOS'!C19+'3, COSTOS Y GASTOS'!C20+'3, COSTOS Y GASTOS'!C21+'3, COSTOS Y GASTOS'!C22+'3, COSTOS Y GASTOS'!C23+'3, COSTOS Y GASTOS'!C24+'3, COSTOS Y GASTOS'!C25+'3, COSTOS Y GASTOS'!C26+'3, COSTOS Y GASTOS'!C27+'3, COSTOS Y GASTOS'!C28+'3, COSTOS Y GASTOS'!C29+'3, COSTOS Y GASTOS'!C30+'3, COSTOS Y GASTOS'!C31+'3, COSTOS Y GASTOS'!C32+'3, COSTOS Y GASTOS'!C33+'3, COSTOS Y GASTOS'!C35</f>
        <v>3959800</v>
      </c>
      <c r="D10" s="83">
        <f>+'3, COSTOS Y GASTOS'!D7+'3, COSTOS Y GASTOS'!D8+'3, COSTOS Y GASTOS'!D9+'3, COSTOS Y GASTOS'!D10+'3, COSTOS Y GASTOS'!D11+'3, COSTOS Y GASTOS'!D12+'3, COSTOS Y GASTOS'!D13+'3, COSTOS Y GASTOS'!D14+'3, COSTOS Y GASTOS'!D15+'3, COSTOS Y GASTOS'!D16+'3, COSTOS Y GASTOS'!D17+'3, COSTOS Y GASTOS'!D18+'3, COSTOS Y GASTOS'!D19+'3, COSTOS Y GASTOS'!D20+'3, COSTOS Y GASTOS'!D21+'3, COSTOS Y GASTOS'!D22+'3, COSTOS Y GASTOS'!D23+'3, COSTOS Y GASTOS'!D24+'3, COSTOS Y GASTOS'!D25+'3, COSTOS Y GASTOS'!D26+'3, COSTOS Y GASTOS'!D27+'3, COSTOS Y GASTOS'!D28+'3, COSTOS Y GASTOS'!D29+'3, COSTOS Y GASTOS'!D30+'3, COSTOS Y GASTOS'!D31+'3, COSTOS Y GASTOS'!D32+'3, COSTOS Y GASTOS'!D33+'3, COSTOS Y GASTOS'!D35</f>
        <v>3198300</v>
      </c>
      <c r="E10" s="83">
        <f>+'3, COSTOS Y GASTOS'!E7+'3, COSTOS Y GASTOS'!E8+'3, COSTOS Y GASTOS'!E9+'3, COSTOS Y GASTOS'!E10+'3, COSTOS Y GASTOS'!E11+'3, COSTOS Y GASTOS'!E12+'3, COSTOS Y GASTOS'!E13+'3, COSTOS Y GASTOS'!E14+'3, COSTOS Y GASTOS'!E15+'3, COSTOS Y GASTOS'!E16+'3, COSTOS Y GASTOS'!E17+'3, COSTOS Y GASTOS'!E18+'3, COSTOS Y GASTOS'!E19+'3, COSTOS Y GASTOS'!E20+'3, COSTOS Y GASTOS'!E21+'3, COSTOS Y GASTOS'!E22+'3, COSTOS Y GASTOS'!E23+'3, COSTOS Y GASTOS'!E24+'3, COSTOS Y GASTOS'!E25+'3, COSTOS Y GASTOS'!E26+'3, COSTOS Y GASTOS'!E27+'3, COSTOS Y GASTOS'!E28+'3, COSTOS Y GASTOS'!E29+'3, COSTOS Y GASTOS'!E30+'3, COSTOS Y GASTOS'!E31+'3, COSTOS Y GASTOS'!E32+'3, COSTOS Y GASTOS'!E33+'3, COSTOS Y GASTOS'!E35</f>
        <v>3198300</v>
      </c>
      <c r="F10" s="83">
        <f>+'3, COSTOS Y GASTOS'!F7+'3, COSTOS Y GASTOS'!F8+'3, COSTOS Y GASTOS'!F9+'3, COSTOS Y GASTOS'!F10+'3, COSTOS Y GASTOS'!F11+'3, COSTOS Y GASTOS'!F12+'3, COSTOS Y GASTOS'!F13+'3, COSTOS Y GASTOS'!F14+'3, COSTOS Y GASTOS'!F15+'3, COSTOS Y GASTOS'!F16+'3, COSTOS Y GASTOS'!F17+'3, COSTOS Y GASTOS'!F18+'3, COSTOS Y GASTOS'!F19+'3, COSTOS Y GASTOS'!F20+'3, COSTOS Y GASTOS'!F21+'3, COSTOS Y GASTOS'!F22+'3, COSTOS Y GASTOS'!F23+'3, COSTOS Y GASTOS'!F24+'3, COSTOS Y GASTOS'!F25+'3, COSTOS Y GASTOS'!F26+'3, COSTOS Y GASTOS'!F27+'3, COSTOS Y GASTOS'!F28+'3, COSTOS Y GASTOS'!F29+'3, COSTOS Y GASTOS'!F30+'3, COSTOS Y GASTOS'!F31+'3, COSTOS Y GASTOS'!F32+'3, COSTOS Y GASTOS'!F33+'3, COSTOS Y GASTOS'!F35</f>
        <v>25429776.470588237</v>
      </c>
      <c r="G10" s="83">
        <f>+'3, COSTOS Y GASTOS'!G7+'3, COSTOS Y GASTOS'!G8+'3, COSTOS Y GASTOS'!G9+'3, COSTOS Y GASTOS'!G10+'3, COSTOS Y GASTOS'!G11+'3, COSTOS Y GASTOS'!G12+'3, COSTOS Y GASTOS'!G13+'3, COSTOS Y GASTOS'!G14+'3, COSTOS Y GASTOS'!G15+'3, COSTOS Y GASTOS'!G16+'3, COSTOS Y GASTOS'!G17+'3, COSTOS Y GASTOS'!G18+'3, COSTOS Y GASTOS'!G19+'3, COSTOS Y GASTOS'!G20+'3, COSTOS Y GASTOS'!G21+'3, COSTOS Y GASTOS'!G22+'3, COSTOS Y GASTOS'!G23+'3, COSTOS Y GASTOS'!G24+'3, COSTOS Y GASTOS'!G25+'3, COSTOS Y GASTOS'!G26+'3, COSTOS Y GASTOS'!G27+'3, COSTOS Y GASTOS'!G28+'3, COSTOS Y GASTOS'!G29+'3, COSTOS Y GASTOS'!G30+'3, COSTOS Y GASTOS'!G31+'3, COSTOS Y GASTOS'!G32+'3, COSTOS Y GASTOS'!G33+'3, COSTOS Y GASTOS'!G35</f>
        <v>15297576.470588237</v>
      </c>
      <c r="H10" s="83">
        <f>+'3, COSTOS Y GASTOS'!H7+'3, COSTOS Y GASTOS'!H8+'3, COSTOS Y GASTOS'!H9+'3, COSTOS Y GASTOS'!H10+'3, COSTOS Y GASTOS'!H11+'3, COSTOS Y GASTOS'!H12+'3, COSTOS Y GASTOS'!H13+'3, COSTOS Y GASTOS'!H14+'3, COSTOS Y GASTOS'!H15+'3, COSTOS Y GASTOS'!H16+'3, COSTOS Y GASTOS'!H17+'3, COSTOS Y GASTOS'!H18+'3, COSTOS Y GASTOS'!H19+'3, COSTOS Y GASTOS'!H20+'3, COSTOS Y GASTOS'!H21+'3, COSTOS Y GASTOS'!H22+'3, COSTOS Y GASTOS'!H23+'3, COSTOS Y GASTOS'!H24+'3, COSTOS Y GASTOS'!H25+'3, COSTOS Y GASTOS'!H26+'3, COSTOS Y GASTOS'!H27+'3, COSTOS Y GASTOS'!H28+'3, COSTOS Y GASTOS'!H29+'3, COSTOS Y GASTOS'!H30+'3, COSTOS Y GASTOS'!H31+'3, COSTOS Y GASTOS'!H32+'3, COSTOS Y GASTOS'!H33+'3, COSTOS Y GASTOS'!H35</f>
        <v>15297576.470588237</v>
      </c>
      <c r="I10" s="83">
        <f>+'3, COSTOS Y GASTOS'!I7+'3, COSTOS Y GASTOS'!I8+'3, COSTOS Y GASTOS'!I9+'3, COSTOS Y GASTOS'!I10+'3, COSTOS Y GASTOS'!I11+'3, COSTOS Y GASTOS'!I12+'3, COSTOS Y GASTOS'!I13+'3, COSTOS Y GASTOS'!I14+'3, COSTOS Y GASTOS'!I15+'3, COSTOS Y GASTOS'!I16+'3, COSTOS Y GASTOS'!I17+'3, COSTOS Y GASTOS'!I18+'3, COSTOS Y GASTOS'!I19+'3, COSTOS Y GASTOS'!I20+'3, COSTOS Y GASTOS'!I21+'3, COSTOS Y GASTOS'!I22+'3, COSTOS Y GASTOS'!I23+'3, COSTOS Y GASTOS'!I24+'3, COSTOS Y GASTOS'!I25+'3, COSTOS Y GASTOS'!I26+'3, COSTOS Y GASTOS'!I27+'3, COSTOS Y GASTOS'!I28+'3, COSTOS Y GASTOS'!I29+'3, COSTOS Y GASTOS'!I30+'3, COSTOS Y GASTOS'!I31+'3, COSTOS Y GASTOS'!I32+'3, COSTOS Y GASTOS'!I33+'3, COSTOS Y GASTOS'!I35</f>
        <v>14688376.470588237</v>
      </c>
      <c r="J10" s="83">
        <f>+'3, COSTOS Y GASTOS'!J7+'3, COSTOS Y GASTOS'!J8+'3, COSTOS Y GASTOS'!J9+'3, COSTOS Y GASTOS'!J10+'3, COSTOS Y GASTOS'!J11+'3, COSTOS Y GASTOS'!J12+'3, COSTOS Y GASTOS'!J13+'3, COSTOS Y GASTOS'!J14+'3, COSTOS Y GASTOS'!J15+'3, COSTOS Y GASTOS'!J16+'3, COSTOS Y GASTOS'!J17+'3, COSTOS Y GASTOS'!J18+'3, COSTOS Y GASTOS'!J19+'3, COSTOS Y GASTOS'!J20+'3, COSTOS Y GASTOS'!J21+'3, COSTOS Y GASTOS'!J22+'3, COSTOS Y GASTOS'!J23+'3, COSTOS Y GASTOS'!J24+'3, COSTOS Y GASTOS'!J25+'3, COSTOS Y GASTOS'!J26+'3, COSTOS Y GASTOS'!J27+'3, COSTOS Y GASTOS'!J28+'3, COSTOS Y GASTOS'!J29+'3, COSTOS Y GASTOS'!J30+'3, COSTOS Y GASTOS'!J31+'3, COSTOS Y GASTOS'!J32+'3, COSTOS Y GASTOS'!J33+'3, COSTOS Y GASTOS'!J35</f>
        <v>14688376.470588237</v>
      </c>
      <c r="K10" s="83">
        <f>+'3, COSTOS Y GASTOS'!K7+'3, COSTOS Y GASTOS'!K8+'3, COSTOS Y GASTOS'!K9+'3, COSTOS Y GASTOS'!K10+'3, COSTOS Y GASTOS'!K11+'3, COSTOS Y GASTOS'!K12+'3, COSTOS Y GASTOS'!K13+'3, COSTOS Y GASTOS'!K14+'3, COSTOS Y GASTOS'!K15+'3, COSTOS Y GASTOS'!K16+'3, COSTOS Y GASTOS'!K17+'3, COSTOS Y GASTOS'!K18+'3, COSTOS Y GASTOS'!K19+'3, COSTOS Y GASTOS'!K20+'3, COSTOS Y GASTOS'!K21+'3, COSTOS Y GASTOS'!K22+'3, COSTOS Y GASTOS'!K23+'3, COSTOS Y GASTOS'!K24+'3, COSTOS Y GASTOS'!K25+'3, COSTOS Y GASTOS'!K26+'3, COSTOS Y GASTOS'!K27+'3, COSTOS Y GASTOS'!K28+'3, COSTOS Y GASTOS'!K29+'3, COSTOS Y GASTOS'!K30+'3, COSTOS Y GASTOS'!K31+'3, COSTOS Y GASTOS'!K32+'3, COSTOS Y GASTOS'!K33+'3, COSTOS Y GASTOS'!K35</f>
        <v>18567876.470588237</v>
      </c>
      <c r="L10" s="83">
        <f>+'3, COSTOS Y GASTOS'!L7+'3, COSTOS Y GASTOS'!L8+'3, COSTOS Y GASTOS'!L9+'3, COSTOS Y GASTOS'!L10+'3, COSTOS Y GASTOS'!L11+'3, COSTOS Y GASTOS'!L12+'3, COSTOS Y GASTOS'!L13+'3, COSTOS Y GASTOS'!L14+'3, COSTOS Y GASTOS'!L15+'3, COSTOS Y GASTOS'!L16+'3, COSTOS Y GASTOS'!L17+'3, COSTOS Y GASTOS'!L18+'3, COSTOS Y GASTOS'!L19+'3, COSTOS Y GASTOS'!L20+'3, COSTOS Y GASTOS'!L21+'3, COSTOS Y GASTOS'!L22+'3, COSTOS Y GASTOS'!L23+'3, COSTOS Y GASTOS'!L24+'3, COSTOS Y GASTOS'!L25+'3, COSTOS Y GASTOS'!L26+'3, COSTOS Y GASTOS'!L27+'3, COSTOS Y GASTOS'!L28+'3, COSTOS Y GASTOS'!L29+'3, COSTOS Y GASTOS'!L30+'3, COSTOS Y GASTOS'!L31+'3, COSTOS Y GASTOS'!L32+'3, COSTOS Y GASTOS'!L33+'3, COSTOS Y GASTOS'!L35</f>
        <v>59056542.970588244</v>
      </c>
      <c r="M10" s="83">
        <f>+'3, COSTOS Y GASTOS'!M7+'3, COSTOS Y GASTOS'!M8+'3, COSTOS Y GASTOS'!M9+'3, COSTOS Y GASTOS'!M10+'3, COSTOS Y GASTOS'!M11+'3, COSTOS Y GASTOS'!M12+'3, COSTOS Y GASTOS'!M13+'3, COSTOS Y GASTOS'!M14+'3, COSTOS Y GASTOS'!M15+'3, COSTOS Y GASTOS'!M16+'3, COSTOS Y GASTOS'!M17+'3, COSTOS Y GASTOS'!M18+'3, COSTOS Y GASTOS'!M19+'3, COSTOS Y GASTOS'!M20+'3, COSTOS Y GASTOS'!M21+'3, COSTOS Y GASTOS'!M22+'3, COSTOS Y GASTOS'!M23+'3, COSTOS Y GASTOS'!M24+'3, COSTOS Y GASTOS'!M25+'3, COSTOS Y GASTOS'!M26+'3, COSTOS Y GASTOS'!M27+'3, COSTOS Y GASTOS'!M28+'3, COSTOS Y GASTOS'!M29+'3, COSTOS Y GASTOS'!M30+'3, COSTOS Y GASTOS'!M31+'3, COSTOS Y GASTOS'!M32+'3, COSTOS Y GASTOS'!M33+'3, COSTOS Y GASTOS'!M35</f>
        <v>40769954.970588244</v>
      </c>
      <c r="N10" s="83">
        <f>+'3, COSTOS Y GASTOS'!N7+'3, COSTOS Y GASTOS'!N8+'3, COSTOS Y GASTOS'!N9+'3, COSTOS Y GASTOS'!N10+'3, COSTOS Y GASTOS'!N11+'3, COSTOS Y GASTOS'!N12+'3, COSTOS Y GASTOS'!N13+'3, COSTOS Y GASTOS'!N14+'3, COSTOS Y GASTOS'!N15+'3, COSTOS Y GASTOS'!N16+'3, COSTOS Y GASTOS'!N17+'3, COSTOS Y GASTOS'!N18+'3, COSTOS Y GASTOS'!N19+'3, COSTOS Y GASTOS'!N20+'3, COSTOS Y GASTOS'!N21+'3, COSTOS Y GASTOS'!N22+'3, COSTOS Y GASTOS'!N23+'3, COSTOS Y GASTOS'!N24+'3, COSTOS Y GASTOS'!N25+'3, COSTOS Y GASTOS'!N26+'3, COSTOS Y GASTOS'!N27+'3, COSTOS Y GASTOS'!N28+'3, COSTOS Y GASTOS'!N29+'3, COSTOS Y GASTOS'!N30+'3, COSTOS Y GASTOS'!N31+'3, COSTOS Y GASTOS'!N32+'3, COSTOS Y GASTOS'!N33+'3, COSTOS Y GASTOS'!N35</f>
        <v>40769954.970588244</v>
      </c>
      <c r="O10" s="83">
        <f>+'3, COSTOS Y GASTOS'!O7+'3, COSTOS Y GASTOS'!O8+'3, COSTOS Y GASTOS'!O9+'3, COSTOS Y GASTOS'!O10+'3, COSTOS Y GASTOS'!O11+'3, COSTOS Y GASTOS'!O12+'3, COSTOS Y GASTOS'!O13+'3, COSTOS Y GASTOS'!O14+'3, COSTOS Y GASTOS'!O15+'3, COSTOS Y GASTOS'!O16+'3, COSTOS Y GASTOS'!O17+'3, COSTOS Y GASTOS'!O18+'3, COSTOS Y GASTOS'!O19+'3, COSTOS Y GASTOS'!O20+'3, COSTOS Y GASTOS'!O21+'3, COSTOS Y GASTOS'!O22+'3, COSTOS Y GASTOS'!O23+'3, COSTOS Y GASTOS'!O24+'3, COSTOS Y GASTOS'!O25+'3, COSTOS Y GASTOS'!O26+'3, COSTOS Y GASTOS'!O27+'3, COSTOS Y GASTOS'!O28+'3, COSTOS Y GASTOS'!O29+'3, COSTOS Y GASTOS'!O30+'3, COSTOS Y GASTOS'!O31+'3, COSTOS Y GASTOS'!O32+'3, COSTOS Y GASTOS'!O33+'3, COSTOS Y GASTOS'!O35</f>
        <v>40769954.970588244</v>
      </c>
      <c r="P10" s="83">
        <f>+'3, COSTOS Y GASTOS'!P7+'3, COSTOS Y GASTOS'!P8+'3, COSTOS Y GASTOS'!P9+'3, COSTOS Y GASTOS'!P10+'3, COSTOS Y GASTOS'!P11+'3, COSTOS Y GASTOS'!P12+'3, COSTOS Y GASTOS'!P13+'3, COSTOS Y GASTOS'!P14+'3, COSTOS Y GASTOS'!P15+'3, COSTOS Y GASTOS'!P16+'3, COSTOS Y GASTOS'!P17+'3, COSTOS Y GASTOS'!P18+'3, COSTOS Y GASTOS'!P19+'3, COSTOS Y GASTOS'!P20+'3, COSTOS Y GASTOS'!P21+'3, COSTOS Y GASTOS'!P22+'3, COSTOS Y GASTOS'!P23+'3, COSTOS Y GASTOS'!P24+'3, COSTOS Y GASTOS'!P25+'3, COSTOS Y GASTOS'!P26+'3, COSTOS Y GASTOS'!P27+'3, COSTOS Y GASTOS'!P28+'3, COSTOS Y GASTOS'!P29+'3, COSTOS Y GASTOS'!P30+'3, COSTOS Y GASTOS'!P31+'3, COSTOS Y GASTOS'!P32+'3, COSTOS Y GASTOS'!P33+'3, COSTOS Y GASTOS'!P35</f>
        <v>40769954.970588244</v>
      </c>
      <c r="Q10" s="83">
        <f>+'3, COSTOS Y GASTOS'!Q7+'3, COSTOS Y GASTOS'!Q8+'3, COSTOS Y GASTOS'!Q9+'3, COSTOS Y GASTOS'!Q10+'3, COSTOS Y GASTOS'!Q11+'3, COSTOS Y GASTOS'!Q12+'3, COSTOS Y GASTOS'!Q13+'3, COSTOS Y GASTOS'!Q14+'3, COSTOS Y GASTOS'!Q15+'3, COSTOS Y GASTOS'!Q16+'3, COSTOS Y GASTOS'!Q17+'3, COSTOS Y GASTOS'!Q18+'3, COSTOS Y GASTOS'!Q19+'3, COSTOS Y GASTOS'!Q20+'3, COSTOS Y GASTOS'!Q21+'3, COSTOS Y GASTOS'!Q22+'3, COSTOS Y GASTOS'!Q23+'3, COSTOS Y GASTOS'!Q24+'3, COSTOS Y GASTOS'!Q25+'3, COSTOS Y GASTOS'!Q26+'3, COSTOS Y GASTOS'!Q27+'3, COSTOS Y GASTOS'!Q28+'3, COSTOS Y GASTOS'!Q29+'3, COSTOS Y GASTOS'!Q30+'3, COSTOS Y GASTOS'!Q31+'3, COSTOS Y GASTOS'!Q32+'3, COSTOS Y GASTOS'!Q33+'3, COSTOS Y GASTOS'!Q35</f>
        <v>40769954.970588244</v>
      </c>
      <c r="R10" s="83">
        <f>+'3, COSTOS Y GASTOS'!R7+'3, COSTOS Y GASTOS'!R8+'3, COSTOS Y GASTOS'!R9+'3, COSTOS Y GASTOS'!R10+'3, COSTOS Y GASTOS'!R11+'3, COSTOS Y GASTOS'!R12+'3, COSTOS Y GASTOS'!R13+'3, COSTOS Y GASTOS'!R14+'3, COSTOS Y GASTOS'!R15+'3, COSTOS Y GASTOS'!R16+'3, COSTOS Y GASTOS'!R17+'3, COSTOS Y GASTOS'!R18+'3, COSTOS Y GASTOS'!R19+'3, COSTOS Y GASTOS'!R20+'3, COSTOS Y GASTOS'!R21+'3, COSTOS Y GASTOS'!R22+'3, COSTOS Y GASTOS'!R23+'3, COSTOS Y GASTOS'!R24+'3, COSTOS Y GASTOS'!R25+'3, COSTOS Y GASTOS'!R26+'3, COSTOS Y GASTOS'!R27+'3, COSTOS Y GASTOS'!R28+'3, COSTOS Y GASTOS'!R29+'3, COSTOS Y GASTOS'!R30+'3, COSTOS Y GASTOS'!R31+'3, COSTOS Y GASTOS'!R32+'3, COSTOS Y GASTOS'!R33+'3, COSTOS Y GASTOS'!R35</f>
        <v>40769954.970588244</v>
      </c>
      <c r="S10" s="83">
        <f>+'3, COSTOS Y GASTOS'!S7+'3, COSTOS Y GASTOS'!S8+'3, COSTOS Y GASTOS'!S9+'3, COSTOS Y GASTOS'!S10+'3, COSTOS Y GASTOS'!S11+'3, COSTOS Y GASTOS'!S12+'3, COSTOS Y GASTOS'!S13+'3, COSTOS Y GASTOS'!S14+'3, COSTOS Y GASTOS'!S15+'3, COSTOS Y GASTOS'!S16+'3, COSTOS Y GASTOS'!S17+'3, COSTOS Y GASTOS'!S18+'3, COSTOS Y GASTOS'!S19+'3, COSTOS Y GASTOS'!S20+'3, COSTOS Y GASTOS'!S21+'3, COSTOS Y GASTOS'!S22+'3, COSTOS Y GASTOS'!S23+'3, COSTOS Y GASTOS'!S24+'3, COSTOS Y GASTOS'!S25+'3, COSTOS Y GASTOS'!S26+'3, COSTOS Y GASTOS'!S27+'3, COSTOS Y GASTOS'!S28+'3, COSTOS Y GASTOS'!S29+'3, COSTOS Y GASTOS'!S30+'3, COSTOS Y GASTOS'!S31+'3, COSTOS Y GASTOS'!S32+'3, COSTOS Y GASTOS'!S33+'3, COSTOS Y GASTOS'!S35</f>
        <v>40769954.970588244</v>
      </c>
      <c r="T10" s="83">
        <f>+'3, COSTOS Y GASTOS'!T7+'3, COSTOS Y GASTOS'!T8+'3, COSTOS Y GASTOS'!T9+'3, COSTOS Y GASTOS'!T10+'3, COSTOS Y GASTOS'!T11+'3, COSTOS Y GASTOS'!T12+'3, COSTOS Y GASTOS'!T13+'3, COSTOS Y GASTOS'!T14+'3, COSTOS Y GASTOS'!T15+'3, COSTOS Y GASTOS'!T16+'3, COSTOS Y GASTOS'!T17+'3, COSTOS Y GASTOS'!T18+'3, COSTOS Y GASTOS'!T19+'3, COSTOS Y GASTOS'!T20+'3, COSTOS Y GASTOS'!T21+'3, COSTOS Y GASTOS'!T22+'3, COSTOS Y GASTOS'!T23+'3, COSTOS Y GASTOS'!T24+'3, COSTOS Y GASTOS'!T25+'3, COSTOS Y GASTOS'!T26+'3, COSTOS Y GASTOS'!T27+'3, COSTOS Y GASTOS'!T28+'3, COSTOS Y GASTOS'!T29+'3, COSTOS Y GASTOS'!T30+'3, COSTOS Y GASTOS'!T31+'3, COSTOS Y GASTOS'!T32+'3, COSTOS Y GASTOS'!T33+'3, COSTOS Y GASTOS'!T35</f>
        <v>40769954.970588244</v>
      </c>
      <c r="U10" s="83">
        <f>+'3, COSTOS Y GASTOS'!U7+'3, COSTOS Y GASTOS'!U8+'3, COSTOS Y GASTOS'!U9+'3, COSTOS Y GASTOS'!U10+'3, COSTOS Y GASTOS'!U11+'3, COSTOS Y GASTOS'!U12+'3, COSTOS Y GASTOS'!U13+'3, COSTOS Y GASTOS'!U14+'3, COSTOS Y GASTOS'!U15+'3, COSTOS Y GASTOS'!U16+'3, COSTOS Y GASTOS'!U17+'3, COSTOS Y GASTOS'!U18+'3, COSTOS Y GASTOS'!U19+'3, COSTOS Y GASTOS'!U20+'3, COSTOS Y GASTOS'!U21+'3, COSTOS Y GASTOS'!U22+'3, COSTOS Y GASTOS'!U23+'3, COSTOS Y GASTOS'!U24+'3, COSTOS Y GASTOS'!U25+'3, COSTOS Y GASTOS'!U26+'3, COSTOS Y GASTOS'!U27+'3, COSTOS Y GASTOS'!U28+'3, COSTOS Y GASTOS'!U29+'3, COSTOS Y GASTOS'!U30+'3, COSTOS Y GASTOS'!U31+'3, COSTOS Y GASTOS'!U32+'3, COSTOS Y GASTOS'!U33+'3, COSTOS Y GASTOS'!U35</f>
        <v>40769954.970588244</v>
      </c>
      <c r="V10" s="83">
        <f>+'3, COSTOS Y GASTOS'!V7+'3, COSTOS Y GASTOS'!V8+'3, COSTOS Y GASTOS'!V9+'3, COSTOS Y GASTOS'!V10+'3, COSTOS Y GASTOS'!V11+'3, COSTOS Y GASTOS'!V12+'3, COSTOS Y GASTOS'!V13+'3, COSTOS Y GASTOS'!V14+'3, COSTOS Y GASTOS'!V15+'3, COSTOS Y GASTOS'!V16+'3, COSTOS Y GASTOS'!V17+'3, COSTOS Y GASTOS'!V18+'3, COSTOS Y GASTOS'!V19+'3, COSTOS Y GASTOS'!V20+'3, COSTOS Y GASTOS'!V21+'3, COSTOS Y GASTOS'!V22+'3, COSTOS Y GASTOS'!V23+'3, COSTOS Y GASTOS'!V24+'3, COSTOS Y GASTOS'!V25+'3, COSTOS Y GASTOS'!V26+'3, COSTOS Y GASTOS'!V27+'3, COSTOS Y GASTOS'!V28+'3, COSTOS Y GASTOS'!V29+'3, COSTOS Y GASTOS'!V30+'3, COSTOS Y GASTOS'!V31+'3, COSTOS Y GASTOS'!V32+'3, COSTOS Y GASTOS'!V33+'3, COSTOS Y GASTOS'!V35</f>
        <v>30193678.5</v>
      </c>
      <c r="W10" s="83">
        <f>+'3, COSTOS Y GASTOS'!W7+'3, COSTOS Y GASTOS'!W8+'3, COSTOS Y GASTOS'!W9+'3, COSTOS Y GASTOS'!W10+'3, COSTOS Y GASTOS'!W11+'3, COSTOS Y GASTOS'!W12+'3, COSTOS Y GASTOS'!W13+'3, COSTOS Y GASTOS'!W14+'3, COSTOS Y GASTOS'!W15+'3, COSTOS Y GASTOS'!W16+'3, COSTOS Y GASTOS'!W17+'3, COSTOS Y GASTOS'!W18+'3, COSTOS Y GASTOS'!W19+'3, COSTOS Y GASTOS'!W20+'3, COSTOS Y GASTOS'!W21+'3, COSTOS Y GASTOS'!W22+'3, COSTOS Y GASTOS'!W23+'3, COSTOS Y GASTOS'!W24+'3, COSTOS Y GASTOS'!W25+'3, COSTOS Y GASTOS'!W26+'3, COSTOS Y GASTOS'!W27+'3, COSTOS Y GASTOS'!W28+'3, COSTOS Y GASTOS'!W29+'3, COSTOS Y GASTOS'!W30+'3, COSTOS Y GASTOS'!W31+'3, COSTOS Y GASTOS'!W32+'3, COSTOS Y GASTOS'!W33+'3, COSTOS Y GASTOS'!W35</f>
        <v>30193678.5</v>
      </c>
      <c r="X10" s="83">
        <f>+'3, COSTOS Y GASTOS'!X7+'3, COSTOS Y GASTOS'!X8+'3, COSTOS Y GASTOS'!X9+'3, COSTOS Y GASTOS'!X10+'3, COSTOS Y GASTOS'!X11+'3, COSTOS Y GASTOS'!X12+'3, COSTOS Y GASTOS'!X13+'3, COSTOS Y GASTOS'!X14+'3, COSTOS Y GASTOS'!X15+'3, COSTOS Y GASTOS'!X16+'3, COSTOS Y GASTOS'!X17+'3, COSTOS Y GASTOS'!X18+'3, COSTOS Y GASTOS'!X19+'3, COSTOS Y GASTOS'!X20+'3, COSTOS Y GASTOS'!X21+'3, COSTOS Y GASTOS'!X22+'3, COSTOS Y GASTOS'!X23+'3, COSTOS Y GASTOS'!X24+'3, COSTOS Y GASTOS'!X25+'3, COSTOS Y GASTOS'!X26+'3, COSTOS Y GASTOS'!X27+'3, COSTOS Y GASTOS'!X28+'3, COSTOS Y GASTOS'!X29+'3, COSTOS Y GASTOS'!X30+'3, COSTOS Y GASTOS'!X31+'3, COSTOS Y GASTOS'!X32+'3, COSTOS Y GASTOS'!X33+'3, COSTOS Y GASTOS'!X35</f>
        <v>30193678.5</v>
      </c>
      <c r="Y10" s="83">
        <f>+'3, COSTOS Y GASTOS'!Y7+'3, COSTOS Y GASTOS'!Y8+'3, COSTOS Y GASTOS'!Y9+'3, COSTOS Y GASTOS'!Y10+'3, COSTOS Y GASTOS'!Y11+'3, COSTOS Y GASTOS'!Y12+'3, COSTOS Y GASTOS'!Y13+'3, COSTOS Y GASTOS'!Y14+'3, COSTOS Y GASTOS'!Y15+'3, COSTOS Y GASTOS'!Y16+'3, COSTOS Y GASTOS'!Y17+'3, COSTOS Y GASTOS'!Y18+'3, COSTOS Y GASTOS'!Y19+'3, COSTOS Y GASTOS'!Y20+'3, COSTOS Y GASTOS'!Y21+'3, COSTOS Y GASTOS'!Y22+'3, COSTOS Y GASTOS'!Y23+'3, COSTOS Y GASTOS'!Y24+'3, COSTOS Y GASTOS'!Y25+'3, COSTOS Y GASTOS'!Y26+'3, COSTOS Y GASTOS'!Y27+'3, COSTOS Y GASTOS'!Y28+'3, COSTOS Y GASTOS'!Y29+'3, COSTOS Y GASTOS'!Y30+'3, COSTOS Y GASTOS'!Y31+'3, COSTOS Y GASTOS'!Y32+'3, COSTOS Y GASTOS'!Y33+'3, COSTOS Y GASTOS'!Y35</f>
        <v>30802878.5</v>
      </c>
      <c r="Z10" s="83">
        <f>+'3, COSTOS Y GASTOS'!Z7+'3, COSTOS Y GASTOS'!Z8+'3, COSTOS Y GASTOS'!Z9+'3, COSTOS Y GASTOS'!Z10+'3, COSTOS Y GASTOS'!Z11+'3, COSTOS Y GASTOS'!Z12+'3, COSTOS Y GASTOS'!Z13+'3, COSTOS Y GASTOS'!Z14+'3, COSTOS Y GASTOS'!Z15+'3, COSTOS Y GASTOS'!Z16+'3, COSTOS Y GASTOS'!Z17+'3, COSTOS Y GASTOS'!Z18+'3, COSTOS Y GASTOS'!Z19+'3, COSTOS Y GASTOS'!Z20+'3, COSTOS Y GASTOS'!Z21+'3, COSTOS Y GASTOS'!Z22+'3, COSTOS Y GASTOS'!Z23+'3, COSTOS Y GASTOS'!Z24+'3, COSTOS Y GASTOS'!Z25+'3, COSTOS Y GASTOS'!Z26+'3, COSTOS Y GASTOS'!Z27+'3, COSTOS Y GASTOS'!Z28+'3, COSTOS Y GASTOS'!Z29+'3, COSTOS Y GASTOS'!Z30+'3, COSTOS Y GASTOS'!Z31+'3, COSTOS Y GASTOS'!Z32+'3, COSTOS Y GASTOS'!Z33+'3, COSTOS Y GASTOS'!Z35</f>
        <v>144048775</v>
      </c>
      <c r="AA10" s="74"/>
      <c r="AB10" s="73"/>
    </row>
    <row r="11" spans="1:28">
      <c r="A11" s="81"/>
      <c r="B11" s="17" t="s">
        <v>822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72"/>
    </row>
    <row r="12" spans="1:28">
      <c r="A12" s="51" t="s">
        <v>823</v>
      </c>
      <c r="B12" s="78">
        <f>-'3, COSTOS Y GASTOS'!B37</f>
        <v>-858092000</v>
      </c>
      <c r="C12" s="84">
        <f>+C6-C9-C10</f>
        <v>-39293133.333333336</v>
      </c>
      <c r="D12" s="84">
        <f t="shared" ref="D12:Z12" si="5">+D6-D9-D10</f>
        <v>-38531633.333333336</v>
      </c>
      <c r="E12" s="84">
        <f t="shared" si="5"/>
        <v>-38531633.333333336</v>
      </c>
      <c r="F12" s="84">
        <f t="shared" si="5"/>
        <v>326570223.52941179</v>
      </c>
      <c r="G12" s="84">
        <f t="shared" si="5"/>
        <v>616502423.52941179</v>
      </c>
      <c r="H12" s="84">
        <f t="shared" si="5"/>
        <v>616502423.52941179</v>
      </c>
      <c r="I12" s="84">
        <f t="shared" si="5"/>
        <v>617111623.52941179</v>
      </c>
      <c r="J12" s="84">
        <f t="shared" si="5"/>
        <v>617111623.52941179</v>
      </c>
      <c r="K12" s="84">
        <f t="shared" si="5"/>
        <v>613232123.52941179</v>
      </c>
      <c r="L12" s="84">
        <f t="shared" si="5"/>
        <v>572743457.02941179</v>
      </c>
      <c r="M12" s="84">
        <f t="shared" si="5"/>
        <v>234922232.02941176</v>
      </c>
      <c r="N12" s="84">
        <f t="shared" si="5"/>
        <v>265799889.02941176</v>
      </c>
      <c r="O12" s="84">
        <f t="shared" si="5"/>
        <v>218317861.02941176</v>
      </c>
      <c r="P12" s="84">
        <f t="shared" si="5"/>
        <v>270020347.02941173</v>
      </c>
      <c r="Q12" s="84">
        <f t="shared" si="5"/>
        <v>210481799.02941176</v>
      </c>
      <c r="R12" s="84">
        <f t="shared" si="5"/>
        <v>89946166.029411763</v>
      </c>
      <c r="S12" s="84">
        <f t="shared" si="5"/>
        <v>150696607.02941176</v>
      </c>
      <c r="T12" s="84">
        <f t="shared" si="5"/>
        <v>175235235.02941176</v>
      </c>
      <c r="U12" s="84">
        <f t="shared" si="5"/>
        <v>-34268792.970588244</v>
      </c>
      <c r="V12" s="84">
        <f t="shared" si="5"/>
        <v>-295129400.5</v>
      </c>
      <c r="W12" s="84">
        <f t="shared" si="5"/>
        <v>-251239225.5</v>
      </c>
      <c r="X12" s="84">
        <f t="shared" si="5"/>
        <v>-218361187.5</v>
      </c>
      <c r="Y12" s="84">
        <f t="shared" si="5"/>
        <v>-263562523.5</v>
      </c>
      <c r="Z12" s="84">
        <f t="shared" si="5"/>
        <v>-144048775</v>
      </c>
      <c r="AA12" s="73"/>
    </row>
    <row r="13" spans="1:28">
      <c r="A13" s="17" t="s">
        <v>824</v>
      </c>
      <c r="B13" s="82">
        <f>+IRR(B12:Z12)</f>
        <v>0.25179870095732793</v>
      </c>
    </row>
    <row r="14" spans="1:28">
      <c r="A14" s="17" t="s">
        <v>825</v>
      </c>
      <c r="B14" s="80">
        <f>+NPV(B13,C12:Z12)</f>
        <v>858091999.99999964</v>
      </c>
    </row>
    <row r="15" spans="1:28">
      <c r="A15" s="17" t="s">
        <v>826</v>
      </c>
      <c r="B15" s="79">
        <v>0.25</v>
      </c>
    </row>
    <row r="16" spans="1:28">
      <c r="A16" s="17" t="s">
        <v>827</v>
      </c>
      <c r="B16" s="79">
        <f>MIRR(B12:Z12,B13,B15)</f>
        <v>0.25052113257733599</v>
      </c>
    </row>
    <row r="19" spans="1:28">
      <c r="C19" s="7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1:28">
      <c r="C20" s="72"/>
    </row>
    <row r="21" spans="1:28">
      <c r="B21" s="76">
        <v>176000000</v>
      </c>
      <c r="C21" s="72"/>
      <c r="D21" s="2">
        <f>+B21*2</f>
        <v>352000000</v>
      </c>
    </row>
    <row r="22" spans="1:28">
      <c r="A22" s="2">
        <v>2025</v>
      </c>
      <c r="B22" s="76">
        <v>210600000</v>
      </c>
      <c r="D22" s="2">
        <f>+B22*34</f>
        <v>7160400000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8">
      <c r="B23" s="76">
        <v>164000000</v>
      </c>
      <c r="C23" s="72"/>
      <c r="D23" s="164">
        <f>+B23</f>
        <v>164000000</v>
      </c>
    </row>
    <row r="24" spans="1:28">
      <c r="C24" s="72"/>
      <c r="D24" s="2">
        <f>SUM(D21:D23)</f>
        <v>7676400000</v>
      </c>
    </row>
    <row r="25" spans="1:28">
      <c r="C25" s="72"/>
    </row>
    <row r="26" spans="1:28">
      <c r="C26" s="72"/>
    </row>
    <row r="27" spans="1:28">
      <c r="C27" s="72"/>
    </row>
    <row r="28" spans="1:28">
      <c r="C28" s="72"/>
    </row>
    <row r="29" spans="1:28">
      <c r="C29" s="72"/>
    </row>
    <row r="31" spans="1:28">
      <c r="C31" s="72"/>
    </row>
    <row r="33" spans="2:4">
      <c r="B33" s="73"/>
      <c r="C33" s="73"/>
      <c r="D33" s="77"/>
    </row>
  </sheetData>
  <mergeCells count="1">
    <mergeCell ref="B1:Z1"/>
  </mergeCells>
  <phoneticPr fontId="2" type="noConversion"/>
  <pageMargins left="0.7" right="0.7" top="0.75" bottom="0.75" header="0.3" footer="0.3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46B5-AFEB-44E0-A20A-1258D3FC2080}">
  <dimension ref="A1:AB33"/>
  <sheetViews>
    <sheetView zoomScale="80" zoomScaleNormal="80" workbookViewId="0">
      <selection activeCell="E14" sqref="E14"/>
    </sheetView>
  </sheetViews>
  <sheetFormatPr defaultColWidth="11.42578125" defaultRowHeight="15"/>
  <cols>
    <col min="1" max="1" width="46.85546875" style="2" customWidth="1"/>
    <col min="2" max="2" width="23.140625" style="2" customWidth="1"/>
    <col min="3" max="26" width="16.7109375" style="2" customWidth="1"/>
    <col min="27" max="27" width="25" style="2" bestFit="1" customWidth="1"/>
    <col min="28" max="28" width="15.7109375" style="2" bestFit="1" customWidth="1"/>
    <col min="29" max="16384" width="11.42578125" style="2"/>
  </cols>
  <sheetData>
    <row r="1" spans="1:28">
      <c r="A1" s="71"/>
      <c r="B1" s="275" t="s">
        <v>828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</row>
    <row r="2" spans="1:28" hidden="1">
      <c r="A2" s="2" t="s">
        <v>812</v>
      </c>
    </row>
    <row r="3" spans="1:28" hidden="1">
      <c r="A3" s="2" t="s">
        <v>813</v>
      </c>
    </row>
    <row r="4" spans="1:28" hidden="1">
      <c r="A4" s="2" t="s">
        <v>814</v>
      </c>
    </row>
    <row r="5" spans="1:28">
      <c r="A5" s="58" t="s">
        <v>815</v>
      </c>
      <c r="B5" s="90" t="s">
        <v>816</v>
      </c>
      <c r="C5" s="35" t="s">
        <v>746</v>
      </c>
      <c r="D5" s="35" t="s">
        <v>747</v>
      </c>
      <c r="E5" s="35" t="s">
        <v>748</v>
      </c>
      <c r="F5" s="35" t="s">
        <v>749</v>
      </c>
      <c r="G5" s="35" t="s">
        <v>750</v>
      </c>
      <c r="H5" s="35" t="s">
        <v>751</v>
      </c>
      <c r="I5" s="35" t="s">
        <v>752</v>
      </c>
      <c r="J5" s="35" t="s">
        <v>753</v>
      </c>
      <c r="K5" s="35" t="s">
        <v>754</v>
      </c>
      <c r="L5" s="35" t="s">
        <v>755</v>
      </c>
      <c r="M5" s="35" t="s">
        <v>756</v>
      </c>
      <c r="N5" s="35" t="s">
        <v>757</v>
      </c>
      <c r="O5" s="35" t="s">
        <v>758</v>
      </c>
      <c r="P5" s="35" t="s">
        <v>759</v>
      </c>
      <c r="Q5" s="35" t="s">
        <v>760</v>
      </c>
      <c r="R5" s="35" t="s">
        <v>761</v>
      </c>
      <c r="S5" s="35" t="s">
        <v>762</v>
      </c>
      <c r="T5" s="35" t="s">
        <v>763</v>
      </c>
      <c r="U5" s="35" t="s">
        <v>764</v>
      </c>
      <c r="V5" s="35" t="s">
        <v>765</v>
      </c>
      <c r="W5" s="35" t="s">
        <v>766</v>
      </c>
      <c r="X5" s="35" t="s">
        <v>767</v>
      </c>
      <c r="Y5" s="35" t="s">
        <v>768</v>
      </c>
      <c r="Z5" s="35" t="s">
        <v>769</v>
      </c>
    </row>
    <row r="6" spans="1:28">
      <c r="A6" s="58" t="s">
        <v>800</v>
      </c>
      <c r="B6" s="89">
        <f>SUM(C6:Z6)</f>
        <v>7388000000</v>
      </c>
      <c r="C6" s="37"/>
      <c r="D6" s="37"/>
      <c r="E6" s="37"/>
      <c r="F6" s="37">
        <f>+B21*2</f>
        <v>352000000</v>
      </c>
      <c r="G6" s="37">
        <f>+$B$22*3</f>
        <v>612000000</v>
      </c>
      <c r="H6" s="37">
        <f t="shared" ref="H6:L6" si="0">+$B$22*3</f>
        <v>612000000</v>
      </c>
      <c r="I6" s="37">
        <f t="shared" si="0"/>
        <v>612000000</v>
      </c>
      <c r="J6" s="37">
        <f t="shared" si="0"/>
        <v>612000000</v>
      </c>
      <c r="K6" s="37">
        <f t="shared" si="0"/>
        <v>612000000</v>
      </c>
      <c r="L6" s="37">
        <f t="shared" si="0"/>
        <v>612000000</v>
      </c>
      <c r="M6" s="37">
        <f>+$B$22*2</f>
        <v>408000000</v>
      </c>
      <c r="N6" s="37">
        <f t="shared" ref="N6:T6" si="1">+$B$22*2</f>
        <v>408000000</v>
      </c>
      <c r="O6" s="37">
        <f t="shared" si="1"/>
        <v>408000000</v>
      </c>
      <c r="P6" s="37">
        <f t="shared" si="1"/>
        <v>408000000</v>
      </c>
      <c r="Q6" s="37">
        <f t="shared" si="1"/>
        <v>408000000</v>
      </c>
      <c r="R6" s="37">
        <f t="shared" si="1"/>
        <v>408000000</v>
      </c>
      <c r="S6" s="37">
        <f t="shared" si="1"/>
        <v>408000000</v>
      </c>
      <c r="T6" s="37">
        <f t="shared" si="1"/>
        <v>408000000</v>
      </c>
      <c r="U6" s="37">
        <f>+B23</f>
        <v>100000000</v>
      </c>
      <c r="V6" s="37"/>
      <c r="W6" s="37"/>
      <c r="X6" s="37"/>
      <c r="Y6" s="37"/>
      <c r="Z6" s="37"/>
      <c r="AA6" s="72"/>
      <c r="AB6" s="73"/>
    </row>
    <row r="7" spans="1:28" hidden="1">
      <c r="A7" s="58" t="s">
        <v>818</v>
      </c>
      <c r="B7" s="85" t="s">
        <v>818</v>
      </c>
      <c r="C7" s="37">
        <f>B21*2*0.3</f>
        <v>105600000</v>
      </c>
      <c r="D7" s="37">
        <f>$B$22*3*0.3</f>
        <v>183600000</v>
      </c>
      <c r="E7" s="37">
        <f t="shared" ref="E7:I7" si="2">$B$22*3*0.3</f>
        <v>183600000</v>
      </c>
      <c r="F7" s="37">
        <f t="shared" si="2"/>
        <v>183600000</v>
      </c>
      <c r="G7" s="37">
        <f t="shared" si="2"/>
        <v>183600000</v>
      </c>
      <c r="H7" s="37">
        <f t="shared" si="2"/>
        <v>183600000</v>
      </c>
      <c r="I7" s="37">
        <f t="shared" si="2"/>
        <v>183600000</v>
      </c>
      <c r="J7" s="37">
        <f>$B$22*2*0.3</f>
        <v>122400000</v>
      </c>
      <c r="K7" s="37">
        <f t="shared" ref="K7:Q7" si="3">$B$22*2*0.3</f>
        <v>122400000</v>
      </c>
      <c r="L7" s="37">
        <f t="shared" si="3"/>
        <v>122400000</v>
      </c>
      <c r="M7" s="37">
        <f t="shared" ref="M7:M8" si="4">+$B$22*2</f>
        <v>408000000</v>
      </c>
      <c r="N7" s="37">
        <f t="shared" si="3"/>
        <v>122400000</v>
      </c>
      <c r="O7" s="37">
        <f t="shared" si="3"/>
        <v>122400000</v>
      </c>
      <c r="P7" s="37">
        <f t="shared" si="3"/>
        <v>122400000</v>
      </c>
      <c r="Q7" s="37">
        <f t="shared" si="3"/>
        <v>122400000</v>
      </c>
      <c r="R7" s="37">
        <f>B23*1*0.3</f>
        <v>30000000</v>
      </c>
      <c r="S7" s="37"/>
      <c r="T7" s="37"/>
      <c r="U7" s="37"/>
      <c r="V7" s="37"/>
      <c r="W7" s="37"/>
      <c r="X7" s="37"/>
      <c r="Y7" s="37"/>
      <c r="Z7" s="37"/>
      <c r="AA7" s="72"/>
      <c r="AB7" s="73"/>
    </row>
    <row r="8" spans="1:28" hidden="1">
      <c r="A8" s="58" t="s">
        <v>819</v>
      </c>
      <c r="B8" s="85" t="s">
        <v>819</v>
      </c>
      <c r="C8" s="37"/>
      <c r="D8" s="37"/>
      <c r="E8" s="37"/>
      <c r="F8" s="37"/>
      <c r="G8" s="37"/>
      <c r="H8" s="37"/>
      <c r="I8" s="37">
        <v>0</v>
      </c>
      <c r="J8" s="37">
        <v>0</v>
      </c>
      <c r="K8" s="37">
        <v>0</v>
      </c>
      <c r="L8" s="37">
        <v>0</v>
      </c>
      <c r="M8" s="37">
        <f t="shared" si="4"/>
        <v>408000000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/>
      <c r="AA8" s="72"/>
      <c r="AB8" s="73"/>
    </row>
    <row r="9" spans="1:28">
      <c r="A9" s="58" t="s">
        <v>829</v>
      </c>
      <c r="B9" s="109">
        <f>SUM(C9:Z9)</f>
        <v>2598427485</v>
      </c>
      <c r="C9" s="83">
        <f>+'3, COSTOS Y GASTOS'!C3+'3, COSTOS Y GASTOS'!C4</f>
        <v>35333333.333333336</v>
      </c>
      <c r="D9" s="83">
        <f>+'3, COSTOS Y GASTOS'!D3+'3, COSTOS Y GASTOS'!D4</f>
        <v>35333333.333333336</v>
      </c>
      <c r="E9" s="83">
        <f>+'3, COSTOS Y GASTOS'!E3+'3, COSTOS Y GASTOS'!E4</f>
        <v>35333333.333333336</v>
      </c>
      <c r="F9" s="83">
        <f>+'3, COSTOS Y GASTOS'!F3+'3, COSTOS Y GASTOS'!F4</f>
        <v>0</v>
      </c>
      <c r="G9" s="83">
        <f>+'3, COSTOS Y GASTOS'!G3+'3, COSTOS Y GASTOS'!G4</f>
        <v>0</v>
      </c>
      <c r="H9" s="83">
        <f>+'3, COSTOS Y GASTOS'!H3+'3, COSTOS Y GASTOS'!H4</f>
        <v>0</v>
      </c>
      <c r="I9" s="83">
        <f>+'3, COSTOS Y GASTOS'!I3+'3, COSTOS Y GASTOS'!I4</f>
        <v>0</v>
      </c>
      <c r="J9" s="83">
        <f>+'3, COSTOS Y GASTOS'!J3+'3, COSTOS Y GASTOS'!J4</f>
        <v>0</v>
      </c>
      <c r="K9" s="83">
        <f>+'3, COSTOS Y GASTOS'!K3+'3, COSTOS Y GASTOS'!K4</f>
        <v>0</v>
      </c>
      <c r="L9" s="83">
        <f>+'3, COSTOS Y GASTOS'!L3+'3, COSTOS Y GASTOS'!L4</f>
        <v>0</v>
      </c>
      <c r="M9" s="83">
        <f>+'3, COSTOS Y GASTOS'!M3+'3, COSTOS Y GASTOS'!M4</f>
        <v>145507813</v>
      </c>
      <c r="N9" s="83">
        <f>+'3, COSTOS Y GASTOS'!N3+'3, COSTOS Y GASTOS'!N4</f>
        <v>114630156</v>
      </c>
      <c r="O9" s="83">
        <f>+'3, COSTOS Y GASTOS'!O3+'3, COSTOS Y GASTOS'!O4</f>
        <v>162112184</v>
      </c>
      <c r="P9" s="83">
        <f>+'3, COSTOS Y GASTOS'!P3+'3, COSTOS Y GASTOS'!P4</f>
        <v>110409698</v>
      </c>
      <c r="Q9" s="83">
        <f>+'3, COSTOS Y GASTOS'!Q3+'3, COSTOS Y GASTOS'!Q4</f>
        <v>169948246</v>
      </c>
      <c r="R9" s="83">
        <f>+'3, COSTOS Y GASTOS'!R3+'3, COSTOS Y GASTOS'!R4</f>
        <v>290483879</v>
      </c>
      <c r="S9" s="83">
        <f>+'3, COSTOS Y GASTOS'!S3+'3, COSTOS Y GASTOS'!S4</f>
        <v>229733438</v>
      </c>
      <c r="T9" s="83">
        <f>+'3, COSTOS Y GASTOS'!T3+'3, COSTOS Y GASTOS'!T4</f>
        <v>205194810</v>
      </c>
      <c r="U9" s="83">
        <f>+'3, COSTOS Y GASTOS'!U3+'3, COSTOS Y GASTOS'!U4</f>
        <v>157498838</v>
      </c>
      <c r="V9" s="83">
        <f>+'3, COSTOS Y GASTOS'!V3+'3, COSTOS Y GASTOS'!V4</f>
        <v>264935722</v>
      </c>
      <c r="W9" s="83">
        <f>+'3, COSTOS Y GASTOS'!W3+'3, COSTOS Y GASTOS'!W4</f>
        <v>221045547</v>
      </c>
      <c r="X9" s="83">
        <f>+'3, COSTOS Y GASTOS'!X3+'3, COSTOS Y GASTOS'!X4</f>
        <v>188167509</v>
      </c>
      <c r="Y9" s="83">
        <f>+'3, COSTOS Y GASTOS'!Y3+'3, COSTOS Y GASTOS'!Y4</f>
        <v>232759645</v>
      </c>
      <c r="Z9" s="83">
        <f>+'3, COSTOS Y GASTOS'!Z3+'3, COSTOS Y GASTOS'!Z4</f>
        <v>0</v>
      </c>
      <c r="AA9" s="74"/>
      <c r="AB9" s="73"/>
    </row>
    <row r="10" spans="1:28">
      <c r="A10" s="58" t="s">
        <v>821</v>
      </c>
      <c r="B10" s="89">
        <f>SUM(C10:Z10)</f>
        <v>805744785.52941191</v>
      </c>
      <c r="C10" s="83">
        <f>+'3, COSTOS Y GASTOS'!C7+'3, COSTOS Y GASTOS'!C8+'3, COSTOS Y GASTOS'!C9+'3, COSTOS Y GASTOS'!C10+'3, COSTOS Y GASTOS'!C11+'3, COSTOS Y GASTOS'!C12+'3, COSTOS Y GASTOS'!C13+'3, COSTOS Y GASTOS'!C14+'3, COSTOS Y GASTOS'!C15+'3, COSTOS Y GASTOS'!C16+'3, COSTOS Y GASTOS'!C17+'3, COSTOS Y GASTOS'!C18+'3, COSTOS Y GASTOS'!C19+'3, COSTOS Y GASTOS'!C20+'3, COSTOS Y GASTOS'!C21+'3, COSTOS Y GASTOS'!C22+'3, COSTOS Y GASTOS'!C23+'3, COSTOS Y GASTOS'!C24+'3, COSTOS Y GASTOS'!C25+'3, COSTOS Y GASTOS'!C26+'3, COSTOS Y GASTOS'!C27+'3, COSTOS Y GASTOS'!C28+'3, COSTOS Y GASTOS'!C29+'3, COSTOS Y GASTOS'!C30+'3, COSTOS Y GASTOS'!C31+'3, COSTOS Y GASTOS'!C32+'3, COSTOS Y GASTOS'!C33+'3, COSTOS Y GASTOS'!C35</f>
        <v>3959800</v>
      </c>
      <c r="D10" s="83">
        <f>+'3, COSTOS Y GASTOS'!D7+'3, COSTOS Y GASTOS'!D8+'3, COSTOS Y GASTOS'!D9+'3, COSTOS Y GASTOS'!D10+'3, COSTOS Y GASTOS'!D11+'3, COSTOS Y GASTOS'!D12+'3, COSTOS Y GASTOS'!D13+'3, COSTOS Y GASTOS'!D14+'3, COSTOS Y GASTOS'!D15+'3, COSTOS Y GASTOS'!D16+'3, COSTOS Y GASTOS'!D17+'3, COSTOS Y GASTOS'!D18+'3, COSTOS Y GASTOS'!D19+'3, COSTOS Y GASTOS'!D20+'3, COSTOS Y GASTOS'!D21+'3, COSTOS Y GASTOS'!D22+'3, COSTOS Y GASTOS'!D23+'3, COSTOS Y GASTOS'!D24+'3, COSTOS Y GASTOS'!D25+'3, COSTOS Y GASTOS'!D26+'3, COSTOS Y GASTOS'!D27+'3, COSTOS Y GASTOS'!D28+'3, COSTOS Y GASTOS'!D29+'3, COSTOS Y GASTOS'!D30+'3, COSTOS Y GASTOS'!D31+'3, COSTOS Y GASTOS'!D32+'3, COSTOS Y GASTOS'!D33+'3, COSTOS Y GASTOS'!D35</f>
        <v>3198300</v>
      </c>
      <c r="E10" s="83">
        <f>+'3, COSTOS Y GASTOS'!E7+'3, COSTOS Y GASTOS'!E8+'3, COSTOS Y GASTOS'!E9+'3, COSTOS Y GASTOS'!E10+'3, COSTOS Y GASTOS'!E11+'3, COSTOS Y GASTOS'!E12+'3, COSTOS Y GASTOS'!E13+'3, COSTOS Y GASTOS'!E14+'3, COSTOS Y GASTOS'!E15+'3, COSTOS Y GASTOS'!E16+'3, COSTOS Y GASTOS'!E17+'3, COSTOS Y GASTOS'!E18+'3, COSTOS Y GASTOS'!E19+'3, COSTOS Y GASTOS'!E20+'3, COSTOS Y GASTOS'!E21+'3, COSTOS Y GASTOS'!E22+'3, COSTOS Y GASTOS'!E23+'3, COSTOS Y GASTOS'!E24+'3, COSTOS Y GASTOS'!E25+'3, COSTOS Y GASTOS'!E26+'3, COSTOS Y GASTOS'!E27+'3, COSTOS Y GASTOS'!E28+'3, COSTOS Y GASTOS'!E29+'3, COSTOS Y GASTOS'!E30+'3, COSTOS Y GASTOS'!E31+'3, COSTOS Y GASTOS'!E32+'3, COSTOS Y GASTOS'!E33+'3, COSTOS Y GASTOS'!E35</f>
        <v>3198300</v>
      </c>
      <c r="F10" s="83">
        <f>+'3, COSTOS Y GASTOS'!F7+'3, COSTOS Y GASTOS'!F8+'3, COSTOS Y GASTOS'!F9+'3, COSTOS Y GASTOS'!F10+'3, COSTOS Y GASTOS'!F11+'3, COSTOS Y GASTOS'!F12+'3, COSTOS Y GASTOS'!F13+'3, COSTOS Y GASTOS'!F14+'3, COSTOS Y GASTOS'!F15+'3, COSTOS Y GASTOS'!F16+'3, COSTOS Y GASTOS'!F17+'3, COSTOS Y GASTOS'!F18+'3, COSTOS Y GASTOS'!F19+'3, COSTOS Y GASTOS'!F20+'3, COSTOS Y GASTOS'!F21+'3, COSTOS Y GASTOS'!F22+'3, COSTOS Y GASTOS'!F23+'3, COSTOS Y GASTOS'!F24+'3, COSTOS Y GASTOS'!F25+'3, COSTOS Y GASTOS'!F26+'3, COSTOS Y GASTOS'!F27+'3, COSTOS Y GASTOS'!F28+'3, COSTOS Y GASTOS'!F29+'3, COSTOS Y GASTOS'!F30+'3, COSTOS Y GASTOS'!F31+'3, COSTOS Y GASTOS'!F32+'3, COSTOS Y GASTOS'!F33+'3, COSTOS Y GASTOS'!F35</f>
        <v>25429776.470588237</v>
      </c>
      <c r="G10" s="83">
        <f>+'3, COSTOS Y GASTOS'!G7+'3, COSTOS Y GASTOS'!G8+'3, COSTOS Y GASTOS'!G9+'3, COSTOS Y GASTOS'!G10+'3, COSTOS Y GASTOS'!G11+'3, COSTOS Y GASTOS'!G12+'3, COSTOS Y GASTOS'!G13+'3, COSTOS Y GASTOS'!G14+'3, COSTOS Y GASTOS'!G15+'3, COSTOS Y GASTOS'!G16+'3, COSTOS Y GASTOS'!G17+'3, COSTOS Y GASTOS'!G18+'3, COSTOS Y GASTOS'!G19+'3, COSTOS Y GASTOS'!G20+'3, COSTOS Y GASTOS'!G21+'3, COSTOS Y GASTOS'!G22+'3, COSTOS Y GASTOS'!G23+'3, COSTOS Y GASTOS'!G24+'3, COSTOS Y GASTOS'!G25+'3, COSTOS Y GASTOS'!G26+'3, COSTOS Y GASTOS'!G27+'3, COSTOS Y GASTOS'!G28+'3, COSTOS Y GASTOS'!G29+'3, COSTOS Y GASTOS'!G30+'3, COSTOS Y GASTOS'!G31+'3, COSTOS Y GASTOS'!G32+'3, COSTOS Y GASTOS'!G33+'3, COSTOS Y GASTOS'!G35</f>
        <v>15297576.470588237</v>
      </c>
      <c r="H10" s="83">
        <f>+'3, COSTOS Y GASTOS'!H7+'3, COSTOS Y GASTOS'!H8+'3, COSTOS Y GASTOS'!H9+'3, COSTOS Y GASTOS'!H10+'3, COSTOS Y GASTOS'!H11+'3, COSTOS Y GASTOS'!H12+'3, COSTOS Y GASTOS'!H13+'3, COSTOS Y GASTOS'!H14+'3, COSTOS Y GASTOS'!H15+'3, COSTOS Y GASTOS'!H16+'3, COSTOS Y GASTOS'!H17+'3, COSTOS Y GASTOS'!H18+'3, COSTOS Y GASTOS'!H19+'3, COSTOS Y GASTOS'!H20+'3, COSTOS Y GASTOS'!H21+'3, COSTOS Y GASTOS'!H22+'3, COSTOS Y GASTOS'!H23+'3, COSTOS Y GASTOS'!H24+'3, COSTOS Y GASTOS'!H25+'3, COSTOS Y GASTOS'!H26+'3, COSTOS Y GASTOS'!H27+'3, COSTOS Y GASTOS'!H28+'3, COSTOS Y GASTOS'!H29+'3, COSTOS Y GASTOS'!H30+'3, COSTOS Y GASTOS'!H31+'3, COSTOS Y GASTOS'!H32+'3, COSTOS Y GASTOS'!H33+'3, COSTOS Y GASTOS'!H35</f>
        <v>15297576.470588237</v>
      </c>
      <c r="I10" s="83">
        <f>+'3, COSTOS Y GASTOS'!I7+'3, COSTOS Y GASTOS'!I8+'3, COSTOS Y GASTOS'!I9+'3, COSTOS Y GASTOS'!I10+'3, COSTOS Y GASTOS'!I11+'3, COSTOS Y GASTOS'!I12+'3, COSTOS Y GASTOS'!I13+'3, COSTOS Y GASTOS'!I14+'3, COSTOS Y GASTOS'!I15+'3, COSTOS Y GASTOS'!I16+'3, COSTOS Y GASTOS'!I17+'3, COSTOS Y GASTOS'!I18+'3, COSTOS Y GASTOS'!I19+'3, COSTOS Y GASTOS'!I20+'3, COSTOS Y GASTOS'!I21+'3, COSTOS Y GASTOS'!I22+'3, COSTOS Y GASTOS'!I23+'3, COSTOS Y GASTOS'!I24+'3, COSTOS Y GASTOS'!I25+'3, COSTOS Y GASTOS'!I26+'3, COSTOS Y GASTOS'!I27+'3, COSTOS Y GASTOS'!I28+'3, COSTOS Y GASTOS'!I29+'3, COSTOS Y GASTOS'!I30+'3, COSTOS Y GASTOS'!I31+'3, COSTOS Y GASTOS'!I32+'3, COSTOS Y GASTOS'!I33+'3, COSTOS Y GASTOS'!I35</f>
        <v>14688376.470588237</v>
      </c>
      <c r="J10" s="83">
        <f>+'3, COSTOS Y GASTOS'!J7+'3, COSTOS Y GASTOS'!J8+'3, COSTOS Y GASTOS'!J9+'3, COSTOS Y GASTOS'!J10+'3, COSTOS Y GASTOS'!J11+'3, COSTOS Y GASTOS'!J12+'3, COSTOS Y GASTOS'!J13+'3, COSTOS Y GASTOS'!J14+'3, COSTOS Y GASTOS'!J15+'3, COSTOS Y GASTOS'!J16+'3, COSTOS Y GASTOS'!J17+'3, COSTOS Y GASTOS'!J18+'3, COSTOS Y GASTOS'!J19+'3, COSTOS Y GASTOS'!J20+'3, COSTOS Y GASTOS'!J21+'3, COSTOS Y GASTOS'!J22+'3, COSTOS Y GASTOS'!J23+'3, COSTOS Y GASTOS'!J24+'3, COSTOS Y GASTOS'!J25+'3, COSTOS Y GASTOS'!J26+'3, COSTOS Y GASTOS'!J27+'3, COSTOS Y GASTOS'!J28+'3, COSTOS Y GASTOS'!J29+'3, COSTOS Y GASTOS'!J30+'3, COSTOS Y GASTOS'!J31+'3, COSTOS Y GASTOS'!J32+'3, COSTOS Y GASTOS'!J33+'3, COSTOS Y GASTOS'!J35</f>
        <v>14688376.470588237</v>
      </c>
      <c r="K10" s="83">
        <f>+'3, COSTOS Y GASTOS'!K7+'3, COSTOS Y GASTOS'!K8+'3, COSTOS Y GASTOS'!K9+'3, COSTOS Y GASTOS'!K10+'3, COSTOS Y GASTOS'!K11+'3, COSTOS Y GASTOS'!K12+'3, COSTOS Y GASTOS'!K13+'3, COSTOS Y GASTOS'!K14+'3, COSTOS Y GASTOS'!K15+'3, COSTOS Y GASTOS'!K16+'3, COSTOS Y GASTOS'!K17+'3, COSTOS Y GASTOS'!K18+'3, COSTOS Y GASTOS'!K19+'3, COSTOS Y GASTOS'!K20+'3, COSTOS Y GASTOS'!K21+'3, COSTOS Y GASTOS'!K22+'3, COSTOS Y GASTOS'!K23+'3, COSTOS Y GASTOS'!K24+'3, COSTOS Y GASTOS'!K25+'3, COSTOS Y GASTOS'!K26+'3, COSTOS Y GASTOS'!K27+'3, COSTOS Y GASTOS'!K28+'3, COSTOS Y GASTOS'!K29+'3, COSTOS Y GASTOS'!K30+'3, COSTOS Y GASTOS'!K31+'3, COSTOS Y GASTOS'!K32+'3, COSTOS Y GASTOS'!K33+'3, COSTOS Y GASTOS'!K35</f>
        <v>18567876.470588237</v>
      </c>
      <c r="L10" s="83">
        <f>+'3, COSTOS Y GASTOS'!L7+'3, COSTOS Y GASTOS'!L8+'3, COSTOS Y GASTOS'!L9+'3, COSTOS Y GASTOS'!L10+'3, COSTOS Y GASTOS'!L11+'3, COSTOS Y GASTOS'!L12+'3, COSTOS Y GASTOS'!L13+'3, COSTOS Y GASTOS'!L14+'3, COSTOS Y GASTOS'!L15+'3, COSTOS Y GASTOS'!L16+'3, COSTOS Y GASTOS'!L17+'3, COSTOS Y GASTOS'!L18+'3, COSTOS Y GASTOS'!L19+'3, COSTOS Y GASTOS'!L20+'3, COSTOS Y GASTOS'!L21+'3, COSTOS Y GASTOS'!L22+'3, COSTOS Y GASTOS'!L23+'3, COSTOS Y GASTOS'!L24+'3, COSTOS Y GASTOS'!L25+'3, COSTOS Y GASTOS'!L26+'3, COSTOS Y GASTOS'!L27+'3, COSTOS Y GASTOS'!L28+'3, COSTOS Y GASTOS'!L29+'3, COSTOS Y GASTOS'!L30+'3, COSTOS Y GASTOS'!L31+'3, COSTOS Y GASTOS'!L32+'3, COSTOS Y GASTOS'!L33+'3, COSTOS Y GASTOS'!L35</f>
        <v>59056542.970588244</v>
      </c>
      <c r="M10" s="83">
        <f>+'3, COSTOS Y GASTOS'!M7+'3, COSTOS Y GASTOS'!M8+'3, COSTOS Y GASTOS'!M9+'3, COSTOS Y GASTOS'!M10+'3, COSTOS Y GASTOS'!M11+'3, COSTOS Y GASTOS'!M12+'3, COSTOS Y GASTOS'!M13+'3, COSTOS Y GASTOS'!M14+'3, COSTOS Y GASTOS'!M15+'3, COSTOS Y GASTOS'!M16+'3, COSTOS Y GASTOS'!M17+'3, COSTOS Y GASTOS'!M18+'3, COSTOS Y GASTOS'!M19+'3, COSTOS Y GASTOS'!M20+'3, COSTOS Y GASTOS'!M21+'3, COSTOS Y GASTOS'!M22+'3, COSTOS Y GASTOS'!M23+'3, COSTOS Y GASTOS'!M24+'3, COSTOS Y GASTOS'!M25+'3, COSTOS Y GASTOS'!M26+'3, COSTOS Y GASTOS'!M27+'3, COSTOS Y GASTOS'!M28+'3, COSTOS Y GASTOS'!M29+'3, COSTOS Y GASTOS'!M30+'3, COSTOS Y GASTOS'!M31+'3, COSTOS Y GASTOS'!M32+'3, COSTOS Y GASTOS'!M33+'3, COSTOS Y GASTOS'!M35</f>
        <v>40769954.970588244</v>
      </c>
      <c r="N10" s="83">
        <f>+'3, COSTOS Y GASTOS'!N7+'3, COSTOS Y GASTOS'!N8+'3, COSTOS Y GASTOS'!N9+'3, COSTOS Y GASTOS'!N10+'3, COSTOS Y GASTOS'!N11+'3, COSTOS Y GASTOS'!N12+'3, COSTOS Y GASTOS'!N13+'3, COSTOS Y GASTOS'!N14+'3, COSTOS Y GASTOS'!N15+'3, COSTOS Y GASTOS'!N16+'3, COSTOS Y GASTOS'!N17+'3, COSTOS Y GASTOS'!N18+'3, COSTOS Y GASTOS'!N19+'3, COSTOS Y GASTOS'!N20+'3, COSTOS Y GASTOS'!N21+'3, COSTOS Y GASTOS'!N22+'3, COSTOS Y GASTOS'!N23+'3, COSTOS Y GASTOS'!N24+'3, COSTOS Y GASTOS'!N25+'3, COSTOS Y GASTOS'!N26+'3, COSTOS Y GASTOS'!N27+'3, COSTOS Y GASTOS'!N28+'3, COSTOS Y GASTOS'!N29+'3, COSTOS Y GASTOS'!N30+'3, COSTOS Y GASTOS'!N31+'3, COSTOS Y GASTOS'!N32+'3, COSTOS Y GASTOS'!N33+'3, COSTOS Y GASTOS'!N35</f>
        <v>40769954.970588244</v>
      </c>
      <c r="O10" s="83">
        <f>+'3, COSTOS Y GASTOS'!O7+'3, COSTOS Y GASTOS'!O8+'3, COSTOS Y GASTOS'!O9+'3, COSTOS Y GASTOS'!O10+'3, COSTOS Y GASTOS'!O11+'3, COSTOS Y GASTOS'!O12+'3, COSTOS Y GASTOS'!O13+'3, COSTOS Y GASTOS'!O14+'3, COSTOS Y GASTOS'!O15+'3, COSTOS Y GASTOS'!O16+'3, COSTOS Y GASTOS'!O17+'3, COSTOS Y GASTOS'!O18+'3, COSTOS Y GASTOS'!O19+'3, COSTOS Y GASTOS'!O20+'3, COSTOS Y GASTOS'!O21+'3, COSTOS Y GASTOS'!O22+'3, COSTOS Y GASTOS'!O23+'3, COSTOS Y GASTOS'!O24+'3, COSTOS Y GASTOS'!O25+'3, COSTOS Y GASTOS'!O26+'3, COSTOS Y GASTOS'!O27+'3, COSTOS Y GASTOS'!O28+'3, COSTOS Y GASTOS'!O29+'3, COSTOS Y GASTOS'!O30+'3, COSTOS Y GASTOS'!O31+'3, COSTOS Y GASTOS'!O32+'3, COSTOS Y GASTOS'!O33+'3, COSTOS Y GASTOS'!O35</f>
        <v>40769954.970588244</v>
      </c>
      <c r="P10" s="83">
        <f>+'3, COSTOS Y GASTOS'!P7+'3, COSTOS Y GASTOS'!P8+'3, COSTOS Y GASTOS'!P9+'3, COSTOS Y GASTOS'!P10+'3, COSTOS Y GASTOS'!P11+'3, COSTOS Y GASTOS'!P12+'3, COSTOS Y GASTOS'!P13+'3, COSTOS Y GASTOS'!P14+'3, COSTOS Y GASTOS'!P15+'3, COSTOS Y GASTOS'!P16+'3, COSTOS Y GASTOS'!P17+'3, COSTOS Y GASTOS'!P18+'3, COSTOS Y GASTOS'!P19+'3, COSTOS Y GASTOS'!P20+'3, COSTOS Y GASTOS'!P21+'3, COSTOS Y GASTOS'!P22+'3, COSTOS Y GASTOS'!P23+'3, COSTOS Y GASTOS'!P24+'3, COSTOS Y GASTOS'!P25+'3, COSTOS Y GASTOS'!P26+'3, COSTOS Y GASTOS'!P27+'3, COSTOS Y GASTOS'!P28+'3, COSTOS Y GASTOS'!P29+'3, COSTOS Y GASTOS'!P30+'3, COSTOS Y GASTOS'!P31+'3, COSTOS Y GASTOS'!P32+'3, COSTOS Y GASTOS'!P33+'3, COSTOS Y GASTOS'!P35</f>
        <v>40769954.970588244</v>
      </c>
      <c r="Q10" s="83">
        <f>+'3, COSTOS Y GASTOS'!Q7+'3, COSTOS Y GASTOS'!Q8+'3, COSTOS Y GASTOS'!Q9+'3, COSTOS Y GASTOS'!Q10+'3, COSTOS Y GASTOS'!Q11+'3, COSTOS Y GASTOS'!Q12+'3, COSTOS Y GASTOS'!Q13+'3, COSTOS Y GASTOS'!Q14+'3, COSTOS Y GASTOS'!Q15+'3, COSTOS Y GASTOS'!Q16+'3, COSTOS Y GASTOS'!Q17+'3, COSTOS Y GASTOS'!Q18+'3, COSTOS Y GASTOS'!Q19+'3, COSTOS Y GASTOS'!Q20+'3, COSTOS Y GASTOS'!Q21+'3, COSTOS Y GASTOS'!Q22+'3, COSTOS Y GASTOS'!Q23+'3, COSTOS Y GASTOS'!Q24+'3, COSTOS Y GASTOS'!Q25+'3, COSTOS Y GASTOS'!Q26+'3, COSTOS Y GASTOS'!Q27+'3, COSTOS Y GASTOS'!Q28+'3, COSTOS Y GASTOS'!Q29+'3, COSTOS Y GASTOS'!Q30+'3, COSTOS Y GASTOS'!Q31+'3, COSTOS Y GASTOS'!Q32+'3, COSTOS Y GASTOS'!Q33+'3, COSTOS Y GASTOS'!Q35</f>
        <v>40769954.970588244</v>
      </c>
      <c r="R10" s="83">
        <f>+'3, COSTOS Y GASTOS'!R7+'3, COSTOS Y GASTOS'!R8+'3, COSTOS Y GASTOS'!R9+'3, COSTOS Y GASTOS'!R10+'3, COSTOS Y GASTOS'!R11+'3, COSTOS Y GASTOS'!R12+'3, COSTOS Y GASTOS'!R13+'3, COSTOS Y GASTOS'!R14+'3, COSTOS Y GASTOS'!R15+'3, COSTOS Y GASTOS'!R16+'3, COSTOS Y GASTOS'!R17+'3, COSTOS Y GASTOS'!R18+'3, COSTOS Y GASTOS'!R19+'3, COSTOS Y GASTOS'!R20+'3, COSTOS Y GASTOS'!R21+'3, COSTOS Y GASTOS'!R22+'3, COSTOS Y GASTOS'!R23+'3, COSTOS Y GASTOS'!R24+'3, COSTOS Y GASTOS'!R25+'3, COSTOS Y GASTOS'!R26+'3, COSTOS Y GASTOS'!R27+'3, COSTOS Y GASTOS'!R28+'3, COSTOS Y GASTOS'!R29+'3, COSTOS Y GASTOS'!R30+'3, COSTOS Y GASTOS'!R31+'3, COSTOS Y GASTOS'!R32+'3, COSTOS Y GASTOS'!R33+'3, COSTOS Y GASTOS'!R35</f>
        <v>40769954.970588244</v>
      </c>
      <c r="S10" s="83">
        <f>+'3, COSTOS Y GASTOS'!S7+'3, COSTOS Y GASTOS'!S8+'3, COSTOS Y GASTOS'!S9+'3, COSTOS Y GASTOS'!S10+'3, COSTOS Y GASTOS'!S11+'3, COSTOS Y GASTOS'!S12+'3, COSTOS Y GASTOS'!S13+'3, COSTOS Y GASTOS'!S14+'3, COSTOS Y GASTOS'!S15+'3, COSTOS Y GASTOS'!S16+'3, COSTOS Y GASTOS'!S17+'3, COSTOS Y GASTOS'!S18+'3, COSTOS Y GASTOS'!S19+'3, COSTOS Y GASTOS'!S20+'3, COSTOS Y GASTOS'!S21+'3, COSTOS Y GASTOS'!S22+'3, COSTOS Y GASTOS'!S23+'3, COSTOS Y GASTOS'!S24+'3, COSTOS Y GASTOS'!S25+'3, COSTOS Y GASTOS'!S26+'3, COSTOS Y GASTOS'!S27+'3, COSTOS Y GASTOS'!S28+'3, COSTOS Y GASTOS'!S29+'3, COSTOS Y GASTOS'!S30+'3, COSTOS Y GASTOS'!S31+'3, COSTOS Y GASTOS'!S32+'3, COSTOS Y GASTOS'!S33+'3, COSTOS Y GASTOS'!S35</f>
        <v>40769954.970588244</v>
      </c>
      <c r="T10" s="83">
        <f>+'3, COSTOS Y GASTOS'!T7+'3, COSTOS Y GASTOS'!T8+'3, COSTOS Y GASTOS'!T9+'3, COSTOS Y GASTOS'!T10+'3, COSTOS Y GASTOS'!T11+'3, COSTOS Y GASTOS'!T12+'3, COSTOS Y GASTOS'!T13+'3, COSTOS Y GASTOS'!T14+'3, COSTOS Y GASTOS'!T15+'3, COSTOS Y GASTOS'!T16+'3, COSTOS Y GASTOS'!T17+'3, COSTOS Y GASTOS'!T18+'3, COSTOS Y GASTOS'!T19+'3, COSTOS Y GASTOS'!T20+'3, COSTOS Y GASTOS'!T21+'3, COSTOS Y GASTOS'!T22+'3, COSTOS Y GASTOS'!T23+'3, COSTOS Y GASTOS'!T24+'3, COSTOS Y GASTOS'!T25+'3, COSTOS Y GASTOS'!T26+'3, COSTOS Y GASTOS'!T27+'3, COSTOS Y GASTOS'!T28+'3, COSTOS Y GASTOS'!T29+'3, COSTOS Y GASTOS'!T30+'3, COSTOS Y GASTOS'!T31+'3, COSTOS Y GASTOS'!T32+'3, COSTOS Y GASTOS'!T33+'3, COSTOS Y GASTOS'!T35</f>
        <v>40769954.970588244</v>
      </c>
      <c r="U10" s="83">
        <f>+'3, COSTOS Y GASTOS'!U7+'3, COSTOS Y GASTOS'!U8+'3, COSTOS Y GASTOS'!U9+'3, COSTOS Y GASTOS'!U10+'3, COSTOS Y GASTOS'!U11+'3, COSTOS Y GASTOS'!U12+'3, COSTOS Y GASTOS'!U13+'3, COSTOS Y GASTOS'!U14+'3, COSTOS Y GASTOS'!U15+'3, COSTOS Y GASTOS'!U16+'3, COSTOS Y GASTOS'!U17+'3, COSTOS Y GASTOS'!U18+'3, COSTOS Y GASTOS'!U19+'3, COSTOS Y GASTOS'!U20+'3, COSTOS Y GASTOS'!U21+'3, COSTOS Y GASTOS'!U22+'3, COSTOS Y GASTOS'!U23+'3, COSTOS Y GASTOS'!U24+'3, COSTOS Y GASTOS'!U25+'3, COSTOS Y GASTOS'!U26+'3, COSTOS Y GASTOS'!U27+'3, COSTOS Y GASTOS'!U28+'3, COSTOS Y GASTOS'!U29+'3, COSTOS Y GASTOS'!U30+'3, COSTOS Y GASTOS'!U31+'3, COSTOS Y GASTOS'!U32+'3, COSTOS Y GASTOS'!U33+'3, COSTOS Y GASTOS'!U35</f>
        <v>40769954.970588244</v>
      </c>
      <c r="V10" s="83">
        <f>+'3, COSTOS Y GASTOS'!V7+'3, COSTOS Y GASTOS'!V8+'3, COSTOS Y GASTOS'!V9+'3, COSTOS Y GASTOS'!V10+'3, COSTOS Y GASTOS'!V11+'3, COSTOS Y GASTOS'!V12+'3, COSTOS Y GASTOS'!V13+'3, COSTOS Y GASTOS'!V14+'3, COSTOS Y GASTOS'!V15+'3, COSTOS Y GASTOS'!V16+'3, COSTOS Y GASTOS'!V17+'3, COSTOS Y GASTOS'!V18+'3, COSTOS Y GASTOS'!V19+'3, COSTOS Y GASTOS'!V20+'3, COSTOS Y GASTOS'!V21+'3, COSTOS Y GASTOS'!V22+'3, COSTOS Y GASTOS'!V23+'3, COSTOS Y GASTOS'!V24+'3, COSTOS Y GASTOS'!V25+'3, COSTOS Y GASTOS'!V26+'3, COSTOS Y GASTOS'!V27+'3, COSTOS Y GASTOS'!V28+'3, COSTOS Y GASTOS'!V29+'3, COSTOS Y GASTOS'!V30+'3, COSTOS Y GASTOS'!V31+'3, COSTOS Y GASTOS'!V32+'3, COSTOS Y GASTOS'!V33+'3, COSTOS Y GASTOS'!V35</f>
        <v>30193678.5</v>
      </c>
      <c r="W10" s="83">
        <f>+'3, COSTOS Y GASTOS'!W7+'3, COSTOS Y GASTOS'!W8+'3, COSTOS Y GASTOS'!W9+'3, COSTOS Y GASTOS'!W10+'3, COSTOS Y GASTOS'!W11+'3, COSTOS Y GASTOS'!W12+'3, COSTOS Y GASTOS'!W13+'3, COSTOS Y GASTOS'!W14+'3, COSTOS Y GASTOS'!W15+'3, COSTOS Y GASTOS'!W16+'3, COSTOS Y GASTOS'!W17+'3, COSTOS Y GASTOS'!W18+'3, COSTOS Y GASTOS'!W19+'3, COSTOS Y GASTOS'!W20+'3, COSTOS Y GASTOS'!W21+'3, COSTOS Y GASTOS'!W22+'3, COSTOS Y GASTOS'!W23+'3, COSTOS Y GASTOS'!W24+'3, COSTOS Y GASTOS'!W25+'3, COSTOS Y GASTOS'!W26+'3, COSTOS Y GASTOS'!W27+'3, COSTOS Y GASTOS'!W28+'3, COSTOS Y GASTOS'!W29+'3, COSTOS Y GASTOS'!W30+'3, COSTOS Y GASTOS'!W31+'3, COSTOS Y GASTOS'!W32+'3, COSTOS Y GASTOS'!W33+'3, COSTOS Y GASTOS'!W35</f>
        <v>30193678.5</v>
      </c>
      <c r="X10" s="83">
        <f>+'3, COSTOS Y GASTOS'!X7+'3, COSTOS Y GASTOS'!X8+'3, COSTOS Y GASTOS'!X9+'3, COSTOS Y GASTOS'!X10+'3, COSTOS Y GASTOS'!X11+'3, COSTOS Y GASTOS'!X12+'3, COSTOS Y GASTOS'!X13+'3, COSTOS Y GASTOS'!X14+'3, COSTOS Y GASTOS'!X15+'3, COSTOS Y GASTOS'!X16+'3, COSTOS Y GASTOS'!X17+'3, COSTOS Y GASTOS'!X18+'3, COSTOS Y GASTOS'!X19+'3, COSTOS Y GASTOS'!X20+'3, COSTOS Y GASTOS'!X21+'3, COSTOS Y GASTOS'!X22+'3, COSTOS Y GASTOS'!X23+'3, COSTOS Y GASTOS'!X24+'3, COSTOS Y GASTOS'!X25+'3, COSTOS Y GASTOS'!X26+'3, COSTOS Y GASTOS'!X27+'3, COSTOS Y GASTOS'!X28+'3, COSTOS Y GASTOS'!X29+'3, COSTOS Y GASTOS'!X30+'3, COSTOS Y GASTOS'!X31+'3, COSTOS Y GASTOS'!X32+'3, COSTOS Y GASTOS'!X33+'3, COSTOS Y GASTOS'!X35</f>
        <v>30193678.5</v>
      </c>
      <c r="Y10" s="83">
        <f>+'3, COSTOS Y GASTOS'!Y7+'3, COSTOS Y GASTOS'!Y8+'3, COSTOS Y GASTOS'!Y9+'3, COSTOS Y GASTOS'!Y10+'3, COSTOS Y GASTOS'!Y11+'3, COSTOS Y GASTOS'!Y12+'3, COSTOS Y GASTOS'!Y13+'3, COSTOS Y GASTOS'!Y14+'3, COSTOS Y GASTOS'!Y15+'3, COSTOS Y GASTOS'!Y16+'3, COSTOS Y GASTOS'!Y17+'3, COSTOS Y GASTOS'!Y18+'3, COSTOS Y GASTOS'!Y19+'3, COSTOS Y GASTOS'!Y20+'3, COSTOS Y GASTOS'!Y21+'3, COSTOS Y GASTOS'!Y22+'3, COSTOS Y GASTOS'!Y23+'3, COSTOS Y GASTOS'!Y24+'3, COSTOS Y GASTOS'!Y25+'3, COSTOS Y GASTOS'!Y26+'3, COSTOS Y GASTOS'!Y27+'3, COSTOS Y GASTOS'!Y28+'3, COSTOS Y GASTOS'!Y29+'3, COSTOS Y GASTOS'!Y30+'3, COSTOS Y GASTOS'!Y31+'3, COSTOS Y GASTOS'!Y32+'3, COSTOS Y GASTOS'!Y33+'3, COSTOS Y GASTOS'!Y35</f>
        <v>30802878.5</v>
      </c>
      <c r="Z10" s="83">
        <f>+'3, COSTOS Y GASTOS'!Z7+'3, COSTOS Y GASTOS'!Z8+'3, COSTOS Y GASTOS'!Z9+'3, COSTOS Y GASTOS'!Z10+'3, COSTOS Y GASTOS'!Z11+'3, COSTOS Y GASTOS'!Z12+'3, COSTOS Y GASTOS'!Z13+'3, COSTOS Y GASTOS'!Z14+'3, COSTOS Y GASTOS'!Z15+'3, COSTOS Y GASTOS'!Z16+'3, COSTOS Y GASTOS'!Z17+'3, COSTOS Y GASTOS'!Z18+'3, COSTOS Y GASTOS'!Z19+'3, COSTOS Y GASTOS'!Z20+'3, COSTOS Y GASTOS'!Z21+'3, COSTOS Y GASTOS'!Z22+'3, COSTOS Y GASTOS'!Z23+'3, COSTOS Y GASTOS'!Z24+'3, COSTOS Y GASTOS'!Z25+'3, COSTOS Y GASTOS'!Z26+'3, COSTOS Y GASTOS'!Z27+'3, COSTOS Y GASTOS'!Z28+'3, COSTOS Y GASTOS'!Z29+'3, COSTOS Y GASTOS'!Z30+'3, COSTOS Y GASTOS'!Z31+'3, COSTOS Y GASTOS'!Z32+'3, COSTOS Y GASTOS'!Z33+'3, COSTOS Y GASTOS'!Z35</f>
        <v>144048775</v>
      </c>
      <c r="AA10" s="74"/>
      <c r="AB10" s="73"/>
    </row>
    <row r="11" spans="1:28">
      <c r="A11" s="81"/>
      <c r="B11" s="17" t="s">
        <v>822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72"/>
    </row>
    <row r="12" spans="1:28">
      <c r="A12" s="51" t="s">
        <v>823</v>
      </c>
      <c r="B12" s="78">
        <f>-'3, COSTOS Y GASTOS'!B37</f>
        <v>-858092000</v>
      </c>
      <c r="C12" s="84">
        <f>+C6-C9-C10</f>
        <v>-39293133.333333336</v>
      </c>
      <c r="D12" s="84">
        <f t="shared" ref="D12:Z12" si="5">+D6-D9-D10</f>
        <v>-38531633.333333336</v>
      </c>
      <c r="E12" s="84">
        <f t="shared" si="5"/>
        <v>-38531633.333333336</v>
      </c>
      <c r="F12" s="84">
        <f t="shared" si="5"/>
        <v>326570223.52941179</v>
      </c>
      <c r="G12" s="84">
        <f t="shared" si="5"/>
        <v>596702423.52941179</v>
      </c>
      <c r="H12" s="84">
        <f t="shared" si="5"/>
        <v>596702423.52941179</v>
      </c>
      <c r="I12" s="84">
        <f t="shared" si="5"/>
        <v>597311623.52941179</v>
      </c>
      <c r="J12" s="84">
        <f t="shared" si="5"/>
        <v>597311623.52941179</v>
      </c>
      <c r="K12" s="84">
        <f t="shared" si="5"/>
        <v>593432123.52941179</v>
      </c>
      <c r="L12" s="84">
        <f t="shared" si="5"/>
        <v>552943457.02941179</v>
      </c>
      <c r="M12" s="84">
        <f t="shared" si="5"/>
        <v>221722232.02941176</v>
      </c>
      <c r="N12" s="84">
        <f t="shared" si="5"/>
        <v>252599889.02941176</v>
      </c>
      <c r="O12" s="84">
        <f t="shared" si="5"/>
        <v>205117861.02941176</v>
      </c>
      <c r="P12" s="84">
        <f t="shared" si="5"/>
        <v>256820347.02941176</v>
      </c>
      <c r="Q12" s="84">
        <f t="shared" si="5"/>
        <v>197281799.02941176</v>
      </c>
      <c r="R12" s="84">
        <f t="shared" si="5"/>
        <v>76746166.029411763</v>
      </c>
      <c r="S12" s="84">
        <f t="shared" si="5"/>
        <v>137496607.02941176</v>
      </c>
      <c r="T12" s="84">
        <f t="shared" si="5"/>
        <v>162035235.02941176</v>
      </c>
      <c r="U12" s="84">
        <f t="shared" ref="U12:Y12" si="6">+U6-U9-U10</f>
        <v>-98268792.970588237</v>
      </c>
      <c r="V12" s="84">
        <f t="shared" si="6"/>
        <v>-295129400.5</v>
      </c>
      <c r="W12" s="84">
        <f t="shared" si="6"/>
        <v>-251239225.5</v>
      </c>
      <c r="X12" s="84">
        <f t="shared" si="6"/>
        <v>-218361187.5</v>
      </c>
      <c r="Y12" s="84">
        <f t="shared" si="6"/>
        <v>-263562523.5</v>
      </c>
      <c r="Z12" s="84">
        <f t="shared" si="5"/>
        <v>-144048775</v>
      </c>
      <c r="AA12" s="73"/>
    </row>
    <row r="13" spans="1:28">
      <c r="A13" s="17" t="s">
        <v>824</v>
      </c>
      <c r="B13" s="82">
        <f>+IRR(B12:Z12)</f>
        <v>0.24579552375560643</v>
      </c>
    </row>
    <row r="14" spans="1:28">
      <c r="A14" s="17" t="s">
        <v>825</v>
      </c>
      <c r="B14" s="80">
        <f>+NPV(B13,C12:Z12)</f>
        <v>858092000.00000036</v>
      </c>
    </row>
    <row r="15" spans="1:28">
      <c r="A15" s="17" t="s">
        <v>826</v>
      </c>
      <c r="B15" s="79">
        <v>0.25</v>
      </c>
    </row>
    <row r="16" spans="1:28">
      <c r="A16" s="17" t="s">
        <v>827</v>
      </c>
      <c r="B16" s="79">
        <f>MIRR(B12:Z12,B13,B15)</f>
        <v>0.24878230819176661</v>
      </c>
    </row>
    <row r="19" spans="2:28">
      <c r="C19" s="72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</row>
    <row r="20" spans="2:28">
      <c r="C20" s="72"/>
    </row>
    <row r="21" spans="2:28">
      <c r="B21" s="76">
        <v>176000000</v>
      </c>
      <c r="C21" s="72"/>
    </row>
    <row r="22" spans="2:28">
      <c r="B22" s="76">
        <v>204000000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2:28">
      <c r="B23" s="76">
        <v>100000000</v>
      </c>
      <c r="C23" s="72"/>
    </row>
    <row r="24" spans="2:28">
      <c r="C24" s="72"/>
    </row>
    <row r="25" spans="2:28">
      <c r="C25" s="72"/>
    </row>
    <row r="26" spans="2:28">
      <c r="C26" s="72"/>
    </row>
    <row r="27" spans="2:28">
      <c r="C27" s="72"/>
    </row>
    <row r="28" spans="2:28">
      <c r="C28" s="72"/>
    </row>
    <row r="29" spans="2:28">
      <c r="C29" s="72"/>
    </row>
    <row r="31" spans="2:28">
      <c r="C31" s="72"/>
    </row>
    <row r="33" spans="2:4">
      <c r="B33" s="73"/>
      <c r="C33" s="73"/>
      <c r="D33" s="77"/>
    </row>
  </sheetData>
  <mergeCells count="1">
    <mergeCell ref="B1:Z1"/>
  </mergeCells>
  <phoneticPr fontId="2" type="noConversion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7ADA-10FB-4C7B-8354-18B90C2BE43E}">
  <sheetPr>
    <tabColor rgb="FF92D050"/>
    <pageSetUpPr fitToPage="1"/>
  </sheetPr>
  <dimension ref="A1:AA8"/>
  <sheetViews>
    <sheetView zoomScale="160" zoomScaleNormal="160" workbookViewId="0">
      <pane xSplit="2" ySplit="1" topLeftCell="L15" activePane="bottomRight" state="frozen"/>
      <selection pane="bottomRight" activeCell="L15" sqref="L15"/>
      <selection pane="bottomLeft" activeCell="A3" sqref="A3"/>
      <selection pane="topRight" activeCell="N1" sqref="N1"/>
    </sheetView>
  </sheetViews>
  <sheetFormatPr defaultColWidth="11.42578125" defaultRowHeight="15"/>
  <cols>
    <col min="1" max="1" width="8" style="2" customWidth="1"/>
    <col min="2" max="2" width="24.7109375" style="2" customWidth="1"/>
    <col min="3" max="27" width="2.7109375" style="2" customWidth="1"/>
    <col min="28" max="16384" width="11.42578125" style="2"/>
  </cols>
  <sheetData>
    <row r="1" spans="1:27" ht="15.75" thickBot="1"/>
    <row r="2" spans="1:27" s="71" customFormat="1" ht="14.25">
      <c r="B2" s="204" t="s">
        <v>830</v>
      </c>
      <c r="C2" s="205">
        <v>0</v>
      </c>
      <c r="D2" s="205">
        <v>1</v>
      </c>
      <c r="E2" s="205">
        <v>2</v>
      </c>
      <c r="F2" s="205">
        <v>3</v>
      </c>
      <c r="G2" s="205">
        <v>4</v>
      </c>
      <c r="H2" s="205">
        <v>5</v>
      </c>
      <c r="I2" s="205">
        <v>6</v>
      </c>
      <c r="J2" s="205">
        <v>7</v>
      </c>
      <c r="K2" s="205">
        <v>8</v>
      </c>
      <c r="L2" s="205">
        <v>9</v>
      </c>
      <c r="M2" s="205">
        <v>10</v>
      </c>
      <c r="N2" s="205">
        <v>11</v>
      </c>
      <c r="O2" s="205">
        <v>12</v>
      </c>
      <c r="P2" s="205">
        <v>13</v>
      </c>
      <c r="Q2" s="205">
        <v>14</v>
      </c>
      <c r="R2" s="205">
        <v>15</v>
      </c>
      <c r="S2" s="205">
        <v>16</v>
      </c>
      <c r="T2" s="205">
        <v>17</v>
      </c>
      <c r="U2" s="205">
        <v>18</v>
      </c>
      <c r="V2" s="205">
        <v>19</v>
      </c>
      <c r="W2" s="205">
        <v>20</v>
      </c>
      <c r="X2" s="205">
        <v>21</v>
      </c>
      <c r="Y2" s="205">
        <v>22</v>
      </c>
      <c r="Z2" s="205">
        <v>23</v>
      </c>
      <c r="AA2" s="206">
        <v>24</v>
      </c>
    </row>
    <row r="3" spans="1:27">
      <c r="A3" s="1">
        <v>1</v>
      </c>
      <c r="B3" s="207" t="s">
        <v>831</v>
      </c>
      <c r="C3" s="1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208"/>
    </row>
    <row r="4" spans="1:27">
      <c r="A4" s="1">
        <v>2</v>
      </c>
      <c r="B4" s="209" t="s">
        <v>23</v>
      </c>
      <c r="C4" s="57"/>
      <c r="D4" s="200"/>
      <c r="E4" s="200"/>
      <c r="F4" s="200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208"/>
    </row>
    <row r="5" spans="1:27">
      <c r="A5" s="1">
        <v>3</v>
      </c>
      <c r="B5" s="210" t="s">
        <v>771</v>
      </c>
      <c r="C5" s="57"/>
      <c r="D5" s="57"/>
      <c r="E5" s="57"/>
      <c r="F5" s="57"/>
      <c r="G5" s="201"/>
      <c r="H5" s="201"/>
      <c r="I5" s="201"/>
      <c r="J5" s="201"/>
      <c r="K5" s="201"/>
      <c r="L5" s="20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208"/>
    </row>
    <row r="6" spans="1:27">
      <c r="A6" s="1">
        <v>4</v>
      </c>
      <c r="B6" s="211" t="s">
        <v>832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202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208"/>
    </row>
    <row r="7" spans="1:27">
      <c r="A7" s="1">
        <v>5</v>
      </c>
      <c r="B7" s="212" t="s">
        <v>69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8"/>
    </row>
    <row r="8" spans="1:27" ht="15.75" thickBot="1">
      <c r="A8" s="1">
        <v>6</v>
      </c>
      <c r="B8" s="213" t="s">
        <v>833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123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854D6D0552E4F80AA63A385C2AB7C" ma:contentTypeVersion="10" ma:contentTypeDescription="Create a new document." ma:contentTypeScope="" ma:versionID="bf3836192ddefc7416997af45b98f350">
  <xsd:schema xmlns:xsd="http://www.w3.org/2001/XMLSchema" xmlns:xs="http://www.w3.org/2001/XMLSchema" xmlns:p="http://schemas.microsoft.com/office/2006/metadata/properties" xmlns:ns2="d860dab4-95d7-4ae2-8e2a-b4457225719c" xmlns:ns3="269c0234-57a2-436c-833c-f32ef9c41351" targetNamespace="http://schemas.microsoft.com/office/2006/metadata/properties" ma:root="true" ma:fieldsID="b667c411c1e80aeb4cb3cc246a2ff099" ns2:_="" ns3:_="">
    <xsd:import namespace="d860dab4-95d7-4ae2-8e2a-b4457225719c"/>
    <xsd:import namespace="269c0234-57a2-436c-833c-f32ef9c413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0dab4-95d7-4ae2-8e2a-b44572257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0234-57a2-436c-833c-f32ef9c4135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4CD2AD-65FF-4F32-A84B-25E44B239F12}"/>
</file>

<file path=customXml/itemProps2.xml><?xml version="1.0" encoding="utf-8"?>
<ds:datastoreItem xmlns:ds="http://schemas.openxmlformats.org/officeDocument/2006/customXml" ds:itemID="{F4B80664-0EA7-4505-8825-CA62E8400D83}"/>
</file>

<file path=customXml/itemProps3.xml><?xml version="1.0" encoding="utf-8"?>
<ds:datastoreItem xmlns:ds="http://schemas.openxmlformats.org/officeDocument/2006/customXml" ds:itemID="{B13E8CFB-7265-4484-8F68-651F26DD3F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DANIEL FABIAN VANEGAS MORALES</cp:lastModifiedBy>
  <cp:revision/>
  <dcterms:created xsi:type="dcterms:W3CDTF">2023-11-23T21:25:43Z</dcterms:created>
  <dcterms:modified xsi:type="dcterms:W3CDTF">2024-05-08T03:31:52Z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0x010100F52854D6D0552E4F80AA63A385C2AB7C</vt:lpwstr>
  </property>
</Properties>
</file>