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VANESSA\Documents\TRABAJO DE GRADO\"/>
    </mc:Choice>
  </mc:AlternateContent>
  <xr:revisionPtr revIDLastSave="0" documentId="8_{3EB0A1F7-0E7E-4664-8275-A2939F1C2AB6}" xr6:coauthVersionLast="47" xr6:coauthVersionMax="47" xr10:uidLastSave="{00000000-0000-0000-0000-000000000000}"/>
  <bookViews>
    <workbookView xWindow="-120" yWindow="-120" windowWidth="20730" windowHeight="11040" xr2:uid="{5CFCAED9-51B5-49B5-BDDD-7CE349FD5684}"/>
  </bookViews>
  <sheets>
    <sheet name="Presupues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2" i="1" l="1"/>
  <c r="H47" i="1"/>
  <c r="G47" i="1"/>
  <c r="H45" i="1"/>
  <c r="L45" i="1" s="1"/>
  <c r="H44" i="1"/>
  <c r="L44" i="1" s="1"/>
  <c r="H43" i="1"/>
  <c r="L43" i="1" s="1"/>
  <c r="H42" i="1"/>
  <c r="L42" i="1" s="1"/>
  <c r="H41" i="1"/>
  <c r="L41" i="1" s="1"/>
  <c r="H40" i="1"/>
  <c r="L40" i="1" s="1"/>
  <c r="L39" i="1"/>
  <c r="H39" i="1"/>
  <c r="H37" i="1"/>
  <c r="L37" i="1" s="1"/>
  <c r="L36" i="1"/>
  <c r="H36" i="1"/>
  <c r="L35" i="1"/>
  <c r="H35" i="1"/>
  <c r="L34" i="1"/>
  <c r="H34" i="1"/>
  <c r="H32" i="1"/>
  <c r="L32" i="1" s="1"/>
  <c r="H30" i="1"/>
  <c r="L30" i="1" s="1"/>
  <c r="L29" i="1"/>
  <c r="H29" i="1"/>
  <c r="H28" i="1"/>
  <c r="L28" i="1" s="1"/>
  <c r="L27" i="1"/>
  <c r="O27" i="1" s="1"/>
  <c r="H27" i="1"/>
  <c r="H26" i="1"/>
  <c r="L26" i="1" s="1"/>
  <c r="L25" i="1"/>
  <c r="H25" i="1"/>
  <c r="L23" i="1"/>
  <c r="H23" i="1"/>
  <c r="L22" i="1"/>
  <c r="H22" i="1"/>
  <c r="L20" i="1"/>
  <c r="H20" i="1"/>
  <c r="L19" i="1"/>
  <c r="O19" i="1" s="1"/>
  <c r="H19" i="1"/>
  <c r="O41" i="1" l="1"/>
  <c r="N41" i="1"/>
  <c r="P41" i="1" s="1"/>
  <c r="Q41" i="1" s="1"/>
  <c r="O42" i="1"/>
  <c r="N42" i="1"/>
  <c r="P42" i="1" s="1"/>
  <c r="Q42" i="1" s="1"/>
  <c r="O43" i="1"/>
  <c r="N43" i="1"/>
  <c r="P43" i="1"/>
  <c r="Q43" i="1" s="1"/>
  <c r="P44" i="1"/>
  <c r="Q44" i="1" s="1"/>
  <c r="O44" i="1"/>
  <c r="N44" i="1"/>
  <c r="O28" i="1"/>
  <c r="N28" i="1"/>
  <c r="P28" i="1" s="1"/>
  <c r="O30" i="1"/>
  <c r="N30" i="1"/>
  <c r="P30" i="1" s="1"/>
  <c r="N37" i="1"/>
  <c r="P37" i="1" s="1"/>
  <c r="Q37" i="1" s="1"/>
  <c r="O37" i="1"/>
  <c r="P45" i="1"/>
  <c r="Q45" i="1" s="1"/>
  <c r="O45" i="1"/>
  <c r="N45" i="1"/>
  <c r="N32" i="1"/>
  <c r="P32" i="1" s="1"/>
  <c r="Q32" i="1" s="1"/>
  <c r="O32" i="1"/>
  <c r="N26" i="1"/>
  <c r="P26" i="1" s="1"/>
  <c r="O26" i="1"/>
  <c r="P40" i="1"/>
  <c r="Q40" i="1" s="1"/>
  <c r="O40" i="1"/>
  <c r="N40" i="1"/>
  <c r="N20" i="1"/>
  <c r="O20" i="1" s="1"/>
  <c r="N23" i="1"/>
  <c r="O23" i="1" s="1"/>
  <c r="N29" i="1"/>
  <c r="P29" i="1" s="1"/>
  <c r="N36" i="1"/>
  <c r="P36" i="1" s="1"/>
  <c r="Q36" i="1" s="1"/>
  <c r="O29" i="1"/>
  <c r="O36" i="1"/>
  <c r="N27" i="1"/>
  <c r="N35" i="1"/>
  <c r="P35" i="1" s="1"/>
  <c r="Q35" i="1" s="1"/>
  <c r="O35" i="1"/>
  <c r="N19" i="1"/>
  <c r="N22" i="1"/>
  <c r="O22" i="1" s="1"/>
  <c r="N25" i="1"/>
  <c r="P25" i="1" s="1"/>
  <c r="P27" i="1"/>
  <c r="N34" i="1"/>
  <c r="P34" i="1" s="1"/>
  <c r="Q34" i="1" s="1"/>
  <c r="N39" i="1"/>
  <c r="O25" i="1"/>
  <c r="O34" i="1"/>
  <c r="O39" i="1"/>
  <c r="P39" i="1" s="1"/>
  <c r="Q25" i="1" l="1"/>
  <c r="R25" i="1"/>
  <c r="Q26" i="1"/>
  <c r="R26" i="1"/>
  <c r="R30" i="1"/>
  <c r="Q30" i="1"/>
  <c r="Q29" i="1"/>
  <c r="R29" i="1"/>
  <c r="R28" i="1"/>
  <c r="Q28" i="1"/>
  <c r="R39" i="1"/>
  <c r="Q39" i="1"/>
  <c r="R27" i="1"/>
  <c r="Q27" i="1"/>
</calcChain>
</file>

<file path=xl/sharedStrings.xml><?xml version="1.0" encoding="utf-8"?>
<sst xmlns="http://schemas.openxmlformats.org/spreadsheetml/2006/main" count="235" uniqueCount="139">
  <si>
    <t>Fortalecimiento para la producción pecuaria de especies menores (ovino) en la comunidad de Cerrodeo del municipio de Barrancas, La Guajira.</t>
  </si>
  <si>
    <t>Etapa Precontractual</t>
  </si>
  <si>
    <t>ITEM</t>
  </si>
  <si>
    <t>DESCRIPCION</t>
  </si>
  <si>
    <t>UND.</t>
  </si>
  <si>
    <t>CANT.</t>
  </si>
  <si>
    <t>VR. UNITARIO</t>
  </si>
  <si>
    <t>VR. PARCIAL</t>
  </si>
  <si>
    <t>VR. TOTAL</t>
  </si>
  <si>
    <t>CAP 1</t>
  </si>
  <si>
    <t>Estapa de Estudios y Diseños</t>
  </si>
  <si>
    <t>Analizar de ambiente para determinar los materiales viables para el sector.</t>
  </si>
  <si>
    <t>M2</t>
  </si>
  <si>
    <t>Realizar ensayos de laboratorio sobre la potabilidad del agua</t>
  </si>
  <si>
    <t>Realizar estudios topográfico en el área proyectada</t>
  </si>
  <si>
    <t>Realizar estudios técnicos y estructurales para la construcción de los apriscos</t>
  </si>
  <si>
    <t>CAP 2</t>
  </si>
  <si>
    <t>Socializaciones Precontractuales</t>
  </si>
  <si>
    <t>Contemplar las observaciones de personas de interés de la comunidad</t>
  </si>
  <si>
    <t>M3</t>
  </si>
  <si>
    <t xml:space="preserve">Realizar la socialización del proyecto con la población  </t>
  </si>
  <si>
    <t>TOTAL</t>
  </si>
  <si>
    <t>Construccion de 11 apriscos con cerramiento y con tanques elevados de 1000 L en la zona indígena</t>
  </si>
  <si>
    <t>VR. TOTAL 11 UNIDADES</t>
  </si>
  <si>
    <t>Duración</t>
  </si>
  <si>
    <t>Preeliminares Aprisco</t>
  </si>
  <si>
    <t>A1.1</t>
  </si>
  <si>
    <t>Localizacion  Y Replanteo Topográfico Sobre Terreno Natural</t>
  </si>
  <si>
    <t>A1.2</t>
  </si>
  <si>
    <t>Desmonte Y Descapote Manual Exp Hasta 0.15mts</t>
  </si>
  <si>
    <t>Excavaciones Y Rellenos</t>
  </si>
  <si>
    <t>A2.1</t>
  </si>
  <si>
    <t>Excavacion Manual</t>
  </si>
  <si>
    <t>A2.2</t>
  </si>
  <si>
    <t>Relleno Con Material Seleccionado "Incluye Suministro, Compactación Y Transporte Desde Cantera"</t>
  </si>
  <si>
    <t>CAP 3</t>
  </si>
  <si>
    <t>Cimentacion Y Estructuras De Concreto</t>
  </si>
  <si>
    <t>A3.1</t>
  </si>
  <si>
    <t>Solado De Limpieza En Concreto De F''c=17,5 Mpa</t>
  </si>
  <si>
    <t>A3.2</t>
  </si>
  <si>
    <t>Zapata En Concreto De 3000 Psi F'c 21 Mpa, Incluye Transportes.</t>
  </si>
  <si>
    <t>A3.3</t>
  </si>
  <si>
    <t>Pedestal En Concreto De 3000 Psi (0.40x0.40 Mts) H=0.40 "Incluye Flanche En Platina Acero 3/16" Con Soldadura 6011 Y Pernos De 3/8" L=40cms Con Arandela Y Tuerca"</t>
  </si>
  <si>
    <t>UND</t>
  </si>
  <si>
    <t>A3.4</t>
  </si>
  <si>
    <t>Columnas En Concreto De 3000 Psi, F'c=21 Mpa</t>
  </si>
  <si>
    <t>A3.5</t>
  </si>
  <si>
    <t>Losa De Concreto De 3000 Psi F'c=21 Mpa Exp: 0.12 Mts Para Soporte Del Tanque Elevado</t>
  </si>
  <si>
    <t>A3.6</t>
  </si>
  <si>
    <t>Comederos En Concreto Simple De F'c=17,5 Mpa Incluye Placa De Fondo Y Transportes</t>
  </si>
  <si>
    <t>CAP 4</t>
  </si>
  <si>
    <t>Aceros</t>
  </si>
  <si>
    <t>A4.1</t>
  </si>
  <si>
    <t>Suministro, Transporte, Figurado E Instalación De Acero De Refuerzo Fy=60000 Psi</t>
  </si>
  <si>
    <t>KG</t>
  </si>
  <si>
    <t>CAP 5</t>
  </si>
  <si>
    <t>Cubierta</t>
  </si>
  <si>
    <t>A5.1</t>
  </si>
  <si>
    <t>Estructura Vertical " Columnas" En Madera Inmunizada Para Soporte De Cubierta En Teja De Zinc</t>
  </si>
  <si>
    <t>ML</t>
  </si>
  <si>
    <t>A5.2</t>
  </si>
  <si>
    <t>Platinas De Fijación En Nudos De La Estructura En Láminas De E=1/4"</t>
  </si>
  <si>
    <t>A5.3</t>
  </si>
  <si>
    <t>Estructura Horizontal "Vigas" De Soporte En Madera Inmunizada Para Soporte De Cubierta En Teja De Zinc</t>
  </si>
  <si>
    <t>A5.4</t>
  </si>
  <si>
    <t>Cubierta En Lamina De Zinc Cal 34 De Acesco O Similar</t>
  </si>
  <si>
    <t>CAP 6</t>
  </si>
  <si>
    <t>Cerramiento, Carpinteria, Hidraulicas Y Bebederos Y Bebederos</t>
  </si>
  <si>
    <t>A6.1</t>
  </si>
  <si>
    <t>Cerramiento En Malla Tipo Gavión Y Postes De Madera H=1,60 (Incluye Excavación)</t>
  </si>
  <si>
    <t>A6.2</t>
  </si>
  <si>
    <t>Puerta En Madera Para Cerramiento Del Aprisco H=1.60 M X 1 M</t>
  </si>
  <si>
    <t>A6.3</t>
  </si>
  <si>
    <t>Suministro, Transporte E Instalación De Bebedero Plástico De Capacidad 250 Lt</t>
  </si>
  <si>
    <t>A6.4</t>
  </si>
  <si>
    <t>Suministro, Transporte E Instalación De Lava Patas Para Sistema De Productividad Caprina</t>
  </si>
  <si>
    <t>A6.5</t>
  </si>
  <si>
    <t>Suministro, Transporte E Instalación De Divisiones Para El Transportes Y Manejo De Los Ovinos</t>
  </si>
  <si>
    <t>A6.6</t>
  </si>
  <si>
    <t>Suministro, Transporte E Instalación Tanque Plástico De 1000lts Incluye Accesorios</t>
  </si>
  <si>
    <t>A6.7</t>
  </si>
  <si>
    <t>Conexión Hidraulicas A Tanque De 1000 Litros</t>
  </si>
  <si>
    <t>COSTOS DIRECTOS DEL PROYECTO</t>
  </si>
  <si>
    <t>COSTOS INDIRECTOS DEL PROYECTO</t>
  </si>
  <si>
    <t>ADMINISTRACION</t>
  </si>
  <si>
    <t>IMPREVISTOS</t>
  </si>
  <si>
    <t>UTILIDAD</t>
  </si>
  <si>
    <t>TALLER DE CAPACITACION EN BUENAS PRÁCTICAS EN LA PRODUCCION OVINO-CAPRINA 30 PERSONAS</t>
  </si>
  <si>
    <t>CAPACITACION EN BUENAS PRÁCTICAS EN LA PRODUCCION OVINO-CAPRINA</t>
  </si>
  <si>
    <t>Conferencista</t>
  </si>
  <si>
    <t>No.</t>
  </si>
  <si>
    <t>Escarapelas</t>
  </si>
  <si>
    <t>Libro de trabajo</t>
  </si>
  <si>
    <t>Lapiceros</t>
  </si>
  <si>
    <t>Refrigerio</t>
  </si>
  <si>
    <t>Punto de hidratación y café</t>
  </si>
  <si>
    <t>Sonido y ambientación</t>
  </si>
  <si>
    <t>Alquiler de VideoBeam</t>
  </si>
  <si>
    <t>Cartillas del proceso de formación, tamaño media carta, propalcote a todo color.</t>
  </si>
  <si>
    <t>Papelería varios</t>
  </si>
  <si>
    <t>TALLER CAPACITACIÓN EN FORTALECIMIENTO SOCIOEMPRESARIAL 30 PERSONAS</t>
  </si>
  <si>
    <t>CAPACITACIÓN EN FORTALECIMIENTO SOCIOEMPRESARIAL 30 PERSONAS</t>
  </si>
  <si>
    <t>Costos De Producción Ovino Caprino, Con Insumo De Animales Y Capital De Trabajo Para 3 Meses De Sostenimiento</t>
  </si>
  <si>
    <t>MATERIA PRIMA E INSUMOS</t>
  </si>
  <si>
    <t>1.1</t>
  </si>
  <si>
    <t>Sal Mineralizada Marca Ganasal Al 6% X 40kg</t>
  </si>
  <si>
    <t>BULTO</t>
  </si>
  <si>
    <t>1.2</t>
  </si>
  <si>
    <t>Desparasitante Albendazol Oral</t>
  </si>
  <si>
    <t>500 CC</t>
  </si>
  <si>
    <t>1.3</t>
  </si>
  <si>
    <t>Vitamina Complejo B Velamil</t>
  </si>
  <si>
    <t>1.4</t>
  </si>
  <si>
    <t>Insepticida Curagan</t>
  </si>
  <si>
    <t>250 CC</t>
  </si>
  <si>
    <t>1.5</t>
  </si>
  <si>
    <t>Antibiotico Tylan</t>
  </si>
  <si>
    <t>1.6</t>
  </si>
  <si>
    <t>Lazo De Manejo Para Sujetar El Animal</t>
  </si>
  <si>
    <t>METRO</t>
  </si>
  <si>
    <t>1.7</t>
  </si>
  <si>
    <t>Jeringa Marca Laura</t>
  </si>
  <si>
    <t>20CC</t>
  </si>
  <si>
    <t>1.8</t>
  </si>
  <si>
    <t>Bolsa De Liga De Castración Marca Laura</t>
  </si>
  <si>
    <t>UNIDAD</t>
  </si>
  <si>
    <t>1.9</t>
  </si>
  <si>
    <t>Yodo Para Curacion De Ombligo</t>
  </si>
  <si>
    <t>500CC</t>
  </si>
  <si>
    <t>1.10</t>
  </si>
  <si>
    <t>Mosquisida Marca Ganabaño (Cipermitrina)</t>
  </si>
  <si>
    <t>1.11</t>
  </si>
  <si>
    <t>Suministro De Animal Caprino Hembra Para Productividad</t>
  </si>
  <si>
    <t>1.12</t>
  </si>
  <si>
    <t>Suministro De Animal Ovino Caprino Padrote Para Productividad</t>
  </si>
  <si>
    <t>1.13</t>
  </si>
  <si>
    <t>Ensilaje De Maiz X 50 Kilos</t>
  </si>
  <si>
    <t>Melaza X Bolsa 40 Kilos</t>
  </si>
  <si>
    <t>COSTOS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</si>
</sst>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8" formatCode="&quot;$&quot;\ #,##0.00;[Red]\-&quot;$&quot;\ #,##0.00"/>
    <numFmt numFmtId="43" formatCode="_-* #,##0.00_-;\-* #,##0.00_-;_-* &quot;-&quot;??_-;_-@_-"/>
  </numFmts>
  <fonts count="11" x14ac:knownFonts="1">
    <font>
      <sz val="11"/>
      <name val="Arial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rgb="FF001F5F"/>
      <name val="Calibri"/>
      <family val="2"/>
      <scheme val="minor"/>
    </font>
    <font>
      <sz val="9"/>
      <color rgb="FF363636"/>
      <name val="Segoe UI"/>
      <family val="2"/>
    </font>
    <font>
      <sz val="8"/>
      <color rgb="FF000000"/>
      <name val="Calibri"/>
      <family val="2"/>
    </font>
    <font>
      <b/>
      <sz val="8"/>
      <color rgb="FF001F5F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FE3E8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1BBCC"/>
      </left>
      <right style="thin">
        <color rgb="FFB1BBCC"/>
      </right>
      <top style="thin">
        <color rgb="FFB1BBCC"/>
      </top>
      <bottom style="thin">
        <color rgb="FFB1BBCC"/>
      </bottom>
      <diagonal/>
    </border>
    <border>
      <left/>
      <right style="thin">
        <color rgb="FFB1BBCC"/>
      </right>
      <top style="thin">
        <color rgb="FFB1BBCC"/>
      </top>
      <bottom style="thin">
        <color rgb="FFB1BBCC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right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>
      <alignment vertical="center"/>
    </xf>
    <xf numFmtId="0" fontId="1" fillId="3" borderId="3" xfId="0" applyFont="1" applyFill="1" applyBorder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right" vertical="center"/>
    </xf>
    <xf numFmtId="0" fontId="1" fillId="3" borderId="4" xfId="0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right" vertical="center" wrapText="1" indent="1"/>
    </xf>
    <xf numFmtId="0" fontId="5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right" vertical="center" wrapText="1"/>
    </xf>
    <xf numFmtId="0" fontId="1" fillId="6" borderId="1" xfId="0" applyFont="1" applyFill="1" applyBorder="1" applyAlignment="1">
      <alignment vertical="center" wrapText="1"/>
    </xf>
    <xf numFmtId="8" fontId="5" fillId="6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 inden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 wrapText="1"/>
    </xf>
    <xf numFmtId="8" fontId="1" fillId="0" borderId="1" xfId="0" applyNumberFormat="1" applyFont="1" applyBorder="1" applyAlignment="1">
      <alignment vertical="center" wrapText="1"/>
    </xf>
    <xf numFmtId="43" fontId="1" fillId="0" borderId="0" xfId="0" applyNumberFormat="1" applyFo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4" fillId="5" borderId="5" xfId="0" applyFont="1" applyFill="1" applyBorder="1" applyAlignment="1">
      <alignment horizontal="center" vertical="center" wrapText="1"/>
    </xf>
    <xf numFmtId="2" fontId="6" fillId="7" borderId="6" xfId="0" applyNumberFormat="1" applyFont="1" applyFill="1" applyBorder="1" applyAlignment="1">
      <alignment horizontal="right" vertical="center" wrapText="1"/>
    </xf>
    <xf numFmtId="0" fontId="7" fillId="0" borderId="7" xfId="0" applyFont="1" applyBorder="1">
      <alignment vertical="center"/>
    </xf>
    <xf numFmtId="0" fontId="5" fillId="6" borderId="2" xfId="0" applyFont="1" applyFill="1" applyBorder="1" applyAlignment="1">
      <alignment horizontal="right" vertical="center" wrapText="1" indent="1"/>
    </xf>
    <xf numFmtId="0" fontId="8" fillId="6" borderId="1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horizontal="center" vertical="center" wrapText="1"/>
    </xf>
    <xf numFmtId="2" fontId="8" fillId="6" borderId="6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 indent="1"/>
    </xf>
    <xf numFmtId="0" fontId="9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2" fontId="7" fillId="8" borderId="6" xfId="0" applyNumberFormat="1" applyFont="1" applyFill="1" applyBorder="1" applyAlignment="1">
      <alignment horizontal="right" vertical="center" wrapText="1"/>
    </xf>
    <xf numFmtId="8" fontId="1" fillId="0" borderId="0" xfId="0" applyNumberFormat="1" applyFont="1" applyAlignment="1">
      <alignment vertical="center" wrapText="1"/>
    </xf>
    <xf numFmtId="8" fontId="10" fillId="0" borderId="6" xfId="0" applyNumberFormat="1" applyFont="1" applyBorder="1">
      <alignment vertical="center"/>
    </xf>
    <xf numFmtId="8" fontId="1" fillId="0" borderId="0" xfId="0" applyNumberFormat="1" applyFont="1">
      <alignment vertical="center"/>
    </xf>
    <xf numFmtId="0" fontId="5" fillId="6" borderId="8" xfId="0" applyFont="1" applyFill="1" applyBorder="1" applyAlignment="1">
      <alignment horizontal="right" vertical="center" wrapText="1" indent="1"/>
    </xf>
    <xf numFmtId="0" fontId="8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 indent="1"/>
    </xf>
    <xf numFmtId="2" fontId="3" fillId="0" borderId="1" xfId="0" applyNumberFormat="1" applyFont="1" applyBorder="1" applyAlignment="1">
      <alignment horizontal="right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6" fontId="1" fillId="0" borderId="1" xfId="0" applyNumberFormat="1" applyFont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 indent="1"/>
    </xf>
    <xf numFmtId="2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8" fontId="5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9CB1-F117-44A2-8586-37D56647578E}">
  <dimension ref="B1:R103"/>
  <sheetViews>
    <sheetView tabSelected="1" topLeftCell="A94" workbookViewId="0">
      <selection activeCell="C106" sqref="C106"/>
    </sheetView>
  </sheetViews>
  <sheetFormatPr baseColWidth="10" defaultRowHeight="14.25" outlineLevelRow="1" x14ac:dyDescent="0.2"/>
  <cols>
    <col min="1" max="1" width="1.25" customWidth="1"/>
    <col min="2" max="2" width="5.75" bestFit="1" customWidth="1"/>
    <col min="3" max="3" width="24.5" bestFit="1" customWidth="1"/>
    <col min="4" max="4" width="5.5" style="1" bestFit="1" customWidth="1"/>
    <col min="5" max="5" width="5.75" style="2" bestFit="1" customWidth="1"/>
    <col min="6" max="6" width="10.75" bestFit="1" customWidth="1"/>
    <col min="7" max="7" width="11.25" bestFit="1" customWidth="1"/>
    <col min="8" max="8" width="12.375" customWidth="1"/>
    <col min="9" max="9" width="3.125" customWidth="1"/>
    <col min="11" max="11" width="3.125" customWidth="1"/>
    <col min="13" max="13" width="2.5" customWidth="1"/>
  </cols>
  <sheetData>
    <row r="1" spans="2:16" ht="7.5" customHeight="1" x14ac:dyDescent="0.2">
      <c r="I1" s="3"/>
      <c r="J1" s="3"/>
      <c r="K1" s="3"/>
      <c r="L1" s="3"/>
      <c r="M1" s="3"/>
      <c r="N1" s="3"/>
      <c r="O1" s="3"/>
      <c r="P1" s="3"/>
    </row>
    <row r="2" spans="2:16" ht="30" customHeight="1" x14ac:dyDescent="0.2">
      <c r="B2" s="4" t="s">
        <v>0</v>
      </c>
      <c r="C2" s="4"/>
      <c r="D2" s="4"/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</row>
    <row r="3" spans="2:16" x14ac:dyDescent="0.2">
      <c r="B3" s="5"/>
      <c r="C3" s="6"/>
      <c r="D3" s="7"/>
      <c r="E3" s="8"/>
      <c r="F3" s="6"/>
      <c r="G3" s="6"/>
      <c r="H3" s="9"/>
      <c r="I3" s="3"/>
      <c r="J3" s="3"/>
      <c r="K3" s="3"/>
      <c r="L3" s="3"/>
      <c r="M3" s="3"/>
      <c r="N3" s="3"/>
      <c r="O3" s="3"/>
      <c r="P3" s="3"/>
    </row>
    <row r="4" spans="2:16" ht="23.25" customHeight="1" x14ac:dyDescent="0.2">
      <c r="B4" s="10" t="s">
        <v>1</v>
      </c>
      <c r="C4" s="10"/>
      <c r="D4" s="10"/>
      <c r="E4" s="10"/>
      <c r="F4" s="10"/>
      <c r="G4" s="10"/>
      <c r="H4" s="10"/>
      <c r="I4" s="3"/>
      <c r="J4" s="3"/>
      <c r="K4" s="3"/>
      <c r="L4" s="3"/>
      <c r="M4" s="3"/>
      <c r="N4" s="3"/>
      <c r="O4" s="3"/>
      <c r="P4" s="3"/>
    </row>
    <row r="5" spans="2:16" x14ac:dyDescent="0.2">
      <c r="B5" s="11" t="s">
        <v>2</v>
      </c>
      <c r="C5" s="12" t="s">
        <v>3</v>
      </c>
      <c r="D5" s="12" t="s">
        <v>4</v>
      </c>
      <c r="E5" s="13" t="s">
        <v>5</v>
      </c>
      <c r="F5" s="12" t="s">
        <v>6</v>
      </c>
      <c r="G5" s="12" t="s">
        <v>7</v>
      </c>
      <c r="H5" s="12" t="s">
        <v>8</v>
      </c>
      <c r="I5" s="3"/>
      <c r="J5" s="3"/>
      <c r="K5" s="3"/>
      <c r="L5" s="3"/>
      <c r="M5" s="3"/>
      <c r="N5" s="3"/>
      <c r="O5" s="3"/>
      <c r="P5" s="3"/>
    </row>
    <row r="6" spans="2:16" x14ac:dyDescent="0.2">
      <c r="B6" s="14" t="s">
        <v>9</v>
      </c>
      <c r="C6" s="15" t="s">
        <v>10</v>
      </c>
      <c r="D6" s="16"/>
      <c r="E6" s="17"/>
      <c r="F6" s="18"/>
      <c r="G6" s="19">
        <v>55000000</v>
      </c>
      <c r="H6" s="19">
        <v>55000000</v>
      </c>
      <c r="I6" s="3"/>
      <c r="J6" s="3"/>
      <c r="K6" s="3"/>
      <c r="L6" s="3"/>
      <c r="M6" s="3"/>
      <c r="N6" s="3"/>
      <c r="O6" s="3"/>
      <c r="P6" s="3"/>
    </row>
    <row r="7" spans="2:16" ht="22.5" outlineLevel="1" x14ac:dyDescent="0.2">
      <c r="B7" s="20"/>
      <c r="C7" s="21" t="s">
        <v>11</v>
      </c>
      <c r="D7" s="22" t="s">
        <v>12</v>
      </c>
      <c r="E7" s="23">
        <v>1</v>
      </c>
      <c r="F7" s="24">
        <v>5000000</v>
      </c>
      <c r="G7" s="24">
        <v>5000000</v>
      </c>
      <c r="H7" s="21"/>
      <c r="I7" s="3"/>
      <c r="J7" s="3"/>
      <c r="K7" s="3"/>
      <c r="L7" s="25"/>
      <c r="M7" s="3"/>
      <c r="N7" s="3"/>
      <c r="O7" s="3"/>
      <c r="P7" s="3"/>
    </row>
    <row r="8" spans="2:16" ht="22.5" outlineLevel="1" x14ac:dyDescent="0.2">
      <c r="B8" s="20"/>
      <c r="C8" s="21" t="s">
        <v>13</v>
      </c>
      <c r="D8" s="22" t="s">
        <v>12</v>
      </c>
      <c r="E8" s="23">
        <v>1</v>
      </c>
      <c r="F8" s="24">
        <v>10000000</v>
      </c>
      <c r="G8" s="24">
        <v>10000000</v>
      </c>
      <c r="H8" s="21"/>
      <c r="I8" s="3"/>
      <c r="J8" s="3"/>
      <c r="K8" s="3"/>
      <c r="L8" s="25"/>
      <c r="M8" s="3"/>
      <c r="N8" s="3"/>
      <c r="O8" s="3"/>
      <c r="P8" s="3"/>
    </row>
    <row r="9" spans="2:16" ht="22.5" outlineLevel="1" x14ac:dyDescent="0.2">
      <c r="B9" s="20"/>
      <c r="C9" s="21" t="s">
        <v>14</v>
      </c>
      <c r="D9" s="22" t="s">
        <v>12</v>
      </c>
      <c r="E9" s="23">
        <v>1</v>
      </c>
      <c r="F9" s="24">
        <v>10000000</v>
      </c>
      <c r="G9" s="24">
        <v>10000000</v>
      </c>
      <c r="H9" s="21"/>
      <c r="I9" s="3"/>
      <c r="J9" s="3"/>
      <c r="K9" s="3"/>
      <c r="L9" s="25"/>
      <c r="M9" s="3"/>
      <c r="N9" s="3"/>
      <c r="O9" s="3"/>
      <c r="P9" s="3"/>
    </row>
    <row r="10" spans="2:16" ht="33.75" outlineLevel="1" x14ac:dyDescent="0.2">
      <c r="B10" s="20"/>
      <c r="C10" s="21" t="s">
        <v>15</v>
      </c>
      <c r="D10" s="22" t="s">
        <v>12</v>
      </c>
      <c r="E10" s="23">
        <v>1</v>
      </c>
      <c r="F10" s="24">
        <v>30000000</v>
      </c>
      <c r="G10" s="24">
        <v>30000000</v>
      </c>
      <c r="H10" s="21"/>
      <c r="I10" s="3"/>
      <c r="J10" s="3"/>
      <c r="K10" s="3"/>
      <c r="L10" s="25"/>
      <c r="M10" s="3"/>
      <c r="N10" s="3"/>
      <c r="O10" s="3"/>
      <c r="P10" s="3"/>
    </row>
    <row r="11" spans="2:16" x14ac:dyDescent="0.2">
      <c r="B11" s="14" t="s">
        <v>16</v>
      </c>
      <c r="C11" s="15" t="s">
        <v>17</v>
      </c>
      <c r="D11" s="16"/>
      <c r="E11" s="17"/>
      <c r="F11" s="18"/>
      <c r="G11" s="19">
        <v>10000000</v>
      </c>
      <c r="H11" s="19">
        <v>10000000</v>
      </c>
      <c r="I11" s="3"/>
      <c r="J11" s="3"/>
      <c r="K11" s="3"/>
      <c r="L11" s="3"/>
      <c r="M11" s="3"/>
      <c r="N11" s="3"/>
      <c r="O11" s="3"/>
      <c r="P11" s="3"/>
    </row>
    <row r="12" spans="2:16" ht="22.5" outlineLevel="1" x14ac:dyDescent="0.2">
      <c r="B12" s="20"/>
      <c r="C12" s="21" t="s">
        <v>18</v>
      </c>
      <c r="D12" s="22" t="s">
        <v>19</v>
      </c>
      <c r="E12" s="23">
        <v>1</v>
      </c>
      <c r="F12" s="24">
        <v>5000000</v>
      </c>
      <c r="G12" s="24">
        <v>5000000</v>
      </c>
      <c r="H12" s="21"/>
      <c r="I12" s="3"/>
      <c r="J12" s="3"/>
      <c r="K12" s="3"/>
      <c r="L12" s="3"/>
      <c r="M12" s="3"/>
      <c r="N12" s="3"/>
      <c r="O12" s="3"/>
      <c r="P12" s="3"/>
    </row>
    <row r="13" spans="2:16" ht="22.5" outlineLevel="1" x14ac:dyDescent="0.2">
      <c r="B13" s="20"/>
      <c r="C13" s="21" t="s">
        <v>20</v>
      </c>
      <c r="D13" s="22" t="s">
        <v>19</v>
      </c>
      <c r="E13" s="23">
        <v>1</v>
      </c>
      <c r="F13" s="24">
        <v>5000000</v>
      </c>
      <c r="G13" s="24">
        <v>5000000</v>
      </c>
      <c r="H13" s="21"/>
      <c r="I13" s="3"/>
      <c r="J13" s="3"/>
      <c r="K13" s="3"/>
      <c r="L13" s="3"/>
      <c r="M13" s="3"/>
      <c r="N13" s="3"/>
      <c r="O13" s="3"/>
      <c r="P13" s="3"/>
    </row>
    <row r="14" spans="2:16" x14ac:dyDescent="0.2">
      <c r="B14" s="26"/>
      <c r="C14" s="14" t="s">
        <v>21</v>
      </c>
      <c r="D14" s="26"/>
      <c r="E14" s="27"/>
      <c r="F14" s="15"/>
      <c r="G14" s="19">
        <v>65000000</v>
      </c>
      <c r="H14" s="19">
        <v>65000000</v>
      </c>
      <c r="I14" s="3"/>
      <c r="J14" s="3"/>
      <c r="K14" s="3"/>
      <c r="L14" s="3"/>
      <c r="M14" s="3"/>
      <c r="N14" s="3"/>
      <c r="O14" s="3"/>
      <c r="P14" s="3"/>
    </row>
    <row r="15" spans="2:16" x14ac:dyDescent="0.2">
      <c r="B15" s="5"/>
      <c r="C15" s="6"/>
      <c r="D15" s="7"/>
      <c r="E15" s="8"/>
      <c r="F15" s="6"/>
      <c r="G15" s="6"/>
      <c r="H15" s="9"/>
      <c r="I15" s="3"/>
      <c r="J15" s="3"/>
      <c r="K15" s="3"/>
      <c r="L15" s="3"/>
      <c r="M15" s="3"/>
      <c r="N15" s="3"/>
      <c r="O15" s="3"/>
      <c r="P15" s="3"/>
    </row>
    <row r="16" spans="2:16" ht="23.25" customHeight="1" x14ac:dyDescent="0.2">
      <c r="B16" s="10" t="s">
        <v>22</v>
      </c>
      <c r="C16" s="10"/>
      <c r="D16" s="10"/>
      <c r="E16" s="10"/>
      <c r="F16" s="10"/>
      <c r="G16" s="10"/>
      <c r="H16" s="10"/>
      <c r="I16" s="3"/>
      <c r="J16" s="3"/>
      <c r="K16" s="3"/>
      <c r="L16" s="3"/>
      <c r="M16" s="3"/>
      <c r="N16" s="3"/>
      <c r="O16" s="3"/>
      <c r="P16" s="3"/>
    </row>
    <row r="17" spans="2:18" ht="22.5" x14ac:dyDescent="0.2">
      <c r="B17" s="11" t="s">
        <v>2</v>
      </c>
      <c r="C17" s="28" t="s">
        <v>3</v>
      </c>
      <c r="D17" s="12" t="s">
        <v>4</v>
      </c>
      <c r="E17" s="13" t="s">
        <v>5</v>
      </c>
      <c r="F17" s="12" t="s">
        <v>6</v>
      </c>
      <c r="G17" s="12" t="s">
        <v>7</v>
      </c>
      <c r="H17" s="12" t="s">
        <v>23</v>
      </c>
      <c r="I17" s="3"/>
      <c r="J17" s="29" t="s">
        <v>24</v>
      </c>
      <c r="K17" s="3"/>
      <c r="L17" s="3"/>
      <c r="M17" s="30"/>
      <c r="N17" s="3"/>
      <c r="O17" s="3"/>
      <c r="P17" s="3"/>
    </row>
    <row r="18" spans="2:18" x14ac:dyDescent="0.2">
      <c r="B18" s="31" t="s">
        <v>9</v>
      </c>
      <c r="C18" s="32" t="s">
        <v>25</v>
      </c>
      <c r="D18" s="33"/>
      <c r="E18" s="17"/>
      <c r="F18" s="18"/>
      <c r="G18" s="19">
        <v>4371981.5999999996</v>
      </c>
      <c r="H18" s="19">
        <v>48091797.600000001</v>
      </c>
      <c r="I18" s="3"/>
      <c r="J18" s="34">
        <v>30.1</v>
      </c>
      <c r="K18" s="3"/>
      <c r="L18" s="3"/>
      <c r="M18" s="3"/>
      <c r="N18" s="3"/>
      <c r="O18" s="3"/>
      <c r="P18" s="3"/>
    </row>
    <row r="19" spans="2:18" ht="22.5" outlineLevel="1" x14ac:dyDescent="0.2">
      <c r="B19" s="35" t="s">
        <v>26</v>
      </c>
      <c r="C19" s="36" t="s">
        <v>27</v>
      </c>
      <c r="D19" s="37" t="s">
        <v>12</v>
      </c>
      <c r="E19" s="23">
        <v>462.35</v>
      </c>
      <c r="F19" s="24">
        <v>4874</v>
      </c>
      <c r="G19" s="24">
        <v>2253493.9</v>
      </c>
      <c r="H19" s="24">
        <f>+G19*11</f>
        <v>24788432.899999999</v>
      </c>
      <c r="I19" s="3"/>
      <c r="J19" s="38">
        <v>20.100000000000001</v>
      </c>
      <c r="K19" s="3"/>
      <c r="L19" s="39">
        <f>+(H19/J19)/8</f>
        <v>154156.92101990047</v>
      </c>
      <c r="M19" s="3"/>
      <c r="N19" s="3">
        <f>+L19*0.3</f>
        <v>46247.076305970142</v>
      </c>
      <c r="O19" s="3">
        <f>+L19*0.7</f>
        <v>107909.84471393033</v>
      </c>
      <c r="P19" s="3"/>
    </row>
    <row r="20" spans="2:18" ht="22.5" outlineLevel="1" x14ac:dyDescent="0.2">
      <c r="B20" s="35" t="s">
        <v>28</v>
      </c>
      <c r="C20" s="36" t="s">
        <v>29</v>
      </c>
      <c r="D20" s="37" t="s">
        <v>12</v>
      </c>
      <c r="E20" s="23">
        <v>462.35</v>
      </c>
      <c r="F20" s="24">
        <v>4582</v>
      </c>
      <c r="G20" s="24">
        <v>2118487.7000000002</v>
      </c>
      <c r="H20" s="24">
        <f>+G20*11</f>
        <v>23303364.700000003</v>
      </c>
      <c r="I20" s="3"/>
      <c r="J20" s="38">
        <v>10</v>
      </c>
      <c r="K20" s="3"/>
      <c r="L20" s="39">
        <f>+(H20/J20)/8</f>
        <v>291292.05875000003</v>
      </c>
      <c r="M20" s="3"/>
      <c r="N20" s="40">
        <f>+L20*4%</f>
        <v>11651.682350000001</v>
      </c>
      <c r="O20" s="41">
        <f>+L20-N20</f>
        <v>279640.37640000001</v>
      </c>
      <c r="P20" s="3"/>
    </row>
    <row r="21" spans="2:18" x14ac:dyDescent="0.2">
      <c r="B21" s="31" t="s">
        <v>16</v>
      </c>
      <c r="C21" s="32" t="s">
        <v>30</v>
      </c>
      <c r="D21" s="33"/>
      <c r="E21" s="17"/>
      <c r="F21" s="18"/>
      <c r="G21" s="19">
        <v>1974293.97</v>
      </c>
      <c r="H21" s="19">
        <v>21717233.719999999</v>
      </c>
      <c r="I21" s="3"/>
      <c r="J21" s="34">
        <v>30.8</v>
      </c>
      <c r="K21" s="3"/>
      <c r="L21" s="3"/>
      <c r="M21" s="3"/>
      <c r="N21" s="3"/>
      <c r="O21" s="3"/>
      <c r="P21" s="3"/>
    </row>
    <row r="22" spans="2:18" outlineLevel="1" x14ac:dyDescent="0.2">
      <c r="B22" s="35" t="s">
        <v>31</v>
      </c>
      <c r="C22" s="36" t="s">
        <v>32</v>
      </c>
      <c r="D22" s="37" t="s">
        <v>19</v>
      </c>
      <c r="E22" s="23">
        <v>15.08</v>
      </c>
      <c r="F22" s="24">
        <v>42768</v>
      </c>
      <c r="G22" s="24">
        <v>645112.51</v>
      </c>
      <c r="H22" s="24">
        <f t="shared" ref="H22:H23" si="0">+G22*11</f>
        <v>7096237.6100000003</v>
      </c>
      <c r="I22" s="3"/>
      <c r="J22" s="38">
        <v>20.8</v>
      </c>
      <c r="K22" s="3"/>
      <c r="L22" s="39">
        <f t="shared" ref="L22:L23" si="1">+(H22/J22)/8</f>
        <v>42645.658713942306</v>
      </c>
      <c r="M22" s="3"/>
      <c r="N22" s="40">
        <f t="shared" ref="N22:N23" si="2">+L22*4%</f>
        <v>1705.8263485576922</v>
      </c>
      <c r="O22" s="41">
        <f t="shared" ref="O22:O23" si="3">+L22-N22</f>
        <v>40939.832365384616</v>
      </c>
      <c r="P22" s="3"/>
    </row>
    <row r="23" spans="2:18" ht="33.75" outlineLevel="1" x14ac:dyDescent="0.2">
      <c r="B23" s="35" t="s">
        <v>33</v>
      </c>
      <c r="C23" s="36" t="s">
        <v>34</v>
      </c>
      <c r="D23" s="37" t="s">
        <v>19</v>
      </c>
      <c r="E23" s="23">
        <v>6.11</v>
      </c>
      <c r="F23" s="24">
        <v>217453</v>
      </c>
      <c r="G23" s="24">
        <v>1329181.46</v>
      </c>
      <c r="H23" s="24">
        <f t="shared" si="0"/>
        <v>14620996.059999999</v>
      </c>
      <c r="I23" s="3"/>
      <c r="J23" s="38">
        <v>10</v>
      </c>
      <c r="K23" s="3"/>
      <c r="L23" s="39">
        <f t="shared" si="1"/>
        <v>182762.45074999999</v>
      </c>
      <c r="M23" s="3"/>
      <c r="N23" s="40">
        <f t="shared" si="2"/>
        <v>7310.4980299999997</v>
      </c>
      <c r="O23" s="41">
        <f t="shared" si="3"/>
        <v>175451.95272</v>
      </c>
      <c r="P23" s="3"/>
    </row>
    <row r="24" spans="2:18" x14ac:dyDescent="0.2">
      <c r="B24" s="31" t="s">
        <v>35</v>
      </c>
      <c r="C24" s="32" t="s">
        <v>36</v>
      </c>
      <c r="D24" s="33"/>
      <c r="E24" s="17"/>
      <c r="F24" s="18"/>
      <c r="G24" s="19">
        <v>11398263.130000001</v>
      </c>
      <c r="H24" s="19">
        <v>125380894.45999999</v>
      </c>
      <c r="I24" s="3"/>
      <c r="J24" s="34">
        <v>63.7</v>
      </c>
      <c r="K24" s="3"/>
      <c r="L24" s="3"/>
      <c r="M24" s="3"/>
      <c r="N24" s="3"/>
      <c r="O24" s="3"/>
      <c r="P24" s="3"/>
    </row>
    <row r="25" spans="2:18" ht="22.5" outlineLevel="1" x14ac:dyDescent="0.2">
      <c r="B25" s="35" t="s">
        <v>37</v>
      </c>
      <c r="C25" s="36" t="s">
        <v>38</v>
      </c>
      <c r="D25" s="37" t="s">
        <v>19</v>
      </c>
      <c r="E25" s="23">
        <v>0.93</v>
      </c>
      <c r="F25" s="24">
        <v>661115</v>
      </c>
      <c r="G25" s="24">
        <v>617150.85</v>
      </c>
      <c r="H25" s="24">
        <f t="shared" ref="H25:H30" si="4">+G25*11</f>
        <v>6788659.3499999996</v>
      </c>
      <c r="I25" s="3"/>
      <c r="J25" s="38">
        <v>8.6999999999999993</v>
      </c>
      <c r="K25" s="3"/>
      <c r="L25" s="39">
        <f>+(H25/J25)/8</f>
        <v>97538.209051724145</v>
      </c>
      <c r="M25" s="3"/>
      <c r="N25" s="40">
        <f>+L25*(4%*30%)</f>
        <v>1170.4585086206898</v>
      </c>
      <c r="O25" s="41">
        <f>+L25*30%</f>
        <v>29261.462715517242</v>
      </c>
      <c r="P25" s="41">
        <f>+L25-N25-O25</f>
        <v>67106.287827586202</v>
      </c>
      <c r="Q25">
        <f>+(P25*8)*J25*0.85</f>
        <v>3970007.987879999</v>
      </c>
      <c r="R25">
        <f>+(P25*8)*J25*0.15</f>
        <v>700589.64491999976</v>
      </c>
    </row>
    <row r="26" spans="2:18" ht="22.5" outlineLevel="1" x14ac:dyDescent="0.2">
      <c r="B26" s="35" t="s">
        <v>39</v>
      </c>
      <c r="C26" s="36" t="s">
        <v>40</v>
      </c>
      <c r="D26" s="37" t="s">
        <v>19</v>
      </c>
      <c r="E26" s="23">
        <v>7.63</v>
      </c>
      <c r="F26" s="24">
        <v>789510</v>
      </c>
      <c r="G26" s="24">
        <v>6025540.3200000003</v>
      </c>
      <c r="H26" s="24">
        <f t="shared" si="4"/>
        <v>66280943.520000003</v>
      </c>
      <c r="I26" s="3"/>
      <c r="J26" s="38">
        <v>12</v>
      </c>
      <c r="K26" s="3"/>
      <c r="L26" s="39">
        <f t="shared" ref="L26:L30" si="5">+(H26/J26)/8</f>
        <v>690426.495</v>
      </c>
      <c r="M26" s="3"/>
      <c r="N26" s="40">
        <f t="shared" ref="N26:N30" si="6">+L26*(4%*30%)</f>
        <v>8285.1179400000001</v>
      </c>
      <c r="O26" s="41">
        <f t="shared" ref="O26:O30" si="7">+L26*30%</f>
        <v>207127.9485</v>
      </c>
      <c r="P26" s="41">
        <f t="shared" ref="P26:P30" si="8">+L26-N26-O26</f>
        <v>475013.42855999997</v>
      </c>
      <c r="Q26">
        <f>+(P26*8)*J26*0.85</f>
        <v>38761095.770495996</v>
      </c>
      <c r="R26">
        <f t="shared" ref="R26:R30" si="9">+(P26*8)*J26*0.15</f>
        <v>6840193.3712639995</v>
      </c>
    </row>
    <row r="27" spans="2:18" ht="56.25" outlineLevel="1" x14ac:dyDescent="0.2">
      <c r="B27" s="35" t="s">
        <v>41</v>
      </c>
      <c r="C27" s="36" t="s">
        <v>42</v>
      </c>
      <c r="D27" s="37" t="s">
        <v>43</v>
      </c>
      <c r="E27" s="23">
        <v>15</v>
      </c>
      <c r="F27" s="24">
        <v>167843</v>
      </c>
      <c r="G27" s="24">
        <v>2517645</v>
      </c>
      <c r="H27" s="24">
        <f t="shared" si="4"/>
        <v>27694095</v>
      </c>
      <c r="I27" s="3"/>
      <c r="J27" s="38">
        <v>8</v>
      </c>
      <c r="K27" s="3"/>
      <c r="L27" s="39">
        <f t="shared" si="5"/>
        <v>432720.234375</v>
      </c>
      <c r="M27" s="3"/>
      <c r="N27" s="40">
        <f t="shared" si="6"/>
        <v>5192.6428125000002</v>
      </c>
      <c r="O27" s="41">
        <f t="shared" si="7"/>
        <v>129816.0703125</v>
      </c>
      <c r="P27" s="41">
        <f t="shared" si="8"/>
        <v>297711.52124999999</v>
      </c>
      <c r="Q27">
        <f t="shared" ref="Q27:Q30" si="10">+(P27*8)*J27*0.85</f>
        <v>16195506.755999999</v>
      </c>
      <c r="R27">
        <f t="shared" si="9"/>
        <v>2858030.6039999998</v>
      </c>
    </row>
    <row r="28" spans="2:18" ht="22.5" outlineLevel="1" x14ac:dyDescent="0.2">
      <c r="B28" s="35" t="s">
        <v>44</v>
      </c>
      <c r="C28" s="36" t="s">
        <v>45</v>
      </c>
      <c r="D28" s="37" t="s">
        <v>19</v>
      </c>
      <c r="E28" s="23">
        <v>0.71</v>
      </c>
      <c r="F28" s="24">
        <v>1254381</v>
      </c>
      <c r="G28" s="24">
        <v>891237.7</v>
      </c>
      <c r="H28" s="24">
        <f t="shared" si="4"/>
        <v>9803614.6999999993</v>
      </c>
      <c r="I28" s="3"/>
      <c r="J28" s="38">
        <v>10</v>
      </c>
      <c r="K28" s="3"/>
      <c r="L28" s="39">
        <f t="shared" si="5"/>
        <v>122545.18375</v>
      </c>
      <c r="M28" s="3"/>
      <c r="N28" s="40">
        <f t="shared" si="6"/>
        <v>1470.542205</v>
      </c>
      <c r="O28" s="41">
        <f t="shared" si="7"/>
        <v>36763.555124999999</v>
      </c>
      <c r="P28" s="41">
        <f t="shared" si="8"/>
        <v>84311.086419999992</v>
      </c>
      <c r="Q28">
        <f>+(P28*8)*J28*0.75</f>
        <v>5058665.1852000002</v>
      </c>
      <c r="R28">
        <f>+(P28*8)*J28*0.25</f>
        <v>1686221.7283999999</v>
      </c>
    </row>
    <row r="29" spans="2:18" ht="33.75" outlineLevel="1" x14ac:dyDescent="0.2">
      <c r="B29" s="35" t="s">
        <v>46</v>
      </c>
      <c r="C29" s="36" t="s">
        <v>47</v>
      </c>
      <c r="D29" s="37" t="s">
        <v>12</v>
      </c>
      <c r="E29" s="23">
        <v>5.45</v>
      </c>
      <c r="F29" s="24">
        <v>164068</v>
      </c>
      <c r="G29" s="24">
        <v>893350.26</v>
      </c>
      <c r="H29" s="24">
        <f t="shared" si="4"/>
        <v>9826852.8599999994</v>
      </c>
      <c r="I29" s="3"/>
      <c r="J29" s="38">
        <v>12</v>
      </c>
      <c r="K29" s="3"/>
      <c r="L29" s="39">
        <f t="shared" si="5"/>
        <v>102363.05062499999</v>
      </c>
      <c r="M29" s="3"/>
      <c r="N29" s="40">
        <f t="shared" si="6"/>
        <v>1228.3566074999999</v>
      </c>
      <c r="O29" s="41">
        <f t="shared" si="7"/>
        <v>30708.915187499995</v>
      </c>
      <c r="P29" s="41">
        <f t="shared" si="8"/>
        <v>70425.778829999996</v>
      </c>
      <c r="Q29">
        <f t="shared" si="10"/>
        <v>5746743.5525279995</v>
      </c>
      <c r="R29">
        <f t="shared" si="9"/>
        <v>1014131.2151519998</v>
      </c>
    </row>
    <row r="30" spans="2:18" ht="33.75" outlineLevel="1" x14ac:dyDescent="0.2">
      <c r="B30" s="35" t="s">
        <v>48</v>
      </c>
      <c r="C30" s="36" t="s">
        <v>49</v>
      </c>
      <c r="D30" s="37" t="s">
        <v>43</v>
      </c>
      <c r="E30" s="23">
        <v>1</v>
      </c>
      <c r="F30" s="24">
        <v>453339</v>
      </c>
      <c r="G30" s="24">
        <v>453339</v>
      </c>
      <c r="H30" s="24">
        <f t="shared" si="4"/>
        <v>4986729</v>
      </c>
      <c r="I30" s="3"/>
      <c r="J30" s="38">
        <v>13</v>
      </c>
      <c r="K30" s="3"/>
      <c r="L30" s="39">
        <f t="shared" si="5"/>
        <v>47949.317307692305</v>
      </c>
      <c r="M30" s="3"/>
      <c r="N30" s="40">
        <f t="shared" si="6"/>
        <v>575.39180769230768</v>
      </c>
      <c r="O30" s="41">
        <f t="shared" si="7"/>
        <v>14384.795192307691</v>
      </c>
      <c r="P30" s="41">
        <f t="shared" si="8"/>
        <v>32989.130307692307</v>
      </c>
      <c r="Q30">
        <f t="shared" si="10"/>
        <v>2916239.1192000001</v>
      </c>
      <c r="R30">
        <f t="shared" si="9"/>
        <v>514630.43280000001</v>
      </c>
    </row>
    <row r="31" spans="2:18" x14ac:dyDescent="0.2">
      <c r="B31" s="31" t="s">
        <v>50</v>
      </c>
      <c r="C31" s="32" t="s">
        <v>51</v>
      </c>
      <c r="D31" s="33"/>
      <c r="E31" s="17"/>
      <c r="F31" s="18"/>
      <c r="G31" s="19">
        <v>14902276.970000001</v>
      </c>
      <c r="H31" s="19">
        <v>163925046.69</v>
      </c>
      <c r="I31" s="3"/>
      <c r="J31" s="34">
        <v>60.9</v>
      </c>
      <c r="K31" s="3"/>
      <c r="L31" s="3"/>
      <c r="M31" s="3"/>
      <c r="N31" s="3"/>
      <c r="O31" s="3"/>
      <c r="P31" s="3"/>
    </row>
    <row r="32" spans="2:18" ht="33.75" outlineLevel="1" x14ac:dyDescent="0.2">
      <c r="B32" s="35" t="s">
        <v>52</v>
      </c>
      <c r="C32" s="36" t="s">
        <v>53</v>
      </c>
      <c r="D32" s="37" t="s">
        <v>54</v>
      </c>
      <c r="E32" s="23">
        <v>1409.73</v>
      </c>
      <c r="F32" s="24">
        <v>10571</v>
      </c>
      <c r="G32" s="24">
        <v>14902276.970000001</v>
      </c>
      <c r="H32" s="24">
        <f>+G32*11</f>
        <v>163925046.67000002</v>
      </c>
      <c r="I32" s="3"/>
      <c r="J32" s="38">
        <v>60.9</v>
      </c>
      <c r="K32" s="3"/>
      <c r="L32" s="39">
        <f t="shared" ref="L32" si="11">+(H32/J32)/8</f>
        <v>336463.56048850581</v>
      </c>
      <c r="M32" s="3"/>
      <c r="N32" s="40">
        <f t="shared" ref="N32" si="12">+L32*(4%*30%)</f>
        <v>4037.5627258620698</v>
      </c>
      <c r="O32" s="41">
        <f t="shared" ref="O32" si="13">+L32*30%</f>
        <v>100939.06814655174</v>
      </c>
      <c r="P32" s="41">
        <f t="shared" ref="P32" si="14">+L32-N32-O32</f>
        <v>231486.92961609201</v>
      </c>
      <c r="Q32">
        <f>+(P32*8)*J32</f>
        <v>112780432.10896002</v>
      </c>
    </row>
    <row r="33" spans="2:18" x14ac:dyDescent="0.2">
      <c r="B33" s="31" t="s">
        <v>55</v>
      </c>
      <c r="C33" s="32" t="s">
        <v>56</v>
      </c>
      <c r="D33" s="33"/>
      <c r="E33" s="17"/>
      <c r="F33" s="18"/>
      <c r="G33" s="19">
        <v>28509402.66</v>
      </c>
      <c r="H33" s="19">
        <v>313603429.25999999</v>
      </c>
      <c r="I33" s="3"/>
      <c r="J33" s="34">
        <v>60.9</v>
      </c>
      <c r="K33" s="3"/>
      <c r="L33" s="3"/>
      <c r="M33" s="3"/>
      <c r="N33" s="3"/>
      <c r="O33" s="3"/>
      <c r="P33" s="3"/>
    </row>
    <row r="34" spans="2:18" ht="33.75" outlineLevel="1" x14ac:dyDescent="0.2">
      <c r="B34" s="35" t="s">
        <v>57</v>
      </c>
      <c r="C34" s="36" t="s">
        <v>58</v>
      </c>
      <c r="D34" s="37" t="s">
        <v>59</v>
      </c>
      <c r="E34" s="23">
        <v>42.6</v>
      </c>
      <c r="F34" s="24">
        <v>190295</v>
      </c>
      <c r="G34" s="24">
        <v>8106567</v>
      </c>
      <c r="H34" s="24">
        <f t="shared" ref="H34:H37" si="15">+G34*11</f>
        <v>89172237</v>
      </c>
      <c r="I34" s="3"/>
      <c r="J34" s="38">
        <v>15</v>
      </c>
      <c r="K34" s="3"/>
      <c r="L34" s="39">
        <f t="shared" ref="L34:L37" si="16">+(H34/J34)/8</f>
        <v>743101.97499999998</v>
      </c>
      <c r="M34" s="3"/>
      <c r="N34" s="40">
        <f t="shared" ref="N34:N37" si="17">+L34*(4%*30%)</f>
        <v>8917.2237000000005</v>
      </c>
      <c r="O34" s="41">
        <f t="shared" ref="O34:O37" si="18">+L34*30%</f>
        <v>222930.5925</v>
      </c>
      <c r="P34" s="41">
        <f t="shared" ref="P34:P37" si="19">+L34-N34-O34</f>
        <v>511254.15879999998</v>
      </c>
      <c r="Q34">
        <f>+(P34*8)*J34*1</f>
        <v>61350499.055999994</v>
      </c>
    </row>
    <row r="35" spans="2:18" ht="22.5" outlineLevel="1" x14ac:dyDescent="0.2">
      <c r="B35" s="35" t="s">
        <v>60</v>
      </c>
      <c r="C35" s="36" t="s">
        <v>61</v>
      </c>
      <c r="D35" s="37" t="s">
        <v>43</v>
      </c>
      <c r="E35" s="23">
        <v>20</v>
      </c>
      <c r="F35" s="24">
        <v>112129</v>
      </c>
      <c r="G35" s="24">
        <v>2242580</v>
      </c>
      <c r="H35" s="24">
        <f t="shared" si="15"/>
        <v>24668380</v>
      </c>
      <c r="I35" s="3"/>
      <c r="J35" s="38">
        <v>12.9</v>
      </c>
      <c r="K35" s="3"/>
      <c r="L35" s="39">
        <f t="shared" si="16"/>
        <v>239034.68992248061</v>
      </c>
      <c r="M35" s="3"/>
      <c r="N35" s="40">
        <f t="shared" si="17"/>
        <v>2868.4162790697674</v>
      </c>
      <c r="O35" s="41">
        <f t="shared" si="18"/>
        <v>71710.406976744183</v>
      </c>
      <c r="P35" s="41">
        <f t="shared" si="19"/>
        <v>164455.86666666667</v>
      </c>
      <c r="Q35">
        <f t="shared" ref="Q35:Q37" si="20">+(P35*8)*J35*1</f>
        <v>16971845.440000001</v>
      </c>
    </row>
    <row r="36" spans="2:18" ht="33.75" outlineLevel="1" x14ac:dyDescent="0.2">
      <c r="B36" s="35" t="s">
        <v>62</v>
      </c>
      <c r="C36" s="36" t="s">
        <v>63</v>
      </c>
      <c r="D36" s="37" t="s">
        <v>59</v>
      </c>
      <c r="E36" s="23">
        <v>81.599999999999994</v>
      </c>
      <c r="F36" s="24">
        <v>117274</v>
      </c>
      <c r="G36" s="24">
        <v>9569558.4000000004</v>
      </c>
      <c r="H36" s="24">
        <f t="shared" si="15"/>
        <v>105265142.40000001</v>
      </c>
      <c r="I36" s="3"/>
      <c r="J36" s="38">
        <v>13</v>
      </c>
      <c r="K36" s="3"/>
      <c r="L36" s="39">
        <f t="shared" si="16"/>
        <v>1012164.8307692308</v>
      </c>
      <c r="M36" s="3"/>
      <c r="N36" s="40">
        <f t="shared" si="17"/>
        <v>12145.977969230771</v>
      </c>
      <c r="O36" s="41">
        <f t="shared" si="18"/>
        <v>303649.44923076924</v>
      </c>
      <c r="P36" s="41">
        <f t="shared" si="19"/>
        <v>696369.40356923081</v>
      </c>
      <c r="Q36">
        <f t="shared" si="20"/>
        <v>72422417.971200004</v>
      </c>
    </row>
    <row r="37" spans="2:18" ht="22.5" outlineLevel="1" x14ac:dyDescent="0.2">
      <c r="B37" s="35" t="s">
        <v>64</v>
      </c>
      <c r="C37" s="36" t="s">
        <v>65</v>
      </c>
      <c r="D37" s="37" t="s">
        <v>12</v>
      </c>
      <c r="E37" s="23">
        <v>138.62</v>
      </c>
      <c r="F37" s="24">
        <v>61973</v>
      </c>
      <c r="G37" s="24">
        <v>8590697.2599999998</v>
      </c>
      <c r="H37" s="24">
        <f t="shared" si="15"/>
        <v>94497669.859999999</v>
      </c>
      <c r="I37" s="3"/>
      <c r="J37" s="38">
        <v>20</v>
      </c>
      <c r="K37" s="3"/>
      <c r="L37" s="39">
        <f t="shared" si="16"/>
        <v>590610.43662499997</v>
      </c>
      <c r="M37" s="3"/>
      <c r="N37" s="40">
        <f t="shared" si="17"/>
        <v>7087.3252395</v>
      </c>
      <c r="O37" s="41">
        <f t="shared" si="18"/>
        <v>177183.13098749999</v>
      </c>
      <c r="P37" s="41">
        <f t="shared" si="19"/>
        <v>406339.98039799999</v>
      </c>
      <c r="Q37">
        <f t="shared" si="20"/>
        <v>65014396.863679998</v>
      </c>
    </row>
    <row r="38" spans="2:18" ht="22.5" x14ac:dyDescent="0.2">
      <c r="B38" s="31" t="s">
        <v>66</v>
      </c>
      <c r="C38" s="32" t="s">
        <v>67</v>
      </c>
      <c r="D38" s="33"/>
      <c r="E38" s="17"/>
      <c r="F38" s="18"/>
      <c r="G38" s="19">
        <v>20492747.699999999</v>
      </c>
      <c r="H38" s="19">
        <v>225420224.69999999</v>
      </c>
      <c r="I38" s="3"/>
      <c r="J38" s="34">
        <v>61.6</v>
      </c>
      <c r="K38" s="3"/>
      <c r="L38" s="3"/>
      <c r="M38" s="3"/>
      <c r="N38" s="3"/>
      <c r="O38" s="3"/>
      <c r="P38" s="3"/>
    </row>
    <row r="39" spans="2:18" ht="33.75" outlineLevel="1" x14ac:dyDescent="0.2">
      <c r="B39" s="35" t="s">
        <v>68</v>
      </c>
      <c r="C39" s="36" t="s">
        <v>69</v>
      </c>
      <c r="D39" s="37" t="s">
        <v>59</v>
      </c>
      <c r="E39" s="23">
        <v>91</v>
      </c>
      <c r="F39" s="24">
        <v>116120</v>
      </c>
      <c r="G39" s="24">
        <v>10566920</v>
      </c>
      <c r="H39" s="24">
        <f t="shared" ref="H39:H45" si="21">+G39*11</f>
        <v>116236120</v>
      </c>
      <c r="I39" s="3"/>
      <c r="J39" s="38">
        <v>16</v>
      </c>
      <c r="K39" s="3"/>
      <c r="L39" s="39">
        <f t="shared" ref="L39:L45" si="22">+(H39/J39)/8</f>
        <v>908094.6875</v>
      </c>
      <c r="M39" s="3"/>
      <c r="N39" s="40">
        <f t="shared" ref="N39:N45" si="23">+L39*(4%*30%)</f>
        <v>10897.13625</v>
      </c>
      <c r="O39" s="41">
        <f t="shared" ref="O39:O40" si="24">+L39*30%</f>
        <v>272428.40625</v>
      </c>
      <c r="P39" s="41">
        <f t="shared" ref="P39:P45" si="25">+L39-N39-O39</f>
        <v>624769.14500000002</v>
      </c>
      <c r="Q39">
        <f t="shared" ref="Q39" si="26">+(P39*8)*J39*0.85</f>
        <v>67974882.975999996</v>
      </c>
      <c r="R39">
        <f t="shared" ref="R39" si="27">+(P39*8)*J39*0.15</f>
        <v>11995567.584000001</v>
      </c>
    </row>
    <row r="40" spans="2:18" ht="22.5" outlineLevel="1" x14ac:dyDescent="0.2">
      <c r="B40" s="35" t="s">
        <v>70</v>
      </c>
      <c r="C40" s="36" t="s">
        <v>71</v>
      </c>
      <c r="D40" s="37" t="s">
        <v>43</v>
      </c>
      <c r="E40" s="23">
        <v>1</v>
      </c>
      <c r="F40" s="24">
        <v>228038</v>
      </c>
      <c r="G40" s="24">
        <v>228038</v>
      </c>
      <c r="H40" s="24">
        <f t="shared" si="21"/>
        <v>2508418</v>
      </c>
      <c r="I40" s="3"/>
      <c r="J40" s="38">
        <v>8</v>
      </c>
      <c r="K40" s="3"/>
      <c r="L40" s="39">
        <f t="shared" si="22"/>
        <v>39194.03125</v>
      </c>
      <c r="M40" s="3"/>
      <c r="N40" s="40">
        <f t="shared" si="23"/>
        <v>470.32837499999999</v>
      </c>
      <c r="O40" s="41">
        <f t="shared" si="24"/>
        <v>11758.209375</v>
      </c>
      <c r="P40" s="41">
        <f t="shared" si="25"/>
        <v>26965.493500000004</v>
      </c>
      <c r="Q40">
        <f t="shared" ref="Q40:Q45" si="28">+(P40*8)*J40*1</f>
        <v>1725791.5840000003</v>
      </c>
    </row>
    <row r="41" spans="2:18" ht="22.5" outlineLevel="1" x14ac:dyDescent="0.2">
      <c r="B41" s="35" t="s">
        <v>72</v>
      </c>
      <c r="C41" s="36" t="s">
        <v>73</v>
      </c>
      <c r="D41" s="37" t="s">
        <v>43</v>
      </c>
      <c r="E41" s="23">
        <v>1</v>
      </c>
      <c r="F41" s="24">
        <v>386580</v>
      </c>
      <c r="G41" s="24">
        <v>386580</v>
      </c>
      <c r="H41" s="24">
        <f t="shared" si="21"/>
        <v>4252380</v>
      </c>
      <c r="I41" s="3"/>
      <c r="J41" s="38">
        <v>4</v>
      </c>
      <c r="K41" s="3"/>
      <c r="L41" s="39">
        <f t="shared" si="22"/>
        <v>132886.875</v>
      </c>
      <c r="M41" s="3"/>
      <c r="N41" s="40">
        <f t="shared" si="23"/>
        <v>1594.6424999999999</v>
      </c>
      <c r="O41" s="41">
        <f>+L41*10%</f>
        <v>13288.6875</v>
      </c>
      <c r="P41" s="41">
        <f t="shared" si="25"/>
        <v>118003.54500000001</v>
      </c>
      <c r="Q41">
        <f t="shared" si="28"/>
        <v>3776113.4400000004</v>
      </c>
    </row>
    <row r="42" spans="2:18" ht="33.75" outlineLevel="1" x14ac:dyDescent="0.2">
      <c r="B42" s="35" t="s">
        <v>74</v>
      </c>
      <c r="C42" s="36" t="s">
        <v>75</v>
      </c>
      <c r="D42" s="37" t="s">
        <v>59</v>
      </c>
      <c r="E42" s="23">
        <v>5.2</v>
      </c>
      <c r="F42" s="24">
        <v>198491</v>
      </c>
      <c r="G42" s="24">
        <v>1032153.2</v>
      </c>
      <c r="H42" s="24">
        <f t="shared" si="21"/>
        <v>11353685.199999999</v>
      </c>
      <c r="I42" s="3"/>
      <c r="J42" s="38">
        <v>8</v>
      </c>
      <c r="K42" s="3"/>
      <c r="L42" s="39">
        <f t="shared" si="22"/>
        <v>177401.33124999999</v>
      </c>
      <c r="M42" s="3"/>
      <c r="N42" s="40">
        <f t="shared" si="23"/>
        <v>2128.815975</v>
      </c>
      <c r="O42" s="41">
        <f t="shared" ref="O42:O44" si="29">+L42*10%</f>
        <v>17740.133125</v>
      </c>
      <c r="P42" s="41">
        <f t="shared" si="25"/>
        <v>157532.38214999999</v>
      </c>
      <c r="Q42">
        <f t="shared" si="28"/>
        <v>10082072.457599999</v>
      </c>
    </row>
    <row r="43" spans="2:18" ht="33.75" outlineLevel="1" x14ac:dyDescent="0.2">
      <c r="B43" s="35" t="s">
        <v>76</v>
      </c>
      <c r="C43" s="36" t="s">
        <v>77</v>
      </c>
      <c r="D43" s="37" t="s">
        <v>12</v>
      </c>
      <c r="E43" s="23">
        <v>14.5</v>
      </c>
      <c r="F43" s="24">
        <v>384287</v>
      </c>
      <c r="G43" s="24">
        <v>5572161.5</v>
      </c>
      <c r="H43" s="24">
        <f t="shared" si="21"/>
        <v>61293776.5</v>
      </c>
      <c r="I43" s="3"/>
      <c r="J43" s="38">
        <v>8</v>
      </c>
      <c r="K43" s="3"/>
      <c r="L43" s="39">
        <f t="shared" si="22"/>
        <v>957715.2578125</v>
      </c>
      <c r="M43" s="3"/>
      <c r="N43" s="40">
        <f t="shared" si="23"/>
        <v>11492.58309375</v>
      </c>
      <c r="O43" s="41">
        <f t="shared" si="29"/>
        <v>95771.525781250006</v>
      </c>
      <c r="P43" s="41">
        <f t="shared" si="25"/>
        <v>850451.14893749997</v>
      </c>
      <c r="Q43">
        <f t="shared" si="28"/>
        <v>54428873.531999998</v>
      </c>
    </row>
    <row r="44" spans="2:18" ht="33.75" outlineLevel="1" x14ac:dyDescent="0.2">
      <c r="B44" s="35" t="s">
        <v>78</v>
      </c>
      <c r="C44" s="36" t="s">
        <v>79</v>
      </c>
      <c r="D44" s="37" t="s">
        <v>43</v>
      </c>
      <c r="E44" s="23">
        <v>2</v>
      </c>
      <c r="F44" s="24">
        <v>1040965</v>
      </c>
      <c r="G44" s="24">
        <v>2081930</v>
      </c>
      <c r="H44" s="24">
        <f t="shared" si="21"/>
        <v>22901230</v>
      </c>
      <c r="I44" s="3"/>
      <c r="J44" s="38">
        <v>16</v>
      </c>
      <c r="K44" s="3"/>
      <c r="L44" s="39">
        <f t="shared" si="22"/>
        <v>178915.859375</v>
      </c>
      <c r="M44" s="3"/>
      <c r="N44" s="40">
        <f t="shared" si="23"/>
        <v>2146.9903125000001</v>
      </c>
      <c r="O44" s="41">
        <f t="shared" si="29"/>
        <v>17891.5859375</v>
      </c>
      <c r="P44" s="41">
        <f t="shared" si="25"/>
        <v>158877.28312499999</v>
      </c>
      <c r="Q44">
        <f t="shared" si="28"/>
        <v>20336292.239999998</v>
      </c>
    </row>
    <row r="45" spans="2:18" ht="22.5" outlineLevel="1" x14ac:dyDescent="0.2">
      <c r="B45" s="35" t="s">
        <v>80</v>
      </c>
      <c r="C45" s="36" t="s">
        <v>81</v>
      </c>
      <c r="D45" s="37" t="s">
        <v>43</v>
      </c>
      <c r="E45" s="23">
        <v>1</v>
      </c>
      <c r="F45" s="24">
        <v>624965</v>
      </c>
      <c r="G45" s="24">
        <v>624965</v>
      </c>
      <c r="H45" s="24">
        <f t="shared" si="21"/>
        <v>6874615</v>
      </c>
      <c r="I45" s="3"/>
      <c r="J45" s="38">
        <v>45.6</v>
      </c>
      <c r="K45" s="3"/>
      <c r="L45" s="39">
        <f t="shared" si="22"/>
        <v>18844.887609649122</v>
      </c>
      <c r="M45" s="3"/>
      <c r="N45" s="40">
        <f t="shared" si="23"/>
        <v>226.13865131578947</v>
      </c>
      <c r="O45" s="41">
        <f>+L45*35%</f>
        <v>6595.7106633771928</v>
      </c>
      <c r="P45" s="41">
        <f t="shared" si="25"/>
        <v>12023.038294956141</v>
      </c>
      <c r="Q45">
        <f t="shared" si="28"/>
        <v>4386004.37</v>
      </c>
    </row>
    <row r="46" spans="2:18" x14ac:dyDescent="0.2">
      <c r="B46" s="26"/>
      <c r="C46" s="42" t="s">
        <v>82</v>
      </c>
      <c r="D46" s="26"/>
      <c r="E46" s="27"/>
      <c r="F46" s="15"/>
      <c r="G46" s="19">
        <v>81648966.040000007</v>
      </c>
      <c r="H46" s="19">
        <v>898138626.42999995</v>
      </c>
      <c r="I46" s="3"/>
      <c r="J46" s="3"/>
      <c r="K46" s="3"/>
      <c r="L46" s="3"/>
      <c r="M46" s="3"/>
      <c r="N46" s="3"/>
      <c r="O46" s="3"/>
      <c r="P46" s="3"/>
    </row>
    <row r="47" spans="2:18" x14ac:dyDescent="0.2">
      <c r="B47" s="26"/>
      <c r="C47" s="14" t="s">
        <v>83</v>
      </c>
      <c r="D47" s="26"/>
      <c r="E47" s="27"/>
      <c r="F47" s="15"/>
      <c r="G47" s="19">
        <f>+G48+G49+G50</f>
        <v>26127669.129999999</v>
      </c>
      <c r="H47" s="19">
        <f>+H48+H49+H50</f>
        <v>287404360.44999999</v>
      </c>
      <c r="I47" s="3"/>
      <c r="J47" s="43">
        <v>186.2</v>
      </c>
      <c r="K47" s="3"/>
      <c r="L47" s="3"/>
      <c r="M47" s="3"/>
      <c r="N47" s="3"/>
      <c r="O47" s="3"/>
      <c r="P47" s="3"/>
    </row>
    <row r="48" spans="2:18" outlineLevel="1" x14ac:dyDescent="0.2">
      <c r="B48" s="44"/>
      <c r="C48" s="45" t="s">
        <v>84</v>
      </c>
      <c r="D48" s="44"/>
      <c r="E48" s="46"/>
      <c r="F48" s="47">
        <v>0.28000000000000003</v>
      </c>
      <c r="G48" s="24">
        <v>22861710.489999998</v>
      </c>
      <c r="H48" s="19">
        <v>251478815.40000001</v>
      </c>
      <c r="I48" s="3"/>
      <c r="J48" s="3"/>
      <c r="K48" s="3"/>
      <c r="L48" s="3"/>
      <c r="M48" s="3"/>
      <c r="N48" s="3"/>
      <c r="O48" s="3"/>
      <c r="P48" s="3"/>
    </row>
    <row r="49" spans="2:16" outlineLevel="1" x14ac:dyDescent="0.2">
      <c r="B49" s="44"/>
      <c r="C49" s="45" t="s">
        <v>85</v>
      </c>
      <c r="D49" s="44"/>
      <c r="E49" s="46"/>
      <c r="F49" s="47">
        <v>0.01</v>
      </c>
      <c r="G49" s="24">
        <v>816489.66</v>
      </c>
      <c r="H49" s="19">
        <v>8981386.2599999998</v>
      </c>
      <c r="I49" s="3"/>
      <c r="J49" s="3"/>
      <c r="K49" s="3"/>
      <c r="L49" s="3"/>
      <c r="M49" s="3"/>
      <c r="N49" s="3"/>
      <c r="O49" s="3"/>
      <c r="P49" s="3"/>
    </row>
    <row r="50" spans="2:16" outlineLevel="1" x14ac:dyDescent="0.2">
      <c r="B50" s="44"/>
      <c r="C50" s="45" t="s">
        <v>86</v>
      </c>
      <c r="D50" s="44"/>
      <c r="E50" s="46"/>
      <c r="F50" s="47">
        <v>0.03</v>
      </c>
      <c r="G50" s="24">
        <v>2449468.98</v>
      </c>
      <c r="H50" s="19">
        <v>26944158.789999999</v>
      </c>
      <c r="I50" s="3"/>
      <c r="J50" s="3"/>
      <c r="K50" s="3"/>
      <c r="L50" s="3"/>
      <c r="M50" s="3"/>
      <c r="N50" s="3"/>
      <c r="O50" s="3"/>
      <c r="P50" s="3"/>
    </row>
    <row r="51" spans="2:16" x14ac:dyDescent="0.2">
      <c r="B51" s="26"/>
      <c r="C51" s="14" t="s">
        <v>21</v>
      </c>
      <c r="D51" s="26"/>
      <c r="E51" s="27"/>
      <c r="F51" s="15"/>
      <c r="G51" s="19">
        <v>107776635.17</v>
      </c>
      <c r="H51" s="19">
        <v>1185542986.8900001</v>
      </c>
      <c r="I51" s="3"/>
      <c r="J51" s="3"/>
      <c r="K51" s="3"/>
      <c r="L51" s="3"/>
      <c r="M51" s="3"/>
      <c r="N51" s="3"/>
      <c r="O51" s="3"/>
      <c r="P51" s="3"/>
    </row>
    <row r="52" spans="2:16" x14ac:dyDescent="0.2">
      <c r="B52" s="5"/>
      <c r="C52" s="6"/>
      <c r="D52" s="7"/>
      <c r="E52" s="8"/>
      <c r="F52" s="6"/>
      <c r="G52" s="6"/>
      <c r="H52" s="9"/>
      <c r="I52" s="3"/>
      <c r="J52" s="3"/>
      <c r="K52" s="3"/>
      <c r="L52" s="3"/>
      <c r="M52" s="3"/>
      <c r="N52" s="3"/>
      <c r="O52" s="3"/>
      <c r="P52" s="3"/>
    </row>
    <row r="53" spans="2:16" ht="23.25" customHeight="1" x14ac:dyDescent="0.2">
      <c r="B53" s="48" t="s">
        <v>87</v>
      </c>
      <c r="C53" s="10"/>
      <c r="D53" s="10"/>
      <c r="E53" s="10"/>
      <c r="F53" s="10"/>
      <c r="G53" s="10"/>
      <c r="H53" s="10"/>
      <c r="I53" s="3"/>
      <c r="J53" s="3"/>
      <c r="K53" s="3"/>
      <c r="L53" s="3"/>
      <c r="M53" s="3"/>
      <c r="N53" s="3"/>
      <c r="O53" s="3"/>
      <c r="P53" s="3"/>
    </row>
    <row r="54" spans="2:16" x14ac:dyDescent="0.2">
      <c r="B54" s="11" t="s">
        <v>2</v>
      </c>
      <c r="C54" s="12" t="s">
        <v>3</v>
      </c>
      <c r="D54" s="12" t="s">
        <v>4</v>
      </c>
      <c r="E54" s="13" t="s">
        <v>5</v>
      </c>
      <c r="F54" s="12" t="s">
        <v>6</v>
      </c>
      <c r="G54" s="12" t="s">
        <v>7</v>
      </c>
      <c r="H54" s="12" t="s">
        <v>8</v>
      </c>
      <c r="I54" s="3"/>
      <c r="J54" s="3"/>
      <c r="K54" s="3"/>
      <c r="L54" s="3"/>
      <c r="M54" s="3"/>
      <c r="N54" s="3"/>
      <c r="O54" s="3"/>
      <c r="P54" s="3"/>
    </row>
    <row r="55" spans="2:16" ht="23.25" customHeight="1" x14ac:dyDescent="0.2">
      <c r="B55" s="14" t="s">
        <v>9</v>
      </c>
      <c r="C55" s="15" t="s">
        <v>88</v>
      </c>
      <c r="D55" s="16"/>
      <c r="E55" s="17"/>
      <c r="F55" s="18"/>
      <c r="G55" s="19">
        <v>3736000</v>
      </c>
      <c r="H55" s="19">
        <v>3736000</v>
      </c>
      <c r="I55" s="3"/>
      <c r="J55" s="3"/>
      <c r="K55" s="3"/>
      <c r="L55" s="3"/>
      <c r="M55" s="3"/>
      <c r="N55" s="3"/>
      <c r="O55" s="3"/>
      <c r="P55" s="3"/>
    </row>
    <row r="56" spans="2:16" outlineLevel="1" x14ac:dyDescent="0.2">
      <c r="B56" s="22">
        <v>1</v>
      </c>
      <c r="C56" s="21" t="s">
        <v>89</v>
      </c>
      <c r="D56" s="22" t="s">
        <v>90</v>
      </c>
      <c r="E56" s="23">
        <v>1</v>
      </c>
      <c r="F56" s="49">
        <v>700000</v>
      </c>
      <c r="G56" s="49">
        <v>700000</v>
      </c>
      <c r="H56" s="49"/>
      <c r="I56" s="3"/>
      <c r="J56" s="3"/>
      <c r="K56" s="3"/>
      <c r="L56" s="3"/>
      <c r="M56" s="3"/>
      <c r="N56" s="3"/>
      <c r="O56" s="3"/>
      <c r="P56" s="3"/>
    </row>
    <row r="57" spans="2:16" outlineLevel="1" x14ac:dyDescent="0.2">
      <c r="B57" s="22">
        <v>2</v>
      </c>
      <c r="C57" s="21" t="s">
        <v>91</v>
      </c>
      <c r="D57" s="22" t="s">
        <v>90</v>
      </c>
      <c r="E57" s="23">
        <v>30</v>
      </c>
      <c r="F57" s="49">
        <v>4000</v>
      </c>
      <c r="G57" s="49">
        <v>120000</v>
      </c>
      <c r="H57" s="49"/>
      <c r="I57" s="3"/>
      <c r="J57" s="3"/>
      <c r="K57" s="3"/>
      <c r="L57" s="3"/>
      <c r="M57" s="3"/>
      <c r="N57" s="3"/>
      <c r="O57" s="3"/>
      <c r="P57" s="3"/>
    </row>
    <row r="58" spans="2:16" outlineLevel="1" x14ac:dyDescent="0.2">
      <c r="B58" s="22">
        <v>3</v>
      </c>
      <c r="C58" s="21" t="s">
        <v>92</v>
      </c>
      <c r="D58" s="22" t="s">
        <v>90</v>
      </c>
      <c r="E58" s="23">
        <v>30</v>
      </c>
      <c r="F58" s="49">
        <v>20000</v>
      </c>
      <c r="G58" s="49">
        <v>600000</v>
      </c>
      <c r="H58" s="49"/>
      <c r="I58" s="3"/>
      <c r="J58" s="3"/>
      <c r="K58" s="3"/>
      <c r="L58" s="3"/>
      <c r="M58" s="3"/>
      <c r="N58" s="3"/>
      <c r="O58" s="3"/>
      <c r="P58" s="3"/>
    </row>
    <row r="59" spans="2:16" outlineLevel="1" x14ac:dyDescent="0.2">
      <c r="B59" s="22">
        <v>4</v>
      </c>
      <c r="C59" s="21" t="s">
        <v>93</v>
      </c>
      <c r="D59" s="22" t="s">
        <v>90</v>
      </c>
      <c r="E59" s="23">
        <v>30</v>
      </c>
      <c r="F59" s="49">
        <v>1200</v>
      </c>
      <c r="G59" s="49">
        <v>36000</v>
      </c>
      <c r="H59" s="49"/>
      <c r="I59" s="3"/>
      <c r="J59" s="3"/>
      <c r="K59" s="3"/>
      <c r="L59" s="3"/>
      <c r="M59" s="3"/>
      <c r="N59" s="3"/>
      <c r="O59" s="3"/>
      <c r="P59" s="3"/>
    </row>
    <row r="60" spans="2:16" outlineLevel="1" x14ac:dyDescent="0.2">
      <c r="B60" s="22">
        <v>5</v>
      </c>
      <c r="C60" s="21" t="s">
        <v>94</v>
      </c>
      <c r="D60" s="22" t="s">
        <v>90</v>
      </c>
      <c r="E60" s="23">
        <v>120</v>
      </c>
      <c r="F60" s="49">
        <v>8000</v>
      </c>
      <c r="G60" s="49">
        <v>960000</v>
      </c>
      <c r="H60" s="49"/>
      <c r="I60" s="3"/>
      <c r="J60" s="3"/>
      <c r="K60" s="3"/>
      <c r="L60" s="3"/>
      <c r="M60" s="3"/>
      <c r="N60" s="3"/>
      <c r="O60" s="3"/>
      <c r="P60" s="3"/>
    </row>
    <row r="61" spans="2:16" outlineLevel="1" x14ac:dyDescent="0.2">
      <c r="B61" s="22">
        <v>6</v>
      </c>
      <c r="C61" s="21" t="s">
        <v>95</v>
      </c>
      <c r="D61" s="22" t="s">
        <v>90</v>
      </c>
      <c r="E61" s="23">
        <v>2</v>
      </c>
      <c r="F61" s="49">
        <v>50000</v>
      </c>
      <c r="G61" s="49">
        <v>100000</v>
      </c>
      <c r="H61" s="49"/>
      <c r="I61" s="3"/>
      <c r="J61" s="3"/>
      <c r="K61" s="3"/>
      <c r="L61" s="3"/>
      <c r="M61" s="3"/>
      <c r="N61" s="3"/>
      <c r="O61" s="3"/>
      <c r="P61" s="3"/>
    </row>
    <row r="62" spans="2:16" outlineLevel="1" x14ac:dyDescent="0.2">
      <c r="B62" s="22">
        <v>7</v>
      </c>
      <c r="C62" s="21" t="s">
        <v>96</v>
      </c>
      <c r="D62" s="22" t="s">
        <v>90</v>
      </c>
      <c r="E62" s="23">
        <v>1</v>
      </c>
      <c r="F62" s="49">
        <v>400000</v>
      </c>
      <c r="G62" s="49">
        <v>400000</v>
      </c>
      <c r="H62" s="49"/>
      <c r="I62" s="3"/>
      <c r="J62" s="3"/>
      <c r="K62" s="3"/>
      <c r="L62" s="3"/>
      <c r="M62" s="3"/>
      <c r="N62" s="3"/>
      <c r="O62" s="3"/>
      <c r="P62" s="3"/>
    </row>
    <row r="63" spans="2:16" outlineLevel="1" x14ac:dyDescent="0.2">
      <c r="B63" s="22">
        <v>8</v>
      </c>
      <c r="C63" s="21" t="s">
        <v>97</v>
      </c>
      <c r="D63" s="22" t="s">
        <v>90</v>
      </c>
      <c r="E63" s="23">
        <v>1</v>
      </c>
      <c r="F63" s="49">
        <v>120000</v>
      </c>
      <c r="G63" s="49">
        <v>120000</v>
      </c>
      <c r="H63" s="49"/>
      <c r="I63" s="3"/>
      <c r="J63" s="3"/>
      <c r="K63" s="3"/>
      <c r="L63" s="3"/>
      <c r="M63" s="3"/>
      <c r="N63" s="3"/>
      <c r="O63" s="3"/>
      <c r="P63" s="3"/>
    </row>
    <row r="64" spans="2:16" ht="33.75" outlineLevel="1" x14ac:dyDescent="0.2">
      <c r="B64" s="22">
        <v>9</v>
      </c>
      <c r="C64" s="21" t="s">
        <v>98</v>
      </c>
      <c r="D64" s="22" t="s">
        <v>90</v>
      </c>
      <c r="E64" s="23">
        <v>30</v>
      </c>
      <c r="F64" s="49">
        <v>20000</v>
      </c>
      <c r="G64" s="49">
        <v>600000</v>
      </c>
      <c r="H64" s="49"/>
      <c r="I64" s="3"/>
      <c r="J64" s="3"/>
      <c r="K64" s="3"/>
      <c r="L64" s="3"/>
      <c r="M64" s="3"/>
      <c r="N64" s="3"/>
      <c r="O64" s="3"/>
      <c r="P64" s="3"/>
    </row>
    <row r="65" spans="2:16" outlineLevel="1" x14ac:dyDescent="0.2">
      <c r="B65" s="22">
        <v>10</v>
      </c>
      <c r="C65" s="21" t="s">
        <v>99</v>
      </c>
      <c r="D65" s="22" t="s">
        <v>90</v>
      </c>
      <c r="E65" s="23">
        <v>1</v>
      </c>
      <c r="F65" s="49">
        <v>100000</v>
      </c>
      <c r="G65" s="49">
        <v>100000</v>
      </c>
      <c r="H65" s="49"/>
      <c r="I65" s="3"/>
      <c r="J65" s="3"/>
      <c r="K65" s="3"/>
      <c r="L65" s="3"/>
      <c r="M65" s="3"/>
      <c r="N65" s="3"/>
      <c r="O65" s="3"/>
      <c r="P65" s="3"/>
    </row>
    <row r="66" spans="2:16" x14ac:dyDescent="0.2">
      <c r="B66" s="26"/>
      <c r="C66" s="14" t="s">
        <v>21</v>
      </c>
      <c r="D66" s="26"/>
      <c r="E66" s="27"/>
      <c r="F66" s="15"/>
      <c r="G66" s="19">
        <v>3736000</v>
      </c>
      <c r="H66" s="19">
        <v>3736000</v>
      </c>
      <c r="I66" s="3"/>
      <c r="J66" s="3"/>
      <c r="K66" s="3"/>
      <c r="L66" s="3"/>
      <c r="M66" s="3"/>
      <c r="N66" s="3"/>
      <c r="O66" s="3"/>
      <c r="P66" s="3"/>
    </row>
    <row r="67" spans="2:16" x14ac:dyDescent="0.2">
      <c r="B67" s="5"/>
      <c r="C67" s="6"/>
      <c r="D67" s="7"/>
      <c r="E67" s="8"/>
      <c r="F67" s="6"/>
      <c r="G67" s="6"/>
      <c r="H67" s="9"/>
      <c r="I67" s="3"/>
      <c r="J67" s="3"/>
      <c r="K67" s="3"/>
      <c r="L67" s="3"/>
      <c r="M67" s="3"/>
      <c r="N67" s="3"/>
      <c r="O67" s="3"/>
      <c r="P67" s="3"/>
    </row>
    <row r="68" spans="2:16" ht="23.25" customHeight="1" x14ac:dyDescent="0.2">
      <c r="B68" s="10" t="s">
        <v>100</v>
      </c>
      <c r="C68" s="10"/>
      <c r="D68" s="10"/>
      <c r="E68" s="10"/>
      <c r="F68" s="10"/>
      <c r="G68" s="10"/>
      <c r="H68" s="10"/>
      <c r="I68" s="3"/>
      <c r="J68" s="3"/>
      <c r="K68" s="3"/>
      <c r="L68" s="3"/>
      <c r="M68" s="3"/>
      <c r="N68" s="3"/>
      <c r="O68" s="3"/>
      <c r="P68" s="3"/>
    </row>
    <row r="69" spans="2:16" x14ac:dyDescent="0.2">
      <c r="B69" s="11" t="s">
        <v>2</v>
      </c>
      <c r="C69" s="12" t="s">
        <v>3</v>
      </c>
      <c r="D69" s="12" t="s">
        <v>4</v>
      </c>
      <c r="E69" s="13" t="s">
        <v>5</v>
      </c>
      <c r="F69" s="12" t="s">
        <v>6</v>
      </c>
      <c r="G69" s="12" t="s">
        <v>7</v>
      </c>
      <c r="H69" s="12" t="s">
        <v>8</v>
      </c>
      <c r="I69" s="3"/>
      <c r="J69" s="3"/>
      <c r="K69" s="3"/>
      <c r="L69" s="3"/>
      <c r="M69" s="3"/>
      <c r="N69" s="3"/>
      <c r="O69" s="3"/>
      <c r="P69" s="3"/>
    </row>
    <row r="70" spans="2:16" ht="23.25" customHeight="1" x14ac:dyDescent="0.2">
      <c r="B70" s="14" t="s">
        <v>9</v>
      </c>
      <c r="C70" s="15" t="s">
        <v>101</v>
      </c>
      <c r="D70" s="16"/>
      <c r="E70" s="17"/>
      <c r="F70" s="18"/>
      <c r="G70" s="19">
        <v>3736000</v>
      </c>
      <c r="H70" s="19">
        <v>3736000</v>
      </c>
      <c r="I70" s="3"/>
      <c r="J70" s="3"/>
      <c r="K70" s="3"/>
      <c r="L70" s="3"/>
      <c r="M70" s="3"/>
      <c r="N70" s="3"/>
      <c r="O70" s="3"/>
      <c r="P70" s="3"/>
    </row>
    <row r="71" spans="2:16" outlineLevel="1" x14ac:dyDescent="0.2">
      <c r="B71" s="22">
        <v>1</v>
      </c>
      <c r="C71" s="21" t="s">
        <v>89</v>
      </c>
      <c r="D71" s="22" t="s">
        <v>90</v>
      </c>
      <c r="E71" s="23">
        <v>1</v>
      </c>
      <c r="F71" s="49">
        <v>700000</v>
      </c>
      <c r="G71" s="49">
        <v>700000</v>
      </c>
      <c r="H71" s="49"/>
      <c r="I71" s="3"/>
      <c r="J71" s="3"/>
      <c r="K71" s="3"/>
      <c r="L71" s="3"/>
      <c r="M71" s="3"/>
      <c r="N71" s="3"/>
      <c r="O71" s="3"/>
      <c r="P71" s="3"/>
    </row>
    <row r="72" spans="2:16" outlineLevel="1" x14ac:dyDescent="0.2">
      <c r="B72" s="22">
        <v>2</v>
      </c>
      <c r="C72" s="21" t="s">
        <v>91</v>
      </c>
      <c r="D72" s="22" t="s">
        <v>90</v>
      </c>
      <c r="E72" s="23">
        <v>30</v>
      </c>
      <c r="F72" s="49">
        <v>4000</v>
      </c>
      <c r="G72" s="49">
        <v>120000</v>
      </c>
      <c r="H72" s="49"/>
      <c r="I72" s="3"/>
      <c r="J72" s="3"/>
      <c r="K72" s="3"/>
      <c r="L72" s="3"/>
      <c r="M72" s="3"/>
      <c r="N72" s="3"/>
      <c r="O72" s="3"/>
      <c r="P72" s="3"/>
    </row>
    <row r="73" spans="2:16" outlineLevel="1" x14ac:dyDescent="0.2">
      <c r="B73" s="22">
        <v>3</v>
      </c>
      <c r="C73" s="21" t="s">
        <v>92</v>
      </c>
      <c r="D73" s="22" t="s">
        <v>90</v>
      </c>
      <c r="E73" s="23">
        <v>30</v>
      </c>
      <c r="F73" s="49">
        <v>20000</v>
      </c>
      <c r="G73" s="49">
        <v>600000</v>
      </c>
      <c r="H73" s="49"/>
      <c r="I73" s="3"/>
      <c r="J73" s="3"/>
      <c r="K73" s="3"/>
      <c r="L73" s="3"/>
      <c r="M73" s="3"/>
      <c r="N73" s="3"/>
      <c r="O73" s="3"/>
      <c r="P73" s="3"/>
    </row>
    <row r="74" spans="2:16" outlineLevel="1" x14ac:dyDescent="0.2">
      <c r="B74" s="22">
        <v>4</v>
      </c>
      <c r="C74" s="21" t="s">
        <v>93</v>
      </c>
      <c r="D74" s="22" t="s">
        <v>90</v>
      </c>
      <c r="E74" s="23">
        <v>30</v>
      </c>
      <c r="F74" s="49">
        <v>1200</v>
      </c>
      <c r="G74" s="49">
        <v>36000</v>
      </c>
      <c r="H74" s="49"/>
      <c r="I74" s="3"/>
      <c r="J74" s="3"/>
      <c r="K74" s="3"/>
      <c r="L74" s="3"/>
      <c r="M74" s="3"/>
      <c r="N74" s="3"/>
      <c r="O74" s="3"/>
      <c r="P74" s="3"/>
    </row>
    <row r="75" spans="2:16" outlineLevel="1" x14ac:dyDescent="0.2">
      <c r="B75" s="22">
        <v>5</v>
      </c>
      <c r="C75" s="21" t="s">
        <v>94</v>
      </c>
      <c r="D75" s="22" t="s">
        <v>90</v>
      </c>
      <c r="E75" s="23">
        <v>120</v>
      </c>
      <c r="F75" s="49">
        <v>8000</v>
      </c>
      <c r="G75" s="49">
        <v>960000</v>
      </c>
      <c r="H75" s="49"/>
      <c r="I75" s="3"/>
      <c r="J75" s="3"/>
      <c r="K75" s="3"/>
      <c r="L75" s="3"/>
      <c r="M75" s="3"/>
      <c r="N75" s="3"/>
      <c r="O75" s="3"/>
      <c r="P75" s="3"/>
    </row>
    <row r="76" spans="2:16" outlineLevel="1" x14ac:dyDescent="0.2">
      <c r="B76" s="22">
        <v>6</v>
      </c>
      <c r="C76" s="21" t="s">
        <v>95</v>
      </c>
      <c r="D76" s="22" t="s">
        <v>90</v>
      </c>
      <c r="E76" s="23">
        <v>2</v>
      </c>
      <c r="F76" s="49">
        <v>50000</v>
      </c>
      <c r="G76" s="49">
        <v>100000</v>
      </c>
      <c r="H76" s="49"/>
      <c r="I76" s="3"/>
      <c r="J76" s="3"/>
      <c r="K76" s="3"/>
      <c r="L76" s="3"/>
      <c r="M76" s="3"/>
      <c r="N76" s="3"/>
      <c r="O76" s="3"/>
      <c r="P76" s="3"/>
    </row>
    <row r="77" spans="2:16" outlineLevel="1" x14ac:dyDescent="0.2">
      <c r="B77" s="22">
        <v>7</v>
      </c>
      <c r="C77" s="21" t="s">
        <v>96</v>
      </c>
      <c r="D77" s="22" t="s">
        <v>90</v>
      </c>
      <c r="E77" s="23">
        <v>1</v>
      </c>
      <c r="F77" s="49">
        <v>400000</v>
      </c>
      <c r="G77" s="49">
        <v>400000</v>
      </c>
      <c r="H77" s="49"/>
      <c r="I77" s="3"/>
      <c r="J77" s="3"/>
      <c r="K77" s="3"/>
      <c r="L77" s="3"/>
      <c r="M77" s="3"/>
      <c r="N77" s="3"/>
      <c r="O77" s="3"/>
      <c r="P77" s="3"/>
    </row>
    <row r="78" spans="2:16" outlineLevel="1" x14ac:dyDescent="0.2">
      <c r="B78" s="22">
        <v>8</v>
      </c>
      <c r="C78" s="21" t="s">
        <v>97</v>
      </c>
      <c r="D78" s="22" t="s">
        <v>90</v>
      </c>
      <c r="E78" s="23">
        <v>1</v>
      </c>
      <c r="F78" s="49">
        <v>120000</v>
      </c>
      <c r="G78" s="49">
        <v>120000</v>
      </c>
      <c r="H78" s="49"/>
      <c r="I78" s="3"/>
      <c r="J78" s="3"/>
      <c r="K78" s="3"/>
      <c r="L78" s="3"/>
      <c r="M78" s="3"/>
      <c r="N78" s="3"/>
      <c r="O78" s="3"/>
      <c r="P78" s="3"/>
    </row>
    <row r="79" spans="2:16" ht="33.75" outlineLevel="1" x14ac:dyDescent="0.2">
      <c r="B79" s="22">
        <v>9</v>
      </c>
      <c r="C79" s="21" t="s">
        <v>98</v>
      </c>
      <c r="D79" s="22" t="s">
        <v>90</v>
      </c>
      <c r="E79" s="23">
        <v>30</v>
      </c>
      <c r="F79" s="49">
        <v>20000</v>
      </c>
      <c r="G79" s="49">
        <v>600000</v>
      </c>
      <c r="H79" s="49"/>
      <c r="I79" s="3"/>
      <c r="J79" s="3"/>
      <c r="K79" s="3"/>
      <c r="L79" s="3"/>
      <c r="M79" s="3"/>
      <c r="N79" s="3"/>
      <c r="O79" s="3"/>
      <c r="P79" s="3"/>
    </row>
    <row r="80" spans="2:16" outlineLevel="1" x14ac:dyDescent="0.2">
      <c r="B80" s="22">
        <v>10</v>
      </c>
      <c r="C80" s="21" t="s">
        <v>99</v>
      </c>
      <c r="D80" s="22" t="s">
        <v>90</v>
      </c>
      <c r="E80" s="23">
        <v>1</v>
      </c>
      <c r="F80" s="49">
        <v>100000</v>
      </c>
      <c r="G80" s="49">
        <v>100000</v>
      </c>
      <c r="H80" s="49"/>
      <c r="I80" s="3"/>
      <c r="J80" s="3"/>
      <c r="K80" s="3"/>
      <c r="L80" s="3"/>
      <c r="M80" s="3"/>
      <c r="N80" s="3"/>
      <c r="O80" s="3"/>
      <c r="P80" s="3"/>
    </row>
    <row r="81" spans="2:16" x14ac:dyDescent="0.2">
      <c r="B81" s="26"/>
      <c r="C81" s="14" t="s">
        <v>21</v>
      </c>
      <c r="D81" s="26"/>
      <c r="E81" s="27"/>
      <c r="F81" s="15"/>
      <c r="G81" s="19">
        <v>3736000</v>
      </c>
      <c r="H81" s="19">
        <v>3736000</v>
      </c>
      <c r="I81" s="3"/>
      <c r="J81" s="3"/>
      <c r="K81" s="3"/>
      <c r="L81" s="3"/>
      <c r="M81" s="3"/>
      <c r="N81" s="3"/>
      <c r="O81" s="3"/>
      <c r="P81" s="3"/>
    </row>
    <row r="82" spans="2:16" x14ac:dyDescent="0.2">
      <c r="B82" s="5"/>
      <c r="C82" s="6"/>
      <c r="D82" s="7"/>
      <c r="E82" s="8"/>
      <c r="F82" s="6"/>
      <c r="G82" s="6"/>
      <c r="H82" s="9"/>
      <c r="I82" s="3"/>
      <c r="J82" s="3"/>
      <c r="K82" s="3"/>
      <c r="L82" s="3"/>
      <c r="M82" s="3"/>
      <c r="N82" s="3"/>
      <c r="O82" s="3"/>
      <c r="P82" s="3"/>
    </row>
    <row r="83" spans="2:16" ht="23.25" customHeight="1" x14ac:dyDescent="0.2">
      <c r="B83" s="50" t="s">
        <v>102</v>
      </c>
      <c r="C83" s="50"/>
      <c r="D83" s="50"/>
      <c r="E83" s="50"/>
      <c r="F83" s="50"/>
      <c r="G83" s="50"/>
      <c r="H83" s="50"/>
      <c r="I83" s="3"/>
      <c r="J83" s="3"/>
      <c r="K83" s="3"/>
      <c r="L83" s="3"/>
      <c r="M83" s="3"/>
      <c r="N83" s="3"/>
      <c r="O83" s="3"/>
      <c r="P83" s="3"/>
    </row>
    <row r="84" spans="2:16" x14ac:dyDescent="0.2">
      <c r="B84" s="11" t="s">
        <v>2</v>
      </c>
      <c r="C84" s="12" t="s">
        <v>3</v>
      </c>
      <c r="D84" s="12" t="s">
        <v>4</v>
      </c>
      <c r="E84" s="13" t="s">
        <v>5</v>
      </c>
      <c r="F84" s="12" t="s">
        <v>6</v>
      </c>
      <c r="G84" s="12" t="s">
        <v>7</v>
      </c>
      <c r="H84" s="12" t="s">
        <v>8</v>
      </c>
      <c r="I84" s="3"/>
      <c r="J84" s="3"/>
      <c r="K84" s="3"/>
      <c r="L84" s="3"/>
      <c r="M84" s="3"/>
      <c r="N84" s="3"/>
      <c r="O84" s="3"/>
      <c r="P84" s="3"/>
    </row>
    <row r="85" spans="2:16" ht="23.25" customHeight="1" x14ac:dyDescent="0.2">
      <c r="B85" s="14" t="s">
        <v>9</v>
      </c>
      <c r="C85" s="51" t="s">
        <v>103</v>
      </c>
      <c r="D85" s="16"/>
      <c r="E85" s="17"/>
      <c r="F85" s="18"/>
      <c r="G85" s="19">
        <v>42165457.399999999</v>
      </c>
      <c r="H85" s="19">
        <v>42165457.399999999</v>
      </c>
      <c r="I85" s="3"/>
      <c r="J85" s="3"/>
      <c r="K85" s="3"/>
      <c r="L85" s="3"/>
      <c r="M85" s="3"/>
      <c r="N85" s="3"/>
      <c r="O85" s="3"/>
      <c r="P85" s="3"/>
    </row>
    <row r="86" spans="2:16" ht="22.5" outlineLevel="1" x14ac:dyDescent="0.2">
      <c r="B86" s="52" t="s">
        <v>104</v>
      </c>
      <c r="C86" s="36" t="s">
        <v>105</v>
      </c>
      <c r="D86" s="37" t="s">
        <v>106</v>
      </c>
      <c r="E86" s="23">
        <v>5</v>
      </c>
      <c r="F86" s="24">
        <v>92950</v>
      </c>
      <c r="G86" s="24">
        <v>464750</v>
      </c>
      <c r="H86" s="53"/>
      <c r="I86" s="3"/>
      <c r="J86" s="3"/>
      <c r="K86" s="3"/>
      <c r="L86" s="3"/>
      <c r="M86" s="3"/>
      <c r="N86" s="3"/>
      <c r="O86" s="3"/>
      <c r="P86" s="3"/>
    </row>
    <row r="87" spans="2:16" outlineLevel="1" x14ac:dyDescent="0.2">
      <c r="B87" s="52" t="s">
        <v>107</v>
      </c>
      <c r="C87" s="36" t="s">
        <v>108</v>
      </c>
      <c r="D87" s="37" t="s">
        <v>109</v>
      </c>
      <c r="E87" s="23">
        <v>1</v>
      </c>
      <c r="F87" s="24">
        <v>114400</v>
      </c>
      <c r="G87" s="24">
        <v>114400</v>
      </c>
      <c r="H87" s="53"/>
      <c r="I87" s="3"/>
      <c r="J87" s="3"/>
      <c r="K87" s="3"/>
      <c r="L87" s="3"/>
      <c r="M87" s="3"/>
      <c r="N87" s="3"/>
      <c r="O87" s="3"/>
      <c r="P87" s="3"/>
    </row>
    <row r="88" spans="2:16" outlineLevel="1" x14ac:dyDescent="0.2">
      <c r="B88" s="52" t="s">
        <v>110</v>
      </c>
      <c r="C88" s="36" t="s">
        <v>111</v>
      </c>
      <c r="D88" s="37" t="s">
        <v>109</v>
      </c>
      <c r="E88" s="23">
        <v>1</v>
      </c>
      <c r="F88" s="24">
        <v>257.39999999999998</v>
      </c>
      <c r="G88" s="24">
        <v>257.39999999999998</v>
      </c>
      <c r="H88" s="53"/>
      <c r="I88" s="3"/>
      <c r="J88" s="3"/>
      <c r="K88" s="3"/>
      <c r="L88" s="3"/>
      <c r="M88" s="3"/>
      <c r="N88" s="3"/>
      <c r="O88" s="3"/>
      <c r="P88" s="3"/>
    </row>
    <row r="89" spans="2:16" outlineLevel="1" x14ac:dyDescent="0.2">
      <c r="B89" s="52" t="s">
        <v>112</v>
      </c>
      <c r="C89" s="36" t="s">
        <v>113</v>
      </c>
      <c r="D89" s="37" t="s">
        <v>114</v>
      </c>
      <c r="E89" s="23">
        <v>2</v>
      </c>
      <c r="F89" s="24">
        <v>28600</v>
      </c>
      <c r="G89" s="24">
        <v>57200</v>
      </c>
      <c r="H89" s="53"/>
      <c r="I89" s="3"/>
      <c r="J89" s="3"/>
      <c r="K89" s="3"/>
      <c r="L89" s="3"/>
      <c r="M89" s="3"/>
      <c r="N89" s="3"/>
      <c r="O89" s="3"/>
      <c r="P89" s="3"/>
    </row>
    <row r="90" spans="2:16" outlineLevel="1" x14ac:dyDescent="0.2">
      <c r="B90" s="52" t="s">
        <v>115</v>
      </c>
      <c r="C90" s="36" t="s">
        <v>116</v>
      </c>
      <c r="D90" s="37" t="s">
        <v>114</v>
      </c>
      <c r="E90" s="23">
        <v>1</v>
      </c>
      <c r="F90" s="24">
        <v>71500</v>
      </c>
      <c r="G90" s="24">
        <v>71500</v>
      </c>
      <c r="H90" s="53"/>
      <c r="I90" s="3"/>
      <c r="J90" s="3"/>
      <c r="K90" s="3"/>
      <c r="L90" s="3"/>
      <c r="M90" s="3"/>
      <c r="N90" s="3"/>
      <c r="O90" s="3"/>
      <c r="P90" s="3"/>
    </row>
    <row r="91" spans="2:16" outlineLevel="1" x14ac:dyDescent="0.2">
      <c r="B91" s="52" t="s">
        <v>117</v>
      </c>
      <c r="C91" s="36" t="s">
        <v>118</v>
      </c>
      <c r="D91" s="37" t="s">
        <v>119</v>
      </c>
      <c r="E91" s="23">
        <v>10</v>
      </c>
      <c r="F91" s="24">
        <v>3575</v>
      </c>
      <c r="G91" s="24">
        <v>35750</v>
      </c>
      <c r="H91" s="53"/>
      <c r="I91" s="3"/>
      <c r="J91" s="3"/>
      <c r="K91" s="3"/>
      <c r="L91" s="3"/>
      <c r="M91" s="3"/>
      <c r="N91" s="3"/>
      <c r="O91" s="3"/>
      <c r="P91" s="3"/>
    </row>
    <row r="92" spans="2:16" outlineLevel="1" x14ac:dyDescent="0.2">
      <c r="B92" s="52" t="s">
        <v>120</v>
      </c>
      <c r="C92" s="36" t="s">
        <v>121</v>
      </c>
      <c r="D92" s="37" t="s">
        <v>122</v>
      </c>
      <c r="E92" s="23">
        <v>1</v>
      </c>
      <c r="F92" s="24">
        <v>50050</v>
      </c>
      <c r="G92" s="24">
        <v>50050</v>
      </c>
      <c r="H92" s="53"/>
      <c r="I92" s="3"/>
      <c r="J92" s="3"/>
      <c r="K92" s="3"/>
      <c r="L92" s="3"/>
      <c r="M92" s="3"/>
      <c r="N92" s="3"/>
      <c r="O92" s="3"/>
      <c r="P92" s="3"/>
    </row>
    <row r="93" spans="2:16" ht="22.5" outlineLevel="1" x14ac:dyDescent="0.2">
      <c r="B93" s="52" t="s">
        <v>123</v>
      </c>
      <c r="C93" s="36" t="s">
        <v>124</v>
      </c>
      <c r="D93" s="37" t="s">
        <v>125</v>
      </c>
      <c r="E93" s="23">
        <v>100</v>
      </c>
      <c r="F93" s="24">
        <v>429</v>
      </c>
      <c r="G93" s="24">
        <v>42900</v>
      </c>
      <c r="H93" s="53"/>
      <c r="I93" s="3"/>
      <c r="J93" s="3"/>
      <c r="K93" s="3"/>
      <c r="L93" s="3"/>
      <c r="M93" s="3"/>
      <c r="N93" s="3"/>
      <c r="O93" s="3"/>
      <c r="P93" s="3"/>
    </row>
    <row r="94" spans="2:16" outlineLevel="1" x14ac:dyDescent="0.2">
      <c r="B94" s="52" t="s">
        <v>126</v>
      </c>
      <c r="C94" s="36" t="s">
        <v>127</v>
      </c>
      <c r="D94" s="37" t="s">
        <v>128</v>
      </c>
      <c r="E94" s="23">
        <v>1</v>
      </c>
      <c r="F94" s="24">
        <v>35750</v>
      </c>
      <c r="G94" s="24">
        <v>35750</v>
      </c>
      <c r="H94" s="53"/>
      <c r="I94" s="3"/>
      <c r="J94" s="3"/>
      <c r="K94" s="3"/>
      <c r="L94" s="3"/>
      <c r="M94" s="3"/>
      <c r="N94" s="3"/>
      <c r="O94" s="3"/>
      <c r="P94" s="3"/>
    </row>
    <row r="95" spans="2:16" ht="22.5" outlineLevel="1" x14ac:dyDescent="0.2">
      <c r="B95" s="54" t="s">
        <v>129</v>
      </c>
      <c r="C95" s="36" t="s">
        <v>130</v>
      </c>
      <c r="D95" s="37" t="s">
        <v>114</v>
      </c>
      <c r="E95" s="23">
        <v>1</v>
      </c>
      <c r="F95" s="24">
        <v>42900</v>
      </c>
      <c r="G95" s="24">
        <v>42900</v>
      </c>
      <c r="H95" s="53"/>
      <c r="I95" s="3"/>
      <c r="J95" s="3"/>
      <c r="K95" s="3"/>
      <c r="L95" s="3"/>
      <c r="M95" s="3"/>
      <c r="N95" s="3"/>
      <c r="O95" s="3"/>
      <c r="P95" s="3"/>
    </row>
    <row r="96" spans="2:16" ht="22.5" outlineLevel="1" x14ac:dyDescent="0.2">
      <c r="B96" s="54" t="s">
        <v>131</v>
      </c>
      <c r="C96" s="36" t="s">
        <v>132</v>
      </c>
      <c r="D96" s="37" t="s">
        <v>125</v>
      </c>
      <c r="E96" s="23">
        <v>98</v>
      </c>
      <c r="F96" s="24">
        <v>330000</v>
      </c>
      <c r="G96" s="24">
        <v>32340000</v>
      </c>
      <c r="H96" s="53"/>
      <c r="I96" s="3"/>
      <c r="J96" s="3"/>
      <c r="K96" s="3"/>
      <c r="L96" s="3"/>
      <c r="M96" s="3"/>
      <c r="N96" s="3"/>
      <c r="O96" s="3"/>
      <c r="P96" s="3"/>
    </row>
    <row r="97" spans="2:16" ht="22.5" outlineLevel="1" x14ac:dyDescent="0.2">
      <c r="B97" s="54" t="s">
        <v>133</v>
      </c>
      <c r="C97" s="36" t="s">
        <v>134</v>
      </c>
      <c r="D97" s="37" t="s">
        <v>125</v>
      </c>
      <c r="E97" s="23">
        <v>2</v>
      </c>
      <c r="F97" s="24">
        <v>2500000</v>
      </c>
      <c r="G97" s="24">
        <v>5000000</v>
      </c>
      <c r="H97" s="53"/>
      <c r="I97" s="3"/>
      <c r="J97" s="3"/>
      <c r="K97" s="3"/>
      <c r="L97" s="3"/>
      <c r="M97" s="3"/>
      <c r="N97" s="3"/>
      <c r="O97" s="3"/>
      <c r="P97" s="3"/>
    </row>
    <row r="98" spans="2:16" outlineLevel="1" x14ac:dyDescent="0.2">
      <c r="B98" s="54" t="s">
        <v>135</v>
      </c>
      <c r="C98" s="36" t="s">
        <v>136</v>
      </c>
      <c r="D98" s="37" t="s">
        <v>106</v>
      </c>
      <c r="E98" s="23">
        <v>80</v>
      </c>
      <c r="F98" s="24">
        <v>42000</v>
      </c>
      <c r="G98" s="24">
        <v>3360000</v>
      </c>
      <c r="H98" s="53"/>
      <c r="I98" s="3"/>
      <c r="J98" s="3"/>
      <c r="K98" s="3"/>
      <c r="L98" s="3"/>
      <c r="M98" s="3"/>
      <c r="N98" s="3"/>
      <c r="O98" s="3"/>
      <c r="P98" s="3"/>
    </row>
    <row r="99" spans="2:16" outlineLevel="1" x14ac:dyDescent="0.2">
      <c r="B99" s="54" t="s">
        <v>135</v>
      </c>
      <c r="C99" s="36" t="s">
        <v>137</v>
      </c>
      <c r="D99" s="37" t="s">
        <v>106</v>
      </c>
      <c r="E99" s="23">
        <v>5</v>
      </c>
      <c r="F99" s="24">
        <v>110000</v>
      </c>
      <c r="G99" s="24">
        <v>550000</v>
      </c>
      <c r="H99" s="53"/>
      <c r="I99" s="3"/>
      <c r="J99" s="3"/>
      <c r="K99" s="3"/>
      <c r="L99" s="3"/>
      <c r="M99" s="3"/>
      <c r="N99" s="3"/>
      <c r="O99" s="3"/>
      <c r="P99" s="3"/>
    </row>
    <row r="100" spans="2:16" x14ac:dyDescent="0.2">
      <c r="B100" s="26"/>
      <c r="C100" s="42" t="s">
        <v>21</v>
      </c>
      <c r="D100" s="26"/>
      <c r="E100" s="27"/>
      <c r="F100" s="15"/>
      <c r="G100" s="19">
        <v>42165457.399999999</v>
      </c>
      <c r="H100" s="19">
        <v>42165457.399999999</v>
      </c>
      <c r="I100" s="3"/>
      <c r="J100" s="3"/>
      <c r="K100" s="3"/>
      <c r="L100" s="3"/>
      <c r="M100" s="3"/>
      <c r="N100" s="3"/>
      <c r="O100" s="3"/>
      <c r="P100" s="3"/>
    </row>
    <row r="101" spans="2:16" x14ac:dyDescent="0.2">
      <c r="B101" s="5"/>
      <c r="C101" s="6"/>
      <c r="D101" s="7"/>
      <c r="E101" s="8"/>
      <c r="F101" s="6"/>
      <c r="G101" s="6"/>
      <c r="H101" s="9"/>
      <c r="I101" s="3"/>
      <c r="J101" s="3"/>
      <c r="K101" s="3"/>
      <c r="L101" s="3"/>
      <c r="M101" s="3"/>
      <c r="N101" s="3"/>
      <c r="O101" s="3"/>
      <c r="P101" s="3"/>
    </row>
    <row r="102" spans="2:16" ht="22.5" customHeight="1" x14ac:dyDescent="0.2">
      <c r="B102" s="55"/>
      <c r="C102" s="56" t="s">
        <v>138</v>
      </c>
      <c r="D102" s="55"/>
      <c r="E102" s="57"/>
      <c r="F102" s="58"/>
      <c r="G102" s="59"/>
      <c r="H102" s="59">
        <f>+H100+H81+H66+H51+H14</f>
        <v>1300180444.2900002</v>
      </c>
      <c r="I102" s="3"/>
      <c r="J102" s="3"/>
      <c r="K102" s="3"/>
      <c r="L102" s="3"/>
      <c r="M102" s="3"/>
      <c r="N102" s="3"/>
      <c r="O102" s="3"/>
      <c r="P102" s="3"/>
    </row>
    <row r="103" spans="2:16" x14ac:dyDescent="0.2">
      <c r="I103" s="3"/>
      <c r="J103" s="3"/>
      <c r="K103" s="3"/>
      <c r="L103" s="3"/>
      <c r="M103" s="3"/>
      <c r="N103" s="3"/>
      <c r="O103" s="3"/>
      <c r="P103" s="3"/>
    </row>
  </sheetData>
  <mergeCells count="6">
    <mergeCell ref="B2:H2"/>
    <mergeCell ref="B4:H4"/>
    <mergeCell ref="B16:H16"/>
    <mergeCell ref="B53:H53"/>
    <mergeCell ref="B68:H68"/>
    <mergeCell ref="B83:H8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</cp:lastModifiedBy>
  <dcterms:created xsi:type="dcterms:W3CDTF">2024-05-15T17:28:42Z</dcterms:created>
  <dcterms:modified xsi:type="dcterms:W3CDTF">2024-05-15T17:29:06Z</dcterms:modified>
</cp:coreProperties>
</file>