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"/>
    </mc:Choice>
  </mc:AlternateContent>
  <xr:revisionPtr revIDLastSave="0" documentId="8_{1345B8CB-B714-478E-AE92-41CD830B77CF}" xr6:coauthVersionLast="47" xr6:coauthVersionMax="47" xr10:uidLastSave="{00000000-0000-0000-0000-000000000000}"/>
  <bookViews>
    <workbookView xWindow="-108" yWindow="-108" windowWidth="23256" windowHeight="12576" tabRatio="930" xr2:uid="{00000000-000D-0000-FFFF-FFFF00000000}"/>
  </bookViews>
  <sheets>
    <sheet name="Matriz Selección de Paises" sheetId="1" r:id="rId1"/>
  </sheets>
  <definedNames>
    <definedName name="_xlnm.Print_Area" localSheetId="0">'Matriz Selección de Paises'!$A$67:$K$85</definedName>
  </definedNames>
  <calcPr calcId="191029"/>
</workbook>
</file>

<file path=xl/calcChain.xml><?xml version="1.0" encoding="utf-8"?>
<calcChain xmlns="http://schemas.openxmlformats.org/spreadsheetml/2006/main">
  <c r="K52" i="1" l="1"/>
  <c r="H72" i="1"/>
  <c r="H71" i="1"/>
  <c r="T61" i="1" l="1"/>
  <c r="T62" i="1"/>
  <c r="Q61" i="1"/>
  <c r="Q62" i="1"/>
  <c r="N61" i="1"/>
  <c r="N62" i="1"/>
  <c r="K61" i="1"/>
  <c r="K62" i="1"/>
  <c r="H61" i="1"/>
  <c r="H62" i="1"/>
  <c r="E61" i="1"/>
  <c r="E62" i="1"/>
  <c r="B65" i="1"/>
  <c r="R62" i="1"/>
  <c r="R63" i="1"/>
  <c r="O62" i="1"/>
  <c r="F63" i="1"/>
  <c r="I63" i="1"/>
  <c r="O63" i="1"/>
  <c r="L62" i="1"/>
  <c r="L63" i="1"/>
  <c r="I62" i="1"/>
  <c r="F62" i="1"/>
  <c r="C62" i="1"/>
  <c r="C63" i="1"/>
  <c r="K44" i="1" l="1"/>
  <c r="T80" i="1"/>
  <c r="Q80" i="1"/>
  <c r="N79" i="1"/>
  <c r="N80" i="1"/>
  <c r="N81" i="1"/>
  <c r="K79" i="1"/>
  <c r="K80" i="1"/>
  <c r="K81" i="1"/>
  <c r="H79" i="1"/>
  <c r="H80" i="1"/>
  <c r="H81" i="1"/>
  <c r="E79" i="1"/>
  <c r="E80" i="1"/>
  <c r="E81" i="1"/>
  <c r="E78" i="1"/>
  <c r="Q70" i="1"/>
  <c r="Q71" i="1"/>
  <c r="Q69" i="1"/>
  <c r="N70" i="1"/>
  <c r="N71" i="1"/>
  <c r="N69" i="1"/>
  <c r="E52" i="1"/>
  <c r="E54" i="1"/>
  <c r="E53" i="1"/>
  <c r="E51" i="1"/>
  <c r="E50" i="1"/>
  <c r="Q50" i="1"/>
  <c r="Q29" i="1"/>
  <c r="E55" i="1" l="1"/>
  <c r="E56" i="1" s="1"/>
  <c r="T69" i="1"/>
  <c r="T70" i="1"/>
  <c r="T71" i="1"/>
  <c r="Q79" i="1"/>
  <c r="Q81" i="1"/>
  <c r="T79" i="1"/>
  <c r="T81" i="1"/>
  <c r="K69" i="1"/>
  <c r="K70" i="1"/>
  <c r="K71" i="1"/>
  <c r="H69" i="1"/>
  <c r="H70" i="1"/>
  <c r="E69" i="1"/>
  <c r="E70" i="1"/>
  <c r="E71" i="1"/>
  <c r="B84" i="1"/>
  <c r="B74" i="1"/>
  <c r="H73" i="1" l="1"/>
  <c r="H74" i="1" s="1"/>
  <c r="H43" i="1"/>
  <c r="H44" i="1"/>
  <c r="T42" i="1"/>
  <c r="T43" i="1"/>
  <c r="E44" i="1"/>
  <c r="T44" i="1"/>
  <c r="Q42" i="1"/>
  <c r="Q43" i="1"/>
  <c r="Q44" i="1"/>
  <c r="N42" i="1"/>
  <c r="N43" i="1"/>
  <c r="N44" i="1"/>
  <c r="K43" i="1"/>
  <c r="K42" i="1"/>
  <c r="H42" i="1"/>
  <c r="B46" i="1"/>
  <c r="E43" i="1"/>
  <c r="E42" i="1"/>
  <c r="H45" i="1" l="1"/>
  <c r="H46" i="1" s="1"/>
  <c r="E45" i="1"/>
  <c r="E46" i="1" s="1"/>
  <c r="K45" i="1"/>
  <c r="K46" i="1" s="1"/>
  <c r="B86" i="1"/>
  <c r="T82" i="1"/>
  <c r="Q82" i="1"/>
  <c r="N82" i="1"/>
  <c r="K82" i="1"/>
  <c r="H82" i="1"/>
  <c r="E82" i="1"/>
  <c r="E83" i="1" s="1"/>
  <c r="E84" i="1" s="1"/>
  <c r="T53" i="1"/>
  <c r="T54" i="1"/>
  <c r="Q53" i="1"/>
  <c r="Q54" i="1"/>
  <c r="N53" i="1"/>
  <c r="N54" i="1"/>
  <c r="N50" i="1"/>
  <c r="K53" i="1"/>
  <c r="K54" i="1"/>
  <c r="H53" i="1"/>
  <c r="H54" i="1"/>
  <c r="T35" i="1"/>
  <c r="T32" i="1"/>
  <c r="T33" i="1"/>
  <c r="Q35" i="1"/>
  <c r="Q32" i="1"/>
  <c r="Q33" i="1"/>
  <c r="N35" i="1"/>
  <c r="N32" i="1"/>
  <c r="N33" i="1"/>
  <c r="K35" i="1"/>
  <c r="K32" i="1"/>
  <c r="K33" i="1"/>
  <c r="T17" i="1"/>
  <c r="T18" i="1"/>
  <c r="T19" i="1"/>
  <c r="T20" i="1"/>
  <c r="T21" i="1"/>
  <c r="Q17" i="1"/>
  <c r="Q18" i="1"/>
  <c r="Q19" i="1"/>
  <c r="Q20" i="1"/>
  <c r="Q21" i="1"/>
  <c r="N17" i="1"/>
  <c r="N18" i="1"/>
  <c r="N19" i="1"/>
  <c r="N20" i="1"/>
  <c r="N21" i="1"/>
  <c r="K17" i="1"/>
  <c r="K18" i="1"/>
  <c r="K19" i="1"/>
  <c r="K20" i="1"/>
  <c r="K21" i="1"/>
  <c r="H35" i="1"/>
  <c r="H33" i="1"/>
  <c r="H32" i="1"/>
  <c r="H21" i="1"/>
  <c r="H20" i="1"/>
  <c r="H19" i="1"/>
  <c r="H18" i="1"/>
  <c r="H17" i="1"/>
  <c r="E31" i="1"/>
  <c r="E35" i="1"/>
  <c r="E34" i="1"/>
  <c r="E32" i="1"/>
  <c r="E33" i="1"/>
  <c r="E20" i="1"/>
  <c r="E17" i="1"/>
  <c r="E18" i="1"/>
  <c r="E19" i="1"/>
  <c r="E21" i="1"/>
  <c r="E14" i="1"/>
  <c r="E15" i="1"/>
  <c r="E16" i="1"/>
  <c r="E13" i="1"/>
  <c r="E60" i="1" l="1"/>
  <c r="H60" i="1"/>
  <c r="K60" i="1"/>
  <c r="N60" i="1"/>
  <c r="Q60" i="1"/>
  <c r="T60" i="1"/>
  <c r="B56" i="1"/>
  <c r="B38" i="1"/>
  <c r="B24" i="1"/>
  <c r="T22" i="1"/>
  <c r="T16" i="1"/>
  <c r="T15" i="1"/>
  <c r="T14" i="1"/>
  <c r="T13" i="1"/>
  <c r="Q22" i="1"/>
  <c r="Q16" i="1"/>
  <c r="Q15" i="1"/>
  <c r="Q14" i="1"/>
  <c r="Q13" i="1"/>
  <c r="N22" i="1"/>
  <c r="N16" i="1"/>
  <c r="N15" i="1"/>
  <c r="N14" i="1"/>
  <c r="N13" i="1"/>
  <c r="K22" i="1"/>
  <c r="K16" i="1"/>
  <c r="K15" i="1"/>
  <c r="K14" i="1"/>
  <c r="K13" i="1"/>
  <c r="H22" i="1"/>
  <c r="H16" i="1"/>
  <c r="H15" i="1"/>
  <c r="H14" i="1"/>
  <c r="H13" i="1"/>
  <c r="E22" i="1"/>
  <c r="T78" i="1"/>
  <c r="Q78" i="1"/>
  <c r="N78" i="1"/>
  <c r="K78" i="1"/>
  <c r="H78" i="1"/>
  <c r="T72" i="1"/>
  <c r="Q72" i="1"/>
  <c r="N72" i="1"/>
  <c r="K72" i="1"/>
  <c r="E72" i="1"/>
  <c r="T63" i="1"/>
  <c r="Q63" i="1"/>
  <c r="N63" i="1"/>
  <c r="K63" i="1"/>
  <c r="H63" i="1"/>
  <c r="E63" i="1"/>
  <c r="T52" i="1"/>
  <c r="T51" i="1"/>
  <c r="T50" i="1"/>
  <c r="Q52" i="1"/>
  <c r="Q51" i="1"/>
  <c r="N52" i="1"/>
  <c r="N51" i="1"/>
  <c r="K51" i="1"/>
  <c r="K50" i="1"/>
  <c r="H52" i="1"/>
  <c r="H51" i="1"/>
  <c r="H50" i="1"/>
  <c r="T36" i="1"/>
  <c r="T34" i="1"/>
  <c r="T31" i="1"/>
  <c r="T30" i="1"/>
  <c r="T29" i="1"/>
  <c r="T28" i="1"/>
  <c r="Q36" i="1"/>
  <c r="Q34" i="1"/>
  <c r="Q31" i="1"/>
  <c r="Q30" i="1"/>
  <c r="Q28" i="1"/>
  <c r="N36" i="1"/>
  <c r="N34" i="1"/>
  <c r="N31" i="1"/>
  <c r="N30" i="1"/>
  <c r="N29" i="1"/>
  <c r="N28" i="1"/>
  <c r="K36" i="1"/>
  <c r="K34" i="1"/>
  <c r="K31" i="1"/>
  <c r="K30" i="1"/>
  <c r="K29" i="1"/>
  <c r="K28" i="1"/>
  <c r="H36" i="1"/>
  <c r="H34" i="1"/>
  <c r="H31" i="1"/>
  <c r="H30" i="1"/>
  <c r="H29" i="1"/>
  <c r="H28" i="1"/>
  <c r="E36" i="1"/>
  <c r="E30" i="1"/>
  <c r="E29" i="1"/>
  <c r="E28" i="1"/>
  <c r="K55" i="1" l="1"/>
  <c r="K56" i="1" s="1"/>
  <c r="N64" i="1"/>
  <c r="N65" i="1" s="1"/>
  <c r="E23" i="1"/>
  <c r="E24" i="1" s="1"/>
  <c r="T83" i="1"/>
  <c r="T84" i="1" s="1"/>
  <c r="Q64" i="1"/>
  <c r="Q65" i="1" s="1"/>
  <c r="H83" i="1"/>
  <c r="H84" i="1" s="1"/>
  <c r="N83" i="1"/>
  <c r="N84" i="1" s="1"/>
  <c r="K64" i="1"/>
  <c r="K65" i="1" s="1"/>
  <c r="N45" i="1"/>
  <c r="N46" i="1" s="1"/>
  <c r="T23" i="1"/>
  <c r="T24" i="1" s="1"/>
  <c r="E64" i="1"/>
  <c r="E65" i="1" s="1"/>
  <c r="E37" i="1"/>
  <c r="E38" i="1" s="1"/>
  <c r="H37" i="1"/>
  <c r="H38" i="1" s="1"/>
  <c r="N37" i="1"/>
  <c r="N38" i="1" s="1"/>
  <c r="Q37" i="1"/>
  <c r="Q38" i="1" s="1"/>
  <c r="T37" i="1"/>
  <c r="T38" i="1" s="1"/>
  <c r="Q45" i="1"/>
  <c r="Q46" i="1" s="1"/>
  <c r="Q55" i="1"/>
  <c r="Q56" i="1" s="1"/>
  <c r="T73" i="1"/>
  <c r="T74" i="1" s="1"/>
  <c r="T64" i="1"/>
  <c r="T65" i="1" s="1"/>
  <c r="H64" i="1"/>
  <c r="H65" i="1" s="1"/>
  <c r="K37" i="1"/>
  <c r="K38" i="1" s="1"/>
  <c r="N55" i="1"/>
  <c r="N56" i="1" s="1"/>
  <c r="E73" i="1"/>
  <c r="E74" i="1" s="1"/>
  <c r="N73" i="1"/>
  <c r="N74" i="1" s="1"/>
  <c r="Q73" i="1"/>
  <c r="Q74" i="1" s="1"/>
  <c r="K83" i="1"/>
  <c r="K84" i="1" s="1"/>
  <c r="Q83" i="1"/>
  <c r="Q84" i="1" s="1"/>
  <c r="T45" i="1"/>
  <c r="T46" i="1" s="1"/>
  <c r="H55" i="1"/>
  <c r="H56" i="1" s="1"/>
  <c r="T55" i="1"/>
  <c r="T56" i="1" s="1"/>
  <c r="K73" i="1"/>
  <c r="K74" i="1" s="1"/>
  <c r="N23" i="1"/>
  <c r="N24" i="1" s="1"/>
  <c r="H23" i="1"/>
  <c r="H24" i="1" s="1"/>
  <c r="K23" i="1"/>
  <c r="K24" i="1" s="1"/>
  <c r="Q23" i="1"/>
  <c r="Q24" i="1" s="1"/>
  <c r="Q86" i="1" l="1"/>
  <c r="E86" i="1"/>
  <c r="T86" i="1"/>
  <c r="N86" i="1"/>
  <c r="H86" i="1"/>
  <c r="K86" i="1"/>
</calcChain>
</file>

<file path=xl/sharedStrings.xml><?xml version="1.0" encoding="utf-8"?>
<sst xmlns="http://schemas.openxmlformats.org/spreadsheetml/2006/main" count="259" uniqueCount="118">
  <si>
    <t>I.SELECCIÓN DE MERCADO OBJETIVO</t>
  </si>
  <si>
    <t>A. FACTORES ECONOMICOS</t>
  </si>
  <si>
    <t>Cal.</t>
  </si>
  <si>
    <t>Pond</t>
  </si>
  <si>
    <t>Tipo de cambio (moneda del país / USD$)</t>
  </si>
  <si>
    <t>Devaluación</t>
  </si>
  <si>
    <t>Calificación Riesgo país</t>
  </si>
  <si>
    <t>sub-total</t>
  </si>
  <si>
    <t>B.INDICADORES DEMOGRAFICOS</t>
  </si>
  <si>
    <t xml:space="preserve">Población </t>
  </si>
  <si>
    <t>Densidad Poblacional (habit / Km2)</t>
  </si>
  <si>
    <t>Idioma</t>
  </si>
  <si>
    <t>Concentración  Urbana %</t>
  </si>
  <si>
    <t>D. COMERCIO EXTERIOR</t>
  </si>
  <si>
    <t>E. COMPETENCIA</t>
  </si>
  <si>
    <t>F.BARRERAS COMERCIALES</t>
  </si>
  <si>
    <t>G. MERCADO</t>
  </si>
  <si>
    <t>Chile</t>
  </si>
  <si>
    <t>Selección de los puntajes mas altos</t>
  </si>
  <si>
    <t>PIB Sectorial:  (US$ millones) %</t>
  </si>
  <si>
    <t>Ranking de la innovación</t>
  </si>
  <si>
    <t>Impuestos IVA</t>
  </si>
  <si>
    <t>Indice IDH</t>
  </si>
  <si>
    <t>COSTOS DE OPERACIÓN</t>
  </si>
  <si>
    <t>Servicios publicos</t>
  </si>
  <si>
    <t>Pago de seguros (EPS, ARL, TCF)</t>
  </si>
  <si>
    <t>Balanza comercial del servicio (USD$ miles)</t>
  </si>
  <si>
    <t>Doing Business</t>
  </si>
  <si>
    <t>Indice de corrupción</t>
  </si>
  <si>
    <t>Importaciones mundiales servicio 2018 (USD$ miles)</t>
  </si>
  <si>
    <t xml:space="preserve">Índice de Gini </t>
  </si>
  <si>
    <t>Mexico</t>
  </si>
  <si>
    <t>USA (Wisconsin)</t>
  </si>
  <si>
    <t xml:space="preserve">Canadá </t>
  </si>
  <si>
    <t>Brazil</t>
  </si>
  <si>
    <t xml:space="preserve">Mexico </t>
  </si>
  <si>
    <t>Perú</t>
  </si>
  <si>
    <t>Salario minimo USD</t>
  </si>
  <si>
    <t>33°</t>
  </si>
  <si>
    <t>Gasto publico %PIB</t>
  </si>
  <si>
    <t>47°</t>
  </si>
  <si>
    <t>Español</t>
  </si>
  <si>
    <t>Impuesto sobre la renta.</t>
  </si>
  <si>
    <t>56°</t>
  </si>
  <si>
    <t>Raking de capital humano</t>
  </si>
  <si>
    <t>53°</t>
  </si>
  <si>
    <t>Acuerdo Comple Econo</t>
  </si>
  <si>
    <t>IPC Trasporte</t>
  </si>
  <si>
    <t>A1 (Estable)</t>
  </si>
  <si>
    <t>Balanza Comercial general (USD$ millones) %</t>
  </si>
  <si>
    <t>Importaciones mundiales servicios 2017  (USD$ miles)</t>
  </si>
  <si>
    <t>Alto o bajo contexto</t>
  </si>
  <si>
    <t>Manejo del tiempo</t>
  </si>
  <si>
    <t>Alto</t>
  </si>
  <si>
    <t>Policronicos</t>
  </si>
  <si>
    <t>3,244.00</t>
  </si>
  <si>
    <t>A3 (Negativa)</t>
  </si>
  <si>
    <t>Ranking de competitividad</t>
  </si>
  <si>
    <t>48°</t>
  </si>
  <si>
    <t>69°</t>
  </si>
  <si>
    <t>54°</t>
  </si>
  <si>
    <t>Arriendo de oficinas o locales USD</t>
  </si>
  <si>
    <t>Acuerdos comerciales</t>
  </si>
  <si>
    <t xml:space="preserve"> </t>
  </si>
  <si>
    <t>VALORACIÓN</t>
  </si>
  <si>
    <t>Cantidad empresas publicas</t>
  </si>
  <si>
    <t>Cantidad empresas privadas</t>
  </si>
  <si>
    <t>Variación promedio del precio de la gasolina.</t>
  </si>
  <si>
    <t>PIB per Capita USD</t>
  </si>
  <si>
    <t>230 - 389</t>
  </si>
  <si>
    <t xml:space="preserve">Población Económicamente Activa </t>
  </si>
  <si>
    <t>2°</t>
  </si>
  <si>
    <t>3°</t>
  </si>
  <si>
    <t>166,543,859</t>
  </si>
  <si>
    <t>Inglés</t>
  </si>
  <si>
    <t>4°</t>
  </si>
  <si>
    <t>Monocrónicos</t>
  </si>
  <si>
    <t>Bajo</t>
  </si>
  <si>
    <t>312 - 549</t>
  </si>
  <si>
    <t>8°</t>
  </si>
  <si>
    <t>Aaa (estable)</t>
  </si>
  <si>
    <t>Promoción comercial</t>
  </si>
  <si>
    <t>Cantidad empresas mixtas</t>
  </si>
  <si>
    <t>USD   196</t>
  </si>
  <si>
    <t>19.7%</t>
  </si>
  <si>
    <t>Portugues</t>
  </si>
  <si>
    <t>750-1000</t>
  </si>
  <si>
    <t>Ba2(nivel medio)</t>
  </si>
  <si>
    <t>1800-2400</t>
  </si>
  <si>
    <t>22º</t>
  </si>
  <si>
    <t>710-855</t>
  </si>
  <si>
    <t>A3 (Estable)</t>
  </si>
  <si>
    <t>AAA(Estable)</t>
  </si>
  <si>
    <t>Frances - ingles</t>
  </si>
  <si>
    <t>Monocronicos</t>
  </si>
  <si>
    <t>Promoción Comercial</t>
  </si>
  <si>
    <t>Complementación economica</t>
  </si>
  <si>
    <t>Unión Aduanera</t>
  </si>
  <si>
    <t>209,469,333</t>
  </si>
  <si>
    <t>33,050,325</t>
  </si>
  <si>
    <t>37,768,100</t>
  </si>
  <si>
    <t>106,500,000</t>
  </si>
  <si>
    <t>18,864,000</t>
  </si>
  <si>
    <t>20,466,000</t>
  </si>
  <si>
    <t>504 -  756</t>
  </si>
  <si>
    <t>Cantidad de empresas reparación de carrocerías, pinturas, interiores y vidrios automotrices</t>
  </si>
  <si>
    <t>Tamaño de las 3 pricipales empresas.</t>
  </si>
  <si>
    <t>Cantidad de empleados.</t>
  </si>
  <si>
    <t>Fortaleza financiera de las 3 pricipales empresas. (M USD)</t>
  </si>
  <si>
    <t>Grandes</t>
  </si>
  <si>
    <t>Grandes.</t>
  </si>
  <si>
    <t>Medianas.</t>
  </si>
  <si>
    <t>Descripción del Servicio:</t>
  </si>
  <si>
    <t>pinturas, interiores y vidrios.</t>
  </si>
  <si>
    <t>Mantenimiento de carrocerías,</t>
  </si>
  <si>
    <t xml:space="preserve">Empresa: </t>
  </si>
  <si>
    <t>Pequeñas</t>
  </si>
  <si>
    <t>Supermóvil Colombia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</si>
</sst>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_-[$USD]\ * #,##0_-;\-[$USD]\ * #,##0_-;_-[$USD]\ * &quot;-&quot;??_-;_-@_-"/>
    <numFmt numFmtId="169" formatCode="_-[$USD]\ * #,##0.00_-;\-[$USD]\ * #,##0.00_-;_-[$USD]\ * &quot;-&quot;??_-;_-@_-"/>
    <numFmt numFmtId="170" formatCode="_-[$COP]\ * #,##0_-;\-[$COP]\ * #,##0_-;_-[$COP]\ * &quot;-&quot;??_-;_-@_-"/>
    <numFmt numFmtId="171" formatCode="0.000"/>
    <numFmt numFmtId="172" formatCode="_([$USD]\ * #,##0.00_);_([$USD]\ * \(#,##0.00\);_([$USD]\ * &quot;-&quot;??_);_(@_)"/>
    <numFmt numFmtId="173" formatCode="_([$COP]\ * #,##0.00_);_([$COP]\ * \(#,##0.00\);_([$COP]\ * &quot;-&quot;??_);_(@_)"/>
    <numFmt numFmtId="174" formatCode="_([$USD]\ * #,##0_);_([$USD]\ * \(#,##0\);_([$USD]\ * &quot;-&quot;??_);_(@_)"/>
    <numFmt numFmtId="175" formatCode="_([$COP]\ * #,##0.000_);_([$COP]\ * \(#,##0.000\);_([$COP]\ * &quot;-&quot;??_);_(@_)"/>
    <numFmt numFmtId="176" formatCode="0.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u/>
      <sz val="8"/>
      <color theme="10"/>
      <name val="Arial"/>
      <family val="2"/>
    </font>
    <font>
      <sz val="11"/>
      <color rgb="FF333333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1">
    <xf numFmtId="0" fontId="0" fillId="0" borderId="0" xfId="0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0" fillId="0" borderId="1" xfId="0" applyFill="1" applyBorder="1"/>
    <xf numFmtId="0" fontId="10" fillId="3" borderId="6" xfId="0" applyFont="1" applyFill="1" applyBorder="1"/>
    <xf numFmtId="0" fontId="11" fillId="3" borderId="8" xfId="0" applyFont="1" applyFill="1" applyBorder="1"/>
    <xf numFmtId="0" fontId="11" fillId="3" borderId="9" xfId="0" applyFont="1" applyFill="1" applyBorder="1"/>
    <xf numFmtId="0" fontId="11" fillId="3" borderId="2" xfId="0" applyFont="1" applyFill="1" applyBorder="1"/>
    <xf numFmtId="0" fontId="11" fillId="3" borderId="5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57" xfId="0" applyFill="1" applyBorder="1"/>
    <xf numFmtId="0" fontId="8" fillId="0" borderId="0" xfId="0" applyFont="1" applyFill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6" xfId="0" applyFont="1" applyFill="1" applyBorder="1"/>
    <xf numFmtId="0" fontId="0" fillId="0" borderId="0" xfId="0" applyFill="1"/>
    <xf numFmtId="0" fontId="0" fillId="0" borderId="0" xfId="0" applyFill="1"/>
    <xf numFmtId="0" fontId="13" fillId="0" borderId="0" xfId="0" applyFont="1" applyFill="1" applyBorder="1" applyAlignment="1">
      <alignment horizontal="right" vertical="center" wrapText="1"/>
    </xf>
    <xf numFmtId="10" fontId="13" fillId="0" borderId="0" xfId="0" applyNumberFormat="1" applyFont="1" applyFill="1" applyBorder="1" applyAlignment="1">
      <alignment horizontal="right" vertical="center" wrapText="1"/>
    </xf>
    <xf numFmtId="10" fontId="0" fillId="0" borderId="0" xfId="0" applyNumberFormat="1" applyFill="1" applyBorder="1"/>
    <xf numFmtId="9" fontId="0" fillId="0" borderId="0" xfId="0" applyNumberFormat="1" applyFill="1"/>
    <xf numFmtId="172" fontId="0" fillId="0" borderId="0" xfId="0" applyNumberFormat="1" applyFill="1"/>
    <xf numFmtId="0" fontId="11" fillId="3" borderId="25" xfId="0" applyFont="1" applyFill="1" applyBorder="1"/>
    <xf numFmtId="0" fontId="11" fillId="3" borderId="3" xfId="0" applyFont="1" applyFill="1" applyBorder="1"/>
    <xf numFmtId="0" fontId="11" fillId="3" borderId="33" xfId="0" applyFont="1" applyFill="1" applyBorder="1"/>
    <xf numFmtId="0" fontId="13" fillId="0" borderId="6" xfId="0" applyFont="1" applyFill="1" applyBorder="1" applyAlignment="1">
      <alignment horizontal="right" vertical="center" wrapText="1"/>
    </xf>
    <xf numFmtId="0" fontId="7" fillId="0" borderId="0" xfId="0" applyFont="1" applyFill="1" applyAlignment="1"/>
    <xf numFmtId="0" fontId="7" fillId="0" borderId="57" xfId="0" applyFont="1" applyFill="1" applyBorder="1"/>
    <xf numFmtId="0" fontId="7" fillId="2" borderId="2" xfId="0" applyFont="1" applyFill="1" applyBorder="1"/>
    <xf numFmtId="0" fontId="14" fillId="2" borderId="8" xfId="0" applyFont="1" applyFill="1" applyBorder="1"/>
    <xf numFmtId="0" fontId="9" fillId="8" borderId="39" xfId="0" applyFont="1" applyFill="1" applyBorder="1" applyAlignment="1">
      <alignment horizontal="center"/>
    </xf>
    <xf numFmtId="0" fontId="9" fillId="2" borderId="39" xfId="0" applyFont="1" applyFill="1" applyBorder="1"/>
    <xf numFmtId="9" fontId="9" fillId="3" borderId="5" xfId="0" applyNumberFormat="1" applyFont="1" applyFill="1" applyBorder="1" applyAlignment="1">
      <alignment horizontal="center"/>
    </xf>
    <xf numFmtId="0" fontId="14" fillId="2" borderId="39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/>
    </xf>
    <xf numFmtId="0" fontId="16" fillId="4" borderId="58" xfId="0" applyFont="1" applyFill="1" applyBorder="1"/>
    <xf numFmtId="9" fontId="16" fillId="6" borderId="60" xfId="0" applyNumberFormat="1" applyFont="1" applyFill="1" applyBorder="1" applyAlignment="1">
      <alignment horizontal="center"/>
    </xf>
    <xf numFmtId="172" fontId="16" fillId="4" borderId="11" xfId="2" applyNumberFormat="1" applyFont="1" applyFill="1" applyBorder="1" applyAlignment="1">
      <alignment horizontal="right" vertical="center" wrapText="1"/>
    </xf>
    <xf numFmtId="0" fontId="16" fillId="6" borderId="15" xfId="0" applyFont="1" applyFill="1" applyBorder="1" applyAlignment="1">
      <alignment horizontal="center"/>
    </xf>
    <xf numFmtId="0" fontId="16" fillId="6" borderId="13" xfId="0" applyFont="1" applyFill="1" applyBorder="1"/>
    <xf numFmtId="172" fontId="16" fillId="4" borderId="52" xfId="2" applyNumberFormat="1" applyFont="1" applyFill="1" applyBorder="1" applyAlignment="1">
      <alignment horizontal="right"/>
    </xf>
    <xf numFmtId="0" fontId="16" fillId="6" borderId="20" xfId="0" applyFont="1" applyFill="1" applyBorder="1" applyAlignment="1">
      <alignment horizontal="center"/>
    </xf>
    <xf numFmtId="0" fontId="16" fillId="6" borderId="8" xfId="0" applyFont="1" applyFill="1" applyBorder="1"/>
    <xf numFmtId="169" fontId="16" fillId="4" borderId="52" xfId="2" applyNumberFormat="1" applyFont="1" applyFill="1" applyBorder="1"/>
    <xf numFmtId="0" fontId="16" fillId="6" borderId="15" xfId="0" applyFont="1" applyFill="1" applyBorder="1"/>
    <xf numFmtId="172" fontId="16" fillId="4" borderId="52" xfId="1" applyNumberFormat="1" applyFont="1" applyFill="1" applyBorder="1"/>
    <xf numFmtId="0" fontId="16" fillId="6" borderId="35" xfId="0" applyFont="1" applyFill="1" applyBorder="1"/>
    <xf numFmtId="172" fontId="16" fillId="4" borderId="11" xfId="2" applyNumberFormat="1" applyFont="1" applyFill="1" applyBorder="1"/>
    <xf numFmtId="0" fontId="16" fillId="4" borderId="62" xfId="0" applyFont="1" applyFill="1" applyBorder="1"/>
    <xf numFmtId="9" fontId="16" fillId="6" borderId="0" xfId="0" applyNumberFormat="1" applyFont="1" applyFill="1" applyBorder="1" applyAlignment="1">
      <alignment horizontal="center"/>
    </xf>
    <xf numFmtId="173" fontId="16" fillId="4" borderId="14" xfId="2" applyNumberFormat="1" applyFont="1" applyFill="1" applyBorder="1" applyAlignment="1">
      <alignment horizontal="right" vertical="center" wrapText="1"/>
    </xf>
    <xf numFmtId="0" fontId="16" fillId="6" borderId="34" xfId="0" applyFont="1" applyFill="1" applyBorder="1"/>
    <xf numFmtId="173" fontId="16" fillId="4" borderId="14" xfId="2" applyNumberFormat="1" applyFont="1" applyFill="1" applyBorder="1" applyAlignment="1">
      <alignment horizontal="right"/>
    </xf>
    <xf numFmtId="0" fontId="16" fillId="6" borderId="21" xfId="0" applyFont="1" applyFill="1" applyBorder="1" applyAlignment="1">
      <alignment horizontal="center"/>
    </xf>
    <xf numFmtId="0" fontId="16" fillId="6" borderId="51" xfId="0" applyFont="1" applyFill="1" applyBorder="1"/>
    <xf numFmtId="170" fontId="16" fillId="4" borderId="14" xfId="1" applyNumberFormat="1" applyFont="1" applyFill="1" applyBorder="1"/>
    <xf numFmtId="0" fontId="16" fillId="6" borderId="48" xfId="0" applyFont="1" applyFill="1" applyBorder="1"/>
    <xf numFmtId="175" fontId="16" fillId="4" borderId="14" xfId="1" applyNumberFormat="1" applyFont="1" applyFill="1" applyBorder="1"/>
    <xf numFmtId="0" fontId="16" fillId="6" borderId="56" xfId="0" applyFont="1" applyFill="1" applyBorder="1"/>
    <xf numFmtId="173" fontId="16" fillId="4" borderId="14" xfId="1" applyNumberFormat="1" applyFont="1" applyFill="1" applyBorder="1"/>
    <xf numFmtId="9" fontId="16" fillId="6" borderId="61" xfId="0" applyNumberFormat="1" applyFont="1" applyFill="1" applyBorder="1" applyAlignment="1">
      <alignment horizontal="center"/>
    </xf>
    <xf numFmtId="174" fontId="16" fillId="4" borderId="14" xfId="2" applyNumberFormat="1" applyFont="1" applyFill="1" applyBorder="1" applyAlignment="1">
      <alignment horizontal="right" vertical="center" wrapText="1"/>
    </xf>
    <xf numFmtId="168" fontId="16" fillId="4" borderId="14" xfId="2" applyNumberFormat="1" applyFont="1" applyFill="1" applyBorder="1"/>
    <xf numFmtId="172" fontId="16" fillId="4" borderId="14" xfId="3" applyNumberFormat="1" applyFont="1" applyFill="1" applyBorder="1"/>
    <xf numFmtId="172" fontId="16" fillId="4" borderId="14" xfId="2" applyNumberFormat="1" applyFont="1" applyFill="1" applyBorder="1" applyAlignment="1">
      <alignment horizontal="right"/>
    </xf>
    <xf numFmtId="174" fontId="16" fillId="4" borderId="14" xfId="3" applyNumberFormat="1" applyFont="1" applyFill="1" applyBorder="1"/>
    <xf numFmtId="10" fontId="16" fillId="4" borderId="14" xfId="2" applyNumberFormat="1" applyFont="1" applyFill="1" applyBorder="1" applyAlignment="1">
      <alignment horizontal="right" vertical="center" wrapText="1"/>
    </xf>
    <xf numFmtId="10" fontId="16" fillId="4" borderId="14" xfId="2" applyNumberFormat="1" applyFont="1" applyFill="1" applyBorder="1"/>
    <xf numFmtId="10" fontId="16" fillId="4" borderId="14" xfId="3" applyNumberFormat="1" applyFont="1" applyFill="1" applyBorder="1"/>
    <xf numFmtId="10" fontId="16" fillId="4" borderId="14" xfId="3" applyNumberFormat="1" applyFont="1" applyFill="1" applyBorder="1" applyAlignment="1">
      <alignment horizontal="right"/>
    </xf>
    <xf numFmtId="0" fontId="16" fillId="4" borderId="61" xfId="0" applyFont="1" applyFill="1" applyBorder="1"/>
    <xf numFmtId="9" fontId="16" fillId="6" borderId="62" xfId="0" applyNumberFormat="1" applyFont="1" applyFill="1" applyBorder="1" applyAlignment="1">
      <alignment horizontal="center"/>
    </xf>
    <xf numFmtId="172" fontId="16" fillId="4" borderId="14" xfId="2" applyNumberFormat="1" applyFont="1" applyFill="1" applyBorder="1" applyAlignment="1">
      <alignment horizontal="right" vertical="center" wrapText="1"/>
    </xf>
    <xf numFmtId="0" fontId="16" fillId="6" borderId="24" xfId="0" applyFont="1" applyFill="1" applyBorder="1" applyAlignment="1">
      <alignment horizontal="center"/>
    </xf>
    <xf numFmtId="0" fontId="16" fillId="6" borderId="31" xfId="0" applyFont="1" applyFill="1" applyBorder="1" applyAlignment="1">
      <alignment horizontal="center"/>
    </xf>
    <xf numFmtId="0" fontId="16" fillId="6" borderId="24" xfId="0" applyFont="1" applyFill="1" applyBorder="1"/>
    <xf numFmtId="174" fontId="16" fillId="4" borderId="14" xfId="1" applyNumberFormat="1" applyFont="1" applyFill="1" applyBorder="1" applyAlignment="1">
      <alignment horizontal="center"/>
    </xf>
    <xf numFmtId="0" fontId="16" fillId="4" borderId="14" xfId="1" applyNumberFormat="1" applyFont="1" applyFill="1" applyBorder="1" applyAlignment="1">
      <alignment horizontal="right"/>
    </xf>
    <xf numFmtId="9" fontId="16" fillId="6" borderId="51" xfId="0" applyNumberFormat="1" applyFont="1" applyFill="1" applyBorder="1" applyAlignment="1">
      <alignment horizontal="center"/>
    </xf>
    <xf numFmtId="0" fontId="16" fillId="4" borderId="14" xfId="1" applyNumberFormat="1" applyFont="1" applyFill="1" applyBorder="1" applyAlignment="1">
      <alignment horizontal="right" vertical="center" wrapText="1"/>
    </xf>
    <xf numFmtId="0" fontId="16" fillId="6" borderId="47" xfId="0" applyFont="1" applyFill="1" applyBorder="1"/>
    <xf numFmtId="10" fontId="16" fillId="4" borderId="14" xfId="1" applyNumberFormat="1" applyFont="1" applyFill="1" applyBorder="1" applyAlignment="1">
      <alignment horizontal="right" vertical="center" wrapText="1"/>
    </xf>
    <xf numFmtId="10" fontId="16" fillId="4" borderId="14" xfId="1" applyNumberFormat="1" applyFont="1" applyFill="1" applyBorder="1" applyAlignment="1">
      <alignment horizontal="right"/>
    </xf>
    <xf numFmtId="2" fontId="16" fillId="4" borderId="14" xfId="1" applyNumberFormat="1" applyFont="1" applyFill="1" applyBorder="1" applyAlignment="1">
      <alignment horizontal="right"/>
    </xf>
    <xf numFmtId="9" fontId="16" fillId="6" borderId="1" xfId="0" applyNumberFormat="1" applyFont="1" applyFill="1" applyBorder="1" applyAlignment="1">
      <alignment horizontal="center"/>
    </xf>
    <xf numFmtId="10" fontId="16" fillId="4" borderId="14" xfId="3" applyNumberFormat="1" applyFont="1" applyFill="1" applyBorder="1" applyAlignment="1">
      <alignment horizontal="right" vertical="center" wrapText="1"/>
    </xf>
    <xf numFmtId="0" fontId="16" fillId="6" borderId="17" xfId="0" applyFont="1" applyFill="1" applyBorder="1" applyAlignment="1">
      <alignment horizontal="center"/>
    </xf>
    <xf numFmtId="0" fontId="16" fillId="6" borderId="54" xfId="0" applyFont="1" applyFill="1" applyBorder="1"/>
    <xf numFmtId="10" fontId="16" fillId="4" borderId="14" xfId="2" applyNumberFormat="1" applyFont="1" applyFill="1" applyBorder="1" applyAlignment="1">
      <alignment horizontal="right"/>
    </xf>
    <xf numFmtId="0" fontId="16" fillId="6" borderId="23" xfId="0" applyFont="1" applyFill="1" applyBorder="1" applyAlignment="1">
      <alignment horizontal="center"/>
    </xf>
    <xf numFmtId="0" fontId="16" fillId="6" borderId="45" xfId="0" applyFont="1" applyFill="1" applyBorder="1"/>
    <xf numFmtId="0" fontId="16" fillId="6" borderId="18" xfId="0" applyFont="1" applyFill="1" applyBorder="1"/>
    <xf numFmtId="0" fontId="16" fillId="6" borderId="55" xfId="0" applyFont="1" applyFill="1" applyBorder="1"/>
    <xf numFmtId="2" fontId="16" fillId="4" borderId="14" xfId="2" applyNumberFormat="1" applyFont="1" applyFill="1" applyBorder="1"/>
    <xf numFmtId="3" fontId="16" fillId="6" borderId="3" xfId="0" applyNumberFormat="1" applyFont="1" applyFill="1" applyBorder="1"/>
    <xf numFmtId="0" fontId="16" fillId="6" borderId="19" xfId="0" applyFont="1" applyFill="1" applyBorder="1" applyAlignment="1">
      <alignment horizontal="center"/>
    </xf>
    <xf numFmtId="165" fontId="16" fillId="6" borderId="5" xfId="1" applyNumberFormat="1" applyFont="1" applyFill="1" applyBorder="1"/>
    <xf numFmtId="0" fontId="16" fillId="6" borderId="25" xfId="0" applyFont="1" applyFill="1" applyBorder="1"/>
    <xf numFmtId="0" fontId="16" fillId="6" borderId="32" xfId="0" applyFont="1" applyFill="1" applyBorder="1" applyAlignment="1">
      <alignment horizontal="center"/>
    </xf>
    <xf numFmtId="0" fontId="16" fillId="6" borderId="3" xfId="0" applyFont="1" applyFill="1" applyBorder="1"/>
    <xf numFmtId="0" fontId="16" fillId="6" borderId="4" xfId="0" applyFont="1" applyFill="1" applyBorder="1"/>
    <xf numFmtId="0" fontId="7" fillId="0" borderId="0" xfId="0" applyFont="1" applyFill="1" applyBorder="1" applyAlignment="1">
      <alignment horizontal="center"/>
    </xf>
    <xf numFmtId="2" fontId="7" fillId="7" borderId="39" xfId="0" applyNumberFormat="1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166" fontId="16" fillId="7" borderId="39" xfId="0" applyNumberFormat="1" applyFont="1" applyFill="1" applyBorder="1"/>
    <xf numFmtId="0" fontId="16" fillId="0" borderId="8" xfId="0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4" xfId="0" applyFont="1" applyFill="1" applyBorder="1"/>
    <xf numFmtId="0" fontId="16" fillId="0" borderId="47" xfId="0" applyFont="1" applyFill="1" applyBorder="1"/>
    <xf numFmtId="0" fontId="14" fillId="2" borderId="39" xfId="0" applyFont="1" applyFill="1" applyBorder="1" applyAlignment="1">
      <alignment horizontal="center"/>
    </xf>
    <xf numFmtId="9" fontId="14" fillId="3" borderId="0" xfId="0" applyNumberFormat="1" applyFont="1" applyFill="1" applyAlignment="1">
      <alignment horizontal="center"/>
    </xf>
    <xf numFmtId="0" fontId="15" fillId="3" borderId="6" xfId="0" applyFont="1" applyFill="1" applyBorder="1"/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/>
    <xf numFmtId="0" fontId="14" fillId="3" borderId="41" xfId="0" applyFont="1" applyFill="1" applyBorder="1"/>
    <xf numFmtId="0" fontId="14" fillId="3" borderId="33" xfId="0" applyFont="1" applyFill="1" applyBorder="1" applyAlignment="1">
      <alignment horizontal="center"/>
    </xf>
    <xf numFmtId="0" fontId="14" fillId="3" borderId="2" xfId="0" applyFont="1" applyFill="1" applyBorder="1"/>
    <xf numFmtId="0" fontId="14" fillId="3" borderId="0" xfId="0" applyFont="1" applyFill="1"/>
    <xf numFmtId="0" fontId="14" fillId="3" borderId="9" xfId="0" applyFont="1" applyFill="1" applyBorder="1"/>
    <xf numFmtId="0" fontId="14" fillId="3" borderId="5" xfId="0" applyFont="1" applyFill="1" applyBorder="1"/>
    <xf numFmtId="0" fontId="16" fillId="4" borderId="59" xfId="0" applyFont="1" applyFill="1" applyBorder="1"/>
    <xf numFmtId="9" fontId="16" fillId="6" borderId="12" xfId="3" applyFont="1" applyFill="1" applyBorder="1" applyAlignment="1">
      <alignment horizontal="center"/>
    </xf>
    <xf numFmtId="167" fontId="16" fillId="4" borderId="11" xfId="1" applyNumberFormat="1" applyFont="1" applyFill="1" applyBorder="1" applyAlignment="1">
      <alignment horizontal="right"/>
    </xf>
    <xf numFmtId="0" fontId="16" fillId="6" borderId="50" xfId="0" applyFont="1" applyFill="1" applyBorder="1" applyAlignment="1">
      <alignment horizontal="center"/>
    </xf>
    <xf numFmtId="0" fontId="16" fillId="6" borderId="36" xfId="0" applyFont="1" applyFill="1" applyBorder="1"/>
    <xf numFmtId="167" fontId="16" fillId="4" borderId="11" xfId="1" applyNumberFormat="1" applyFont="1" applyFill="1" applyBorder="1"/>
    <xf numFmtId="0" fontId="16" fillId="6" borderId="12" xfId="0" applyFont="1" applyFill="1" applyBorder="1"/>
    <xf numFmtId="0" fontId="16" fillId="6" borderId="21" xfId="0" applyFont="1" applyFill="1" applyBorder="1"/>
    <xf numFmtId="2" fontId="16" fillId="4" borderId="14" xfId="2" applyNumberFormat="1" applyFont="1" applyFill="1" applyBorder="1" applyAlignment="1">
      <alignment horizontal="right"/>
    </xf>
    <xf numFmtId="0" fontId="16" fillId="4" borderId="51" xfId="0" applyFont="1" applyFill="1" applyBorder="1"/>
    <xf numFmtId="9" fontId="16" fillId="6" borderId="0" xfId="3" applyNumberFormat="1" applyFont="1" applyFill="1" applyBorder="1" applyAlignment="1">
      <alignment horizontal="center"/>
    </xf>
    <xf numFmtId="3" fontId="16" fillId="4" borderId="14" xfId="0" applyNumberFormat="1" applyFont="1" applyFill="1" applyBorder="1" applyAlignment="1">
      <alignment horizontal="right" vertical="center"/>
    </xf>
    <xf numFmtId="0" fontId="16" fillId="6" borderId="37" xfId="0" applyFont="1" applyFill="1" applyBorder="1"/>
    <xf numFmtId="2" fontId="16" fillId="4" borderId="14" xfId="3" applyNumberFormat="1" applyFont="1" applyFill="1" applyBorder="1" applyAlignment="1">
      <alignment horizontal="right"/>
    </xf>
    <xf numFmtId="0" fontId="16" fillId="4" borderId="47" xfId="0" applyFont="1" applyFill="1" applyBorder="1"/>
    <xf numFmtId="9" fontId="16" fillId="6" borderId="62" xfId="3" applyNumberFormat="1" applyFont="1" applyFill="1" applyBorder="1" applyAlignment="1">
      <alignment horizontal="center"/>
    </xf>
    <xf numFmtId="167" fontId="16" fillId="4" borderId="14" xfId="1" applyNumberFormat="1" applyFont="1" applyFill="1" applyBorder="1" applyAlignment="1">
      <alignment horizontal="right"/>
    </xf>
    <xf numFmtId="167" fontId="16" fillId="4" borderId="14" xfId="1" applyNumberFormat="1" applyFont="1" applyFill="1" applyBorder="1"/>
    <xf numFmtId="0" fontId="16" fillId="4" borderId="46" xfId="0" applyFont="1" applyFill="1" applyBorder="1"/>
    <xf numFmtId="9" fontId="16" fillId="6" borderId="0" xfId="3" applyNumberFormat="1" applyFont="1" applyFill="1" applyBorder="1" applyAlignment="1">
      <alignment horizontal="center" vertical="center"/>
    </xf>
    <xf numFmtId="0" fontId="16" fillId="4" borderId="14" xfId="1" applyNumberFormat="1" applyFont="1" applyFill="1" applyBorder="1" applyAlignment="1">
      <alignment horizontal="right" vertical="center"/>
    </xf>
    <xf numFmtId="9" fontId="16" fillId="6" borderId="61" xfId="3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/>
    </xf>
    <xf numFmtId="9" fontId="16" fillId="6" borderId="61" xfId="3" applyNumberFormat="1" applyFont="1" applyFill="1" applyBorder="1" applyAlignment="1">
      <alignment horizontal="center"/>
    </xf>
    <xf numFmtId="0" fontId="16" fillId="4" borderId="14" xfId="4" applyNumberFormat="1" applyFont="1" applyFill="1" applyBorder="1" applyAlignment="1" applyProtection="1">
      <alignment horizontal="right"/>
    </xf>
    <xf numFmtId="0" fontId="16" fillId="4" borderId="40" xfId="4" applyNumberFormat="1" applyFont="1" applyFill="1" applyBorder="1" applyAlignment="1" applyProtection="1">
      <alignment horizontal="right"/>
    </xf>
    <xf numFmtId="171" fontId="16" fillId="4" borderId="40" xfId="4" applyNumberFormat="1" applyFont="1" applyFill="1" applyBorder="1" applyAlignment="1" applyProtection="1">
      <alignment horizontal="right"/>
    </xf>
    <xf numFmtId="0" fontId="16" fillId="4" borderId="45" xfId="0" applyFont="1" applyFill="1" applyBorder="1"/>
    <xf numFmtId="9" fontId="16" fillId="6" borderId="63" xfId="3" applyNumberFormat="1" applyFont="1" applyFill="1" applyBorder="1" applyAlignment="1">
      <alignment horizontal="center"/>
    </xf>
    <xf numFmtId="10" fontId="16" fillId="4" borderId="22" xfId="1" applyNumberFormat="1" applyFont="1" applyFill="1" applyBorder="1" applyAlignment="1">
      <alignment horizontal="right"/>
    </xf>
    <xf numFmtId="10" fontId="16" fillId="4" borderId="22" xfId="1" applyNumberFormat="1" applyFont="1" applyFill="1" applyBorder="1"/>
    <xf numFmtId="0" fontId="16" fillId="6" borderId="9" xfId="0" applyFont="1" applyFill="1" applyBorder="1"/>
    <xf numFmtId="0" fontId="16" fillId="6" borderId="16" xfId="0" applyFont="1" applyFill="1" applyBorder="1" applyAlignment="1">
      <alignment horizontal="center"/>
    </xf>
    <xf numFmtId="2" fontId="16" fillId="7" borderId="39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9" fontId="14" fillId="3" borderId="5" xfId="0" applyNumberFormat="1" applyFont="1" applyFill="1" applyBorder="1" applyAlignment="1">
      <alignment horizontal="center"/>
    </xf>
    <xf numFmtId="9" fontId="16" fillId="6" borderId="59" xfId="0" applyNumberFormat="1" applyFont="1" applyFill="1" applyBorder="1" applyAlignment="1">
      <alignment horizontal="center"/>
    </xf>
    <xf numFmtId="172" fontId="16" fillId="4" borderId="11" xfId="2" applyNumberFormat="1" applyFont="1" applyFill="1" applyBorder="1" applyAlignment="1">
      <alignment horizontal="right"/>
    </xf>
    <xf numFmtId="0" fontId="16" fillId="6" borderId="28" xfId="0" applyFont="1" applyFill="1" applyBorder="1" applyAlignment="1">
      <alignment horizontal="center"/>
    </xf>
    <xf numFmtId="0" fontId="16" fillId="6" borderId="20" xfId="0" applyFont="1" applyFill="1" applyBorder="1"/>
    <xf numFmtId="0" fontId="16" fillId="6" borderId="28" xfId="0" applyFont="1" applyFill="1" applyBorder="1"/>
    <xf numFmtId="10" fontId="16" fillId="4" borderId="40" xfId="3" applyNumberFormat="1" applyFont="1" applyFill="1" applyBorder="1"/>
    <xf numFmtId="0" fontId="16" fillId="6" borderId="42" xfId="0" applyFont="1" applyFill="1" applyBorder="1" applyAlignment="1">
      <alignment horizontal="center"/>
    </xf>
    <xf numFmtId="9" fontId="16" fillId="4" borderId="14" xfId="3" applyFont="1" applyFill="1" applyBorder="1"/>
    <xf numFmtId="9" fontId="16" fillId="4" borderId="14" xfId="0" applyNumberFormat="1" applyFont="1" applyFill="1" applyBorder="1"/>
    <xf numFmtId="9" fontId="16" fillId="4" borderId="14" xfId="0" applyNumberFormat="1" applyFont="1" applyFill="1" applyBorder="1" applyAlignment="1">
      <alignment horizontal="right"/>
    </xf>
    <xf numFmtId="0" fontId="16" fillId="6" borderId="31" xfId="0" applyFont="1" applyFill="1" applyBorder="1"/>
    <xf numFmtId="0" fontId="16" fillId="4" borderId="2" xfId="0" applyFont="1" applyFill="1" applyBorder="1"/>
    <xf numFmtId="10" fontId="16" fillId="4" borderId="40" xfId="0" applyNumberFormat="1" applyFont="1" applyFill="1" applyBorder="1"/>
    <xf numFmtId="10" fontId="16" fillId="4" borderId="49" xfId="0" applyNumberFormat="1" applyFont="1" applyFill="1" applyBorder="1"/>
    <xf numFmtId="10" fontId="16" fillId="4" borderId="44" xfId="0" applyNumberFormat="1" applyFont="1" applyFill="1" applyBorder="1"/>
    <xf numFmtId="9" fontId="16" fillId="4" borderId="44" xfId="0" applyNumberFormat="1" applyFont="1" applyFill="1" applyBorder="1"/>
    <xf numFmtId="0" fontId="16" fillId="6" borderId="27" xfId="0" applyFont="1" applyFill="1" applyBorder="1"/>
    <xf numFmtId="9" fontId="16" fillId="4" borderId="44" xfId="0" applyNumberFormat="1" applyFont="1" applyFill="1" applyBorder="1" applyAlignment="1">
      <alignment horizontal="right"/>
    </xf>
    <xf numFmtId="0" fontId="16" fillId="6" borderId="29" xfId="0" applyFont="1" applyFill="1" applyBorder="1"/>
    <xf numFmtId="0" fontId="16" fillId="6" borderId="33" xfId="0" applyFont="1" applyFill="1" applyBorder="1" applyAlignment="1">
      <alignment horizontal="center"/>
    </xf>
    <xf numFmtId="0" fontId="16" fillId="6" borderId="26" xfId="0" applyFont="1" applyFill="1" applyBorder="1"/>
    <xf numFmtId="0" fontId="16" fillId="6" borderId="59" xfId="0" applyFont="1" applyFill="1" applyBorder="1"/>
    <xf numFmtId="0" fontId="16" fillId="7" borderId="39" xfId="0" applyFont="1" applyFill="1" applyBorder="1"/>
    <xf numFmtId="0" fontId="16" fillId="0" borderId="57" xfId="0" applyFont="1" applyFill="1" applyBorder="1"/>
    <xf numFmtId="0" fontId="16" fillId="0" borderId="47" xfId="0" applyFont="1" applyFill="1" applyBorder="1" applyAlignment="1">
      <alignment horizontal="center"/>
    </xf>
    <xf numFmtId="4" fontId="17" fillId="0" borderId="1" xfId="0" applyNumberFormat="1" applyFont="1" applyBorder="1"/>
    <xf numFmtId="0" fontId="16" fillId="0" borderId="1" xfId="0" applyFont="1" applyFill="1" applyBorder="1"/>
    <xf numFmtId="9" fontId="14" fillId="3" borderId="39" xfId="0" applyNumberFormat="1" applyFont="1" applyFill="1" applyBorder="1" applyAlignment="1">
      <alignment horizontal="center"/>
    </xf>
    <xf numFmtId="0" fontId="15" fillId="3" borderId="25" xfId="0" applyFont="1" applyFill="1" applyBorder="1"/>
    <xf numFmtId="0" fontId="14" fillId="3" borderId="25" xfId="0" applyFont="1" applyFill="1" applyBorder="1"/>
    <xf numFmtId="172" fontId="16" fillId="4" borderId="53" xfId="2" applyNumberFormat="1" applyFont="1" applyFill="1" applyBorder="1"/>
    <xf numFmtId="0" fontId="16" fillId="6" borderId="30" xfId="0" applyFont="1" applyFill="1" applyBorder="1" applyAlignment="1">
      <alignment horizontal="center"/>
    </xf>
    <xf numFmtId="172" fontId="16" fillId="4" borderId="11" xfId="0" applyNumberFormat="1" applyFont="1" applyFill="1" applyBorder="1"/>
    <xf numFmtId="172" fontId="16" fillId="4" borderId="30" xfId="2" applyNumberFormat="1" applyFont="1" applyFill="1" applyBorder="1"/>
    <xf numFmtId="0" fontId="16" fillId="6" borderId="30" xfId="0" applyFont="1" applyFill="1" applyBorder="1"/>
    <xf numFmtId="172" fontId="16" fillId="4" borderId="30" xfId="3" applyNumberFormat="1" applyFont="1" applyFill="1" applyBorder="1" applyAlignment="1">
      <alignment horizontal="right"/>
    </xf>
    <xf numFmtId="172" fontId="16" fillId="4" borderId="30" xfId="2" applyNumberFormat="1" applyFont="1" applyFill="1" applyBorder="1" applyAlignment="1">
      <alignment horizontal="right"/>
    </xf>
    <xf numFmtId="172" fontId="16" fillId="4" borderId="36" xfId="2" applyNumberFormat="1" applyFont="1" applyFill="1" applyBorder="1"/>
    <xf numFmtId="172" fontId="16" fillId="4" borderId="14" xfId="0" applyNumberFormat="1" applyFont="1" applyFill="1" applyBorder="1"/>
    <xf numFmtId="172" fontId="16" fillId="4" borderId="21" xfId="2" applyNumberFormat="1" applyFont="1" applyFill="1" applyBorder="1" applyAlignment="1">
      <alignment wrapText="1"/>
    </xf>
    <xf numFmtId="172" fontId="16" fillId="4" borderId="21" xfId="3" applyNumberFormat="1" applyFont="1" applyFill="1" applyBorder="1" applyAlignment="1">
      <alignment horizontal="right"/>
    </xf>
    <xf numFmtId="172" fontId="16" fillId="4" borderId="21" xfId="2" applyNumberFormat="1" applyFont="1" applyFill="1" applyBorder="1"/>
    <xf numFmtId="172" fontId="16" fillId="4" borderId="42" xfId="2" applyNumberFormat="1" applyFont="1" applyFill="1" applyBorder="1"/>
    <xf numFmtId="172" fontId="16" fillId="4" borderId="14" xfId="2" applyNumberFormat="1" applyFont="1" applyFill="1" applyBorder="1"/>
    <xf numFmtId="1" fontId="16" fillId="4" borderId="36" xfId="3" applyNumberFormat="1" applyFont="1" applyFill="1" applyBorder="1"/>
    <xf numFmtId="0" fontId="16" fillId="4" borderId="14" xfId="3" applyNumberFormat="1" applyFont="1" applyFill="1" applyBorder="1"/>
    <xf numFmtId="0" fontId="16" fillId="4" borderId="21" xfId="3" applyNumberFormat="1" applyFont="1" applyFill="1" applyBorder="1"/>
    <xf numFmtId="1" fontId="16" fillId="4" borderId="21" xfId="3" applyNumberFormat="1" applyFont="1" applyFill="1" applyBorder="1"/>
    <xf numFmtId="0" fontId="16" fillId="4" borderId="36" xfId="3" applyNumberFormat="1" applyFont="1" applyFill="1" applyBorder="1" applyAlignment="1">
      <alignment horizontal="right"/>
    </xf>
    <xf numFmtId="0" fontId="16" fillId="4" borderId="14" xfId="3" applyNumberFormat="1" applyFont="1" applyFill="1" applyBorder="1" applyAlignment="1">
      <alignment horizontal="right"/>
    </xf>
    <xf numFmtId="0" fontId="16" fillId="4" borderId="21" xfId="3" applyNumberFormat="1" applyFont="1" applyFill="1" applyBorder="1" applyAlignment="1">
      <alignment horizontal="right"/>
    </xf>
    <xf numFmtId="0" fontId="16" fillId="6" borderId="33" xfId="0" applyFont="1" applyFill="1" applyBorder="1"/>
    <xf numFmtId="1" fontId="16" fillId="6" borderId="5" xfId="1" applyNumberFormat="1" applyFont="1" applyFill="1" applyBorder="1"/>
    <xf numFmtId="165" fontId="16" fillId="6" borderId="26" xfId="1" applyNumberFormat="1" applyFont="1" applyFill="1" applyBorder="1"/>
    <xf numFmtId="2" fontId="16" fillId="7" borderId="39" xfId="0" applyNumberFormat="1" applyFont="1" applyFill="1" applyBorder="1"/>
    <xf numFmtId="0" fontId="16" fillId="0" borderId="57" xfId="0" applyFont="1" applyFill="1" applyBorder="1" applyAlignment="1">
      <alignment horizontal="center"/>
    </xf>
    <xf numFmtId="0" fontId="16" fillId="0" borderId="2" xfId="0" applyFont="1" applyFill="1" applyBorder="1"/>
    <xf numFmtId="0" fontId="14" fillId="8" borderId="39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8" fillId="4" borderId="60" xfId="0" applyFont="1" applyFill="1" applyBorder="1" applyAlignment="1"/>
    <xf numFmtId="0" fontId="16" fillId="4" borderId="41" xfId="4" applyFont="1" applyFill="1" applyBorder="1" applyAlignment="1" applyProtection="1">
      <alignment horizontal="center"/>
    </xf>
    <xf numFmtId="0" fontId="16" fillId="6" borderId="12" xfId="0" applyFont="1" applyFill="1" applyBorder="1" applyAlignment="1">
      <alignment horizontal="center"/>
    </xf>
    <xf numFmtId="0" fontId="16" fillId="4" borderId="49" xfId="4" applyFont="1" applyFill="1" applyBorder="1" applyAlignment="1" applyProtection="1">
      <alignment horizontal="center"/>
    </xf>
    <xf numFmtId="171" fontId="16" fillId="4" borderId="49" xfId="4" applyNumberFormat="1" applyFont="1" applyFill="1" applyBorder="1" applyAlignment="1" applyProtection="1">
      <alignment horizontal="center"/>
    </xf>
    <xf numFmtId="0" fontId="16" fillId="6" borderId="57" xfId="0" applyFont="1" applyFill="1" applyBorder="1"/>
    <xf numFmtId="0" fontId="16" fillId="4" borderId="40" xfId="4" applyFont="1" applyFill="1" applyBorder="1" applyAlignment="1" applyProtection="1">
      <alignment horizontal="center"/>
    </xf>
    <xf numFmtId="0" fontId="18" fillId="4" borderId="51" xfId="0" applyFont="1" applyFill="1" applyBorder="1" applyAlignment="1"/>
    <xf numFmtId="0" fontId="16" fillId="4" borderId="14" xfId="4" applyFont="1" applyFill="1" applyBorder="1" applyAlignment="1" applyProtection="1">
      <alignment horizontal="center"/>
    </xf>
    <xf numFmtId="171" fontId="16" fillId="4" borderId="14" xfId="4" applyNumberFormat="1" applyFont="1" applyFill="1" applyBorder="1" applyAlignment="1" applyProtection="1">
      <alignment horizontal="center"/>
    </xf>
    <xf numFmtId="0" fontId="18" fillId="4" borderId="64" xfId="0" applyFont="1" applyFill="1" applyBorder="1" applyAlignment="1"/>
    <xf numFmtId="0" fontId="16" fillId="6" borderId="0" xfId="0" applyFont="1" applyFill="1" applyBorder="1" applyAlignment="1">
      <alignment horizontal="center"/>
    </xf>
    <xf numFmtId="0" fontId="16" fillId="4" borderId="52" xfId="4" applyFont="1" applyFill="1" applyBorder="1" applyAlignment="1" applyProtection="1">
      <alignment horizontal="center"/>
    </xf>
    <xf numFmtId="0" fontId="16" fillId="6" borderId="0" xfId="0" applyFont="1" applyFill="1" applyBorder="1"/>
    <xf numFmtId="2" fontId="16" fillId="4" borderId="49" xfId="4" applyNumberFormat="1" applyFont="1" applyFill="1" applyBorder="1" applyAlignment="1" applyProtection="1">
      <alignment horizontal="center"/>
    </xf>
    <xf numFmtId="9" fontId="16" fillId="6" borderId="45" xfId="0" applyNumberFormat="1" applyFont="1" applyFill="1" applyBorder="1" applyAlignment="1">
      <alignment horizontal="center"/>
    </xf>
    <xf numFmtId="0" fontId="16" fillId="4" borderId="40" xfId="4" applyNumberFormat="1" applyFont="1" applyFill="1" applyBorder="1" applyAlignment="1" applyProtection="1">
      <alignment horizontal="center"/>
    </xf>
    <xf numFmtId="0" fontId="16" fillId="6" borderId="46" xfId="0" applyFont="1" applyFill="1" applyBorder="1"/>
    <xf numFmtId="0" fontId="7" fillId="0" borderId="1" xfId="0" applyFont="1" applyFill="1" applyBorder="1" applyAlignment="1">
      <alignment horizontal="center"/>
    </xf>
    <xf numFmtId="0" fontId="15" fillId="3" borderId="41" xfId="0" applyFont="1" applyFill="1" applyBorder="1"/>
    <xf numFmtId="0" fontId="16" fillId="4" borderId="48" xfId="0" applyFont="1" applyFill="1" applyBorder="1"/>
    <xf numFmtId="0" fontId="16" fillId="4" borderId="11" xfId="1" applyNumberFormat="1" applyFont="1" applyFill="1" applyBorder="1" applyAlignment="1">
      <alignment horizontal="right" vertical="center" wrapText="1"/>
    </xf>
    <xf numFmtId="0" fontId="16" fillId="4" borderId="52" xfId="1" applyNumberFormat="1" applyFont="1" applyFill="1" applyBorder="1" applyAlignment="1">
      <alignment horizontal="right"/>
    </xf>
    <xf numFmtId="9" fontId="16" fillId="4" borderId="11" xfId="3" applyFont="1" applyFill="1" applyBorder="1" applyAlignment="1">
      <alignment horizontal="right"/>
    </xf>
    <xf numFmtId="0" fontId="16" fillId="6" borderId="15" xfId="3" applyNumberFormat="1" applyFont="1" applyFill="1" applyBorder="1"/>
    <xf numFmtId="9" fontId="16" fillId="4" borderId="52" xfId="3" applyFont="1" applyFill="1" applyBorder="1" applyAlignment="1">
      <alignment horizontal="right"/>
    </xf>
    <xf numFmtId="9" fontId="16" fillId="4" borderId="36" xfId="1" applyNumberFormat="1" applyFont="1" applyFill="1" applyBorder="1" applyAlignment="1">
      <alignment horizontal="right" vertical="center" wrapText="1"/>
    </xf>
    <xf numFmtId="9" fontId="16" fillId="4" borderId="14" xfId="1" applyNumberFormat="1" applyFont="1" applyFill="1" applyBorder="1" applyAlignment="1">
      <alignment horizontal="right"/>
    </xf>
    <xf numFmtId="9" fontId="16" fillId="4" borderId="14" xfId="3" applyFont="1" applyFill="1" applyBorder="1" applyAlignment="1">
      <alignment horizontal="right"/>
    </xf>
    <xf numFmtId="9" fontId="16" fillId="4" borderId="14" xfId="3" applyNumberFormat="1" applyFont="1" applyFill="1" applyBorder="1" applyAlignment="1">
      <alignment horizontal="right"/>
    </xf>
    <xf numFmtId="9" fontId="16" fillId="4" borderId="36" xfId="3" applyFont="1" applyFill="1" applyBorder="1" applyAlignment="1">
      <alignment horizontal="right"/>
    </xf>
    <xf numFmtId="0" fontId="16" fillId="4" borderId="56" xfId="0" applyFont="1" applyFill="1" applyBorder="1"/>
    <xf numFmtId="9" fontId="16" fillId="6" borderId="47" xfId="0" applyNumberFormat="1" applyFont="1" applyFill="1" applyBorder="1" applyAlignment="1">
      <alignment horizontal="center" vertical="center"/>
    </xf>
    <xf numFmtId="0" fontId="16" fillId="4" borderId="14" xfId="0" applyNumberFormat="1" applyFont="1" applyFill="1" applyBorder="1"/>
    <xf numFmtId="0" fontId="16" fillId="6" borderId="15" xfId="0" applyNumberFormat="1" applyFont="1" applyFill="1" applyBorder="1" applyAlignment="1">
      <alignment horizontal="center"/>
    </xf>
    <xf numFmtId="0" fontId="16" fillId="6" borderId="55" xfId="0" applyFont="1" applyFill="1" applyBorder="1" applyAlignment="1">
      <alignment vertical="center"/>
    </xf>
    <xf numFmtId="10" fontId="16" fillId="4" borderId="14" xfId="0" applyNumberFormat="1" applyFont="1" applyFill="1" applyBorder="1"/>
    <xf numFmtId="0" fontId="16" fillId="6" borderId="21" xfId="0" applyNumberFormat="1" applyFont="1" applyFill="1" applyBorder="1" applyAlignment="1">
      <alignment horizontal="center"/>
    </xf>
    <xf numFmtId="1" fontId="16" fillId="6" borderId="15" xfId="3" applyNumberFormat="1" applyFont="1" applyFill="1" applyBorder="1"/>
    <xf numFmtId="10" fontId="16" fillId="4" borderId="36" xfId="3" applyNumberFormat="1" applyFont="1" applyFill="1" applyBorder="1" applyAlignment="1">
      <alignment horizontal="right"/>
    </xf>
    <xf numFmtId="0" fontId="16" fillId="6" borderId="4" xfId="0" applyFont="1" applyFill="1" applyBorder="1" applyAlignment="1">
      <alignment horizontal="center"/>
    </xf>
    <xf numFmtId="0" fontId="16" fillId="6" borderId="19" xfId="0" applyFont="1" applyFill="1" applyBorder="1"/>
    <xf numFmtId="10" fontId="16" fillId="4" borderId="41" xfId="4" applyNumberFormat="1" applyFont="1" applyFill="1" applyBorder="1" applyAlignment="1" applyProtection="1">
      <alignment horizontal="center"/>
    </xf>
    <xf numFmtId="0" fontId="16" fillId="6" borderId="0" xfId="0" applyFont="1" applyFill="1" applyBorder="1" applyAlignment="1">
      <alignment horizontal="center" vertical="center"/>
    </xf>
    <xf numFmtId="10" fontId="16" fillId="4" borderId="49" xfId="4" applyNumberFormat="1" applyFont="1" applyFill="1" applyBorder="1" applyAlignment="1" applyProtection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10" fontId="16" fillId="4" borderId="11" xfId="4" applyNumberFormat="1" applyFont="1" applyFill="1" applyBorder="1" applyAlignment="1" applyProtection="1">
      <alignment horizontal="center" vertical="center"/>
    </xf>
    <xf numFmtId="0" fontId="16" fillId="6" borderId="38" xfId="0" applyFont="1" applyFill="1" applyBorder="1" applyAlignment="1">
      <alignment vertical="center"/>
    </xf>
    <xf numFmtId="0" fontId="16" fillId="6" borderId="24" xfId="0" applyFont="1" applyFill="1" applyBorder="1" applyAlignment="1">
      <alignment vertical="center"/>
    </xf>
    <xf numFmtId="0" fontId="16" fillId="4" borderId="14" xfId="3" applyNumberFormat="1" applyFont="1" applyFill="1" applyBorder="1" applyAlignment="1" applyProtection="1">
      <alignment horizontal="center"/>
    </xf>
    <xf numFmtId="0" fontId="16" fillId="6" borderId="21" xfId="0" applyFont="1" applyFill="1" applyBorder="1" applyAlignment="1">
      <alignment horizontal="center" vertical="center"/>
    </xf>
    <xf numFmtId="0" fontId="16" fillId="4" borderId="14" xfId="4" applyFont="1" applyFill="1" applyBorder="1" applyAlignment="1" applyProtection="1">
      <alignment horizontal="center" vertical="center"/>
    </xf>
    <xf numFmtId="0" fontId="16" fillId="4" borderId="52" xfId="4" applyFont="1" applyFill="1" applyBorder="1" applyAlignment="1" applyProtection="1">
      <alignment horizontal="center" vertical="center"/>
    </xf>
    <xf numFmtId="0" fontId="16" fillId="6" borderId="21" xfId="0" applyFont="1" applyFill="1" applyBorder="1" applyAlignment="1">
      <alignment vertical="center"/>
    </xf>
    <xf numFmtId="0" fontId="16" fillId="4" borderId="52" xfId="3" applyNumberFormat="1" applyFont="1" applyFill="1" applyBorder="1" applyAlignment="1" applyProtection="1">
      <alignment horizontal="center"/>
    </xf>
    <xf numFmtId="0" fontId="16" fillId="6" borderId="30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vertical="center"/>
    </xf>
    <xf numFmtId="9" fontId="16" fillId="6" borderId="47" xfId="0" applyNumberFormat="1" applyFont="1" applyFill="1" applyBorder="1" applyAlignment="1">
      <alignment horizontal="center"/>
    </xf>
    <xf numFmtId="0" fontId="16" fillId="4" borderId="52" xfId="4" applyNumberFormat="1" applyFont="1" applyFill="1" applyBorder="1" applyAlignment="1" applyProtection="1">
      <alignment horizontal="center"/>
    </xf>
    <xf numFmtId="0" fontId="16" fillId="6" borderId="10" xfId="0" applyFont="1" applyFill="1" applyBorder="1" applyAlignment="1">
      <alignment vertical="center"/>
    </xf>
    <xf numFmtId="9" fontId="16" fillId="6" borderId="63" xfId="0" applyNumberFormat="1" applyFont="1" applyFill="1" applyBorder="1" applyAlignment="1">
      <alignment horizontal="center"/>
    </xf>
    <xf numFmtId="10" fontId="16" fillId="4" borderId="52" xfId="4" applyNumberFormat="1" applyFont="1" applyFill="1" applyBorder="1" applyAlignment="1" applyProtection="1">
      <alignment horizontal="center"/>
    </xf>
    <xf numFmtId="0" fontId="16" fillId="6" borderId="10" xfId="0" applyFont="1" applyFill="1" applyBorder="1"/>
    <xf numFmtId="9" fontId="16" fillId="4" borderId="52" xfId="4" applyNumberFormat="1" applyFont="1" applyFill="1" applyBorder="1" applyAlignment="1" applyProtection="1">
      <alignment horizontal="center"/>
    </xf>
    <xf numFmtId="0" fontId="16" fillId="6" borderId="23" xfId="0" applyFont="1" applyFill="1" applyBorder="1"/>
    <xf numFmtId="0" fontId="16" fillId="6" borderId="7" xfId="0" applyFont="1" applyFill="1" applyBorder="1" applyAlignment="1">
      <alignment vertical="center"/>
    </xf>
    <xf numFmtId="0" fontId="16" fillId="6" borderId="32" xfId="0" applyFont="1" applyFill="1" applyBorder="1"/>
    <xf numFmtId="2" fontId="16" fillId="6" borderId="35" xfId="0" applyNumberFormat="1" applyFont="1" applyFill="1" applyBorder="1"/>
    <xf numFmtId="176" fontId="16" fillId="6" borderId="56" xfId="0" applyNumberFormat="1" applyFont="1" applyFill="1" applyBorder="1"/>
    <xf numFmtId="2" fontId="16" fillId="6" borderId="56" xfId="0" applyNumberFormat="1" applyFont="1" applyFill="1" applyBorder="1"/>
    <xf numFmtId="176" fontId="16" fillId="6" borderId="48" xfId="0" applyNumberFormat="1" applyFont="1" applyFill="1" applyBorder="1"/>
    <xf numFmtId="2" fontId="16" fillId="6" borderId="48" xfId="0" applyNumberFormat="1" applyFont="1" applyFill="1" applyBorder="1"/>
    <xf numFmtId="2" fontId="16" fillId="6" borderId="8" xfId="0" applyNumberFormat="1" applyFont="1" applyFill="1" applyBorder="1"/>
    <xf numFmtId="2" fontId="16" fillId="6" borderId="51" xfId="0" applyNumberFormat="1" applyFont="1" applyFill="1" applyBorder="1"/>
    <xf numFmtId="9" fontId="16" fillId="6" borderId="43" xfId="0" applyNumberFormat="1" applyFont="1" applyFill="1" applyBorder="1" applyAlignment="1">
      <alignment horizontal="center"/>
    </xf>
    <xf numFmtId="166" fontId="7" fillId="7" borderId="39" xfId="0" applyNumberFormat="1" applyFont="1" applyFill="1" applyBorder="1"/>
    <xf numFmtId="165" fontId="16" fillId="0" borderId="0" xfId="0" applyNumberFormat="1" applyFont="1" applyFill="1"/>
    <xf numFmtId="0" fontId="7" fillId="5" borderId="39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6" borderId="32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4" borderId="5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47" xfId="0" applyFont="1" applyFill="1" applyBorder="1" applyAlignment="1">
      <alignment horizontal="center"/>
    </xf>
  </cellXfs>
  <cellStyles count="21">
    <cellStyle name="Hipervínculo" xfId="4" builtinId="8"/>
    <cellStyle name="Millares" xfId="1" builtinId="3"/>
    <cellStyle name="Moneda" xfId="2" builtinId="4"/>
    <cellStyle name="Normal" xfId="0" builtinId="0"/>
    <cellStyle name="Normal 2" xfId="5" xr:uid="{00000000-0005-0000-0000-000004000000}"/>
    <cellStyle name="Normal 2 2" xfId="8" xr:uid="{00000000-0005-0000-0000-000005000000}"/>
    <cellStyle name="Normal 2 2 2" xfId="16" xr:uid="{00000000-0005-0000-0000-000006000000}"/>
    <cellStyle name="Normal 2 3" xfId="13" xr:uid="{00000000-0005-0000-0000-000007000000}"/>
    <cellStyle name="Normal 3" xfId="6" xr:uid="{00000000-0005-0000-0000-000008000000}"/>
    <cellStyle name="Normal 3 2" xfId="9" xr:uid="{00000000-0005-0000-0000-000009000000}"/>
    <cellStyle name="Normal 3 2 2" xfId="10" xr:uid="{00000000-0005-0000-0000-00000A000000}"/>
    <cellStyle name="Normal 3 2 2 2" xfId="18" xr:uid="{00000000-0005-0000-0000-00000B000000}"/>
    <cellStyle name="Normal 3 2 3" xfId="17" xr:uid="{00000000-0005-0000-0000-00000C000000}"/>
    <cellStyle name="Normal 3 3" xfId="14" xr:uid="{00000000-0005-0000-0000-00000D000000}"/>
    <cellStyle name="Normal 4" xfId="7" xr:uid="{00000000-0005-0000-0000-00000E000000}"/>
    <cellStyle name="Normal 4 2" xfId="12" xr:uid="{00000000-0005-0000-0000-00000F000000}"/>
    <cellStyle name="Normal 4 2 2" xfId="20" xr:uid="{00000000-0005-0000-0000-000010000000}"/>
    <cellStyle name="Normal 4 3" xfId="15" xr:uid="{00000000-0005-0000-0000-000011000000}"/>
    <cellStyle name="Normal 5" xfId="11" xr:uid="{00000000-0005-0000-0000-000012000000}"/>
    <cellStyle name="Normal 5 2" xfId="19" xr:uid="{00000000-0005-0000-0000-000013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18555</xdr:colOff>
      <xdr:row>0</xdr:row>
      <xdr:rowOff>87703</xdr:rowOff>
    </xdr:from>
    <xdr:to>
      <xdr:col>2</xdr:col>
      <xdr:colOff>816274</xdr:colOff>
      <xdr:row>3</xdr:row>
      <xdr:rowOff>44840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555" y="87703"/>
          <a:ext cx="5791540" cy="555851"/>
        </a:xfrm>
        <a:prstGeom prst="rect">
          <a:avLst/>
        </a:prstGeom>
        <a:solidFill>
          <a:schemeClr val="accent1">
            <a:lumMod val="75000"/>
          </a:schemeClr>
        </a:solidFill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ES" sz="1400" b="0" i="0" strike="noStrike">
            <a:solidFill>
              <a:schemeClr val="bg1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400" b="0" i="0" strike="noStrike">
              <a:solidFill>
                <a:schemeClr val="bg1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chemeClr val="bg1"/>
              </a:solidFill>
              <a:latin typeface="Arial"/>
              <a:cs typeface="Arial"/>
            </a:rPr>
            <a:t>MATRIZ DE SELECCIÓN DEL MERCADO OBJETIVO</a:t>
          </a:r>
        </a:p>
      </xdr:txBody>
    </xdr:sp>
    <xdr:clientData/>
  </xdr:twoCellAnchor>
  <xdr:twoCellAnchor>
    <xdr:from>
      <xdr:col>5</xdr:col>
      <xdr:colOff>2104</xdr:colOff>
      <xdr:row>0</xdr:row>
      <xdr:rowOff>108549</xdr:rowOff>
    </xdr:from>
    <xdr:to>
      <xdr:col>11</xdr:col>
      <xdr:colOff>38286</xdr:colOff>
      <xdr:row>6</xdr:row>
      <xdr:rowOff>179985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681974" y="108549"/>
          <a:ext cx="4229656" cy="1246598"/>
        </a:xfrm>
        <a:prstGeom prst="rect">
          <a:avLst/>
        </a:prstGeom>
        <a:solidFill>
          <a:schemeClr val="accent1">
            <a:lumMod val="75000"/>
          </a:schemeClr>
        </a:solidFill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es-CO" sz="14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CALIFICACIÓN</a:t>
          </a:r>
          <a:r>
            <a:rPr lang="es-CO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 rtl="0">
            <a:defRPr sz="1000"/>
          </a:pPr>
          <a:endParaRPr lang="es-CO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OPORTUNIDAD</a:t>
          </a:r>
          <a:r>
            <a:rPr lang="es-CO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	</a:t>
          </a: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es-CO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NEUTRO </a:t>
          </a:r>
          <a:r>
            <a:rPr lang="es-CO" sz="14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s-CO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s-CO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AMENAZA</a:t>
          </a:r>
          <a:r>
            <a:rPr lang="es-CO" sz="14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s-CO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	</a:t>
          </a:r>
          <a:r>
            <a:rPr lang="es-CO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endParaRPr lang="es-ES" sz="1400" b="1" i="0" strike="noStrike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8"/>
  <sheetViews>
    <sheetView tabSelected="1" zoomScale="70" zoomScaleNormal="70" workbookViewId="0">
      <selection activeCell="H88" sqref="H88"/>
    </sheetView>
  </sheetViews>
  <sheetFormatPr baseColWidth="10" defaultColWidth="11.44140625" defaultRowHeight="13.2" x14ac:dyDescent="0.25"/>
  <cols>
    <col min="1" max="1" width="57" style="3" bestFit="1" customWidth="1"/>
    <col min="2" max="2" width="18" style="3" customWidth="1"/>
    <col min="3" max="3" width="21.88671875" style="3" bestFit="1" customWidth="1"/>
    <col min="4" max="4" width="6.33203125" style="15" customWidth="1"/>
    <col min="5" max="5" width="9.109375" style="3" bestFit="1" customWidth="1"/>
    <col min="6" max="6" width="21.88671875" style="3" bestFit="1" customWidth="1"/>
    <col min="7" max="7" width="6.109375" style="22" customWidth="1"/>
    <col min="8" max="8" width="9.109375" style="3" bestFit="1" customWidth="1"/>
    <col min="9" max="9" width="25" style="3" bestFit="1" customWidth="1"/>
    <col min="10" max="10" width="6.88671875" style="3" bestFit="1" customWidth="1"/>
    <col min="11" max="11" width="9.109375" style="3" bestFit="1" customWidth="1"/>
    <col min="12" max="12" width="19.6640625" style="3" bestFit="1" customWidth="1"/>
    <col min="13" max="13" width="5.5546875" style="3" customWidth="1"/>
    <col min="14" max="14" width="9.109375" style="3" bestFit="1" customWidth="1"/>
    <col min="15" max="15" width="20.88671875" style="3" customWidth="1"/>
    <col min="16" max="16" width="5.44140625" style="3" customWidth="1"/>
    <col min="17" max="17" width="9.109375" style="3" bestFit="1" customWidth="1"/>
    <col min="18" max="18" width="21.44140625" style="3" customWidth="1"/>
    <col min="19" max="19" width="5.33203125" style="3" bestFit="1" customWidth="1"/>
    <col min="20" max="20" width="9.109375" style="3" bestFit="1" customWidth="1"/>
    <col min="21" max="16384" width="11.44140625" style="3"/>
  </cols>
  <sheetData>
    <row r="1" spans="1:20" ht="17.399999999999999" x14ac:dyDescent="0.3">
      <c r="A1" s="1"/>
      <c r="B1" s="1"/>
      <c r="C1" s="1"/>
      <c r="D1" s="2"/>
      <c r="E1" s="1"/>
      <c r="F1" s="16"/>
      <c r="G1" s="17"/>
      <c r="H1" s="16"/>
      <c r="I1" s="16"/>
      <c r="J1" s="1"/>
      <c r="K1" s="1"/>
      <c r="L1" s="2"/>
      <c r="M1" s="2"/>
    </row>
    <row r="2" spans="1:20" ht="12.75" customHeight="1" x14ac:dyDescent="0.25">
      <c r="F2" s="16"/>
      <c r="G2" s="17"/>
      <c r="H2" s="16"/>
      <c r="I2" s="16"/>
    </row>
    <row r="3" spans="1:20" ht="15.6" x14ac:dyDescent="0.25">
      <c r="F3" s="16"/>
      <c r="G3" s="17"/>
      <c r="H3" s="16"/>
      <c r="I3" s="16"/>
    </row>
    <row r="4" spans="1:20" ht="16.2" thickBot="1" x14ac:dyDescent="0.3">
      <c r="F4" s="16"/>
      <c r="G4" s="17"/>
      <c r="H4" s="16"/>
      <c r="I4" s="16"/>
    </row>
    <row r="5" spans="1:20" ht="16.2" thickBot="1" x14ac:dyDescent="0.35">
      <c r="A5" s="39" t="s">
        <v>115</v>
      </c>
      <c r="B5" s="317" t="s">
        <v>117</v>
      </c>
      <c r="C5" s="318"/>
      <c r="D5" s="19"/>
      <c r="E5" s="5"/>
      <c r="F5" s="16"/>
      <c r="G5" s="17"/>
      <c r="H5" s="16"/>
      <c r="I5" s="16"/>
      <c r="J5" s="5"/>
      <c r="K5" s="5"/>
      <c r="L5" s="26"/>
    </row>
    <row r="6" spans="1:20" ht="15.6" x14ac:dyDescent="0.3">
      <c r="A6" s="39" t="s">
        <v>112</v>
      </c>
      <c r="B6" s="317" t="s">
        <v>114</v>
      </c>
      <c r="C6" s="318"/>
      <c r="D6" s="36"/>
      <c r="F6" s="13"/>
      <c r="G6" s="14"/>
      <c r="H6" s="13"/>
      <c r="I6" s="13"/>
    </row>
    <row r="7" spans="1:20" ht="16.2" thickBot="1" x14ac:dyDescent="0.35">
      <c r="A7" s="38"/>
      <c r="B7" s="319" t="s">
        <v>113</v>
      </c>
      <c r="C7" s="320"/>
      <c r="D7" s="36"/>
      <c r="G7" s="14"/>
      <c r="H7" s="13"/>
    </row>
    <row r="8" spans="1:20" ht="10.5" customHeight="1" thickBot="1" x14ac:dyDescent="0.35">
      <c r="A8" s="4"/>
      <c r="B8" s="37"/>
      <c r="C8" s="18"/>
      <c r="G8" s="14"/>
      <c r="H8" s="13"/>
    </row>
    <row r="9" spans="1:20" ht="20.25" customHeight="1" thickBot="1" x14ac:dyDescent="0.3">
      <c r="A9" s="41" t="s">
        <v>0</v>
      </c>
      <c r="G9" s="14"/>
      <c r="H9" s="13"/>
    </row>
    <row r="10" spans="1:20" ht="13.8" thickBot="1" x14ac:dyDescent="0.3">
      <c r="A10" s="5"/>
      <c r="G10" s="21"/>
      <c r="H10" s="7"/>
    </row>
    <row r="11" spans="1:20" ht="13.8" thickBot="1" x14ac:dyDescent="0.3">
      <c r="A11" s="6"/>
      <c r="B11" s="40" t="s">
        <v>64</v>
      </c>
      <c r="C11" s="312" t="s">
        <v>17</v>
      </c>
      <c r="D11" s="313"/>
      <c r="E11" s="314"/>
      <c r="F11" s="312" t="s">
        <v>31</v>
      </c>
      <c r="G11" s="313"/>
      <c r="H11" s="314"/>
      <c r="I11" s="312" t="s">
        <v>32</v>
      </c>
      <c r="J11" s="313"/>
      <c r="K11" s="314"/>
      <c r="L11" s="312" t="s">
        <v>33</v>
      </c>
      <c r="M11" s="313"/>
      <c r="N11" s="314"/>
      <c r="O11" s="312" t="s">
        <v>36</v>
      </c>
      <c r="P11" s="313"/>
      <c r="Q11" s="314"/>
      <c r="R11" s="312" t="s">
        <v>34</v>
      </c>
      <c r="S11" s="313"/>
      <c r="T11" s="314"/>
    </row>
    <row r="12" spans="1:20" ht="13.8" thickBot="1" x14ac:dyDescent="0.3">
      <c r="A12" s="44" t="s">
        <v>1</v>
      </c>
      <c r="B12" s="42">
        <v>0.15</v>
      </c>
      <c r="C12" s="8"/>
      <c r="D12" s="20" t="s">
        <v>2</v>
      </c>
      <c r="E12" s="9" t="s">
        <v>3</v>
      </c>
      <c r="F12" s="32"/>
      <c r="G12" s="23" t="s">
        <v>2</v>
      </c>
      <c r="H12" s="24" t="s">
        <v>3</v>
      </c>
      <c r="I12" s="32"/>
      <c r="J12" s="10" t="s">
        <v>2</v>
      </c>
      <c r="K12" s="12" t="s">
        <v>3</v>
      </c>
      <c r="L12" s="32"/>
      <c r="M12" s="10" t="s">
        <v>2</v>
      </c>
      <c r="N12" s="11" t="s">
        <v>3</v>
      </c>
      <c r="O12" s="32"/>
      <c r="P12" s="10" t="s">
        <v>2</v>
      </c>
      <c r="Q12" s="12" t="s">
        <v>3</v>
      </c>
      <c r="R12" s="33"/>
      <c r="S12" s="34" t="s">
        <v>2</v>
      </c>
      <c r="T12" s="12" t="s">
        <v>3</v>
      </c>
    </row>
    <row r="13" spans="1:20" ht="15" customHeight="1" x14ac:dyDescent="0.25">
      <c r="A13" s="45" t="s">
        <v>4</v>
      </c>
      <c r="B13" s="46">
        <v>0.2</v>
      </c>
      <c r="C13" s="47">
        <v>857.4</v>
      </c>
      <c r="D13" s="48">
        <v>2</v>
      </c>
      <c r="E13" s="49">
        <f>$B13*D13</f>
        <v>0.4</v>
      </c>
      <c r="F13" s="50">
        <v>23.99</v>
      </c>
      <c r="G13" s="51">
        <v>2</v>
      </c>
      <c r="H13" s="52">
        <f t="shared" ref="H13:H22" si="0">$B13*G13</f>
        <v>0.4</v>
      </c>
      <c r="I13" s="53">
        <v>1</v>
      </c>
      <c r="J13" s="54">
        <v>3</v>
      </c>
      <c r="K13" s="49">
        <f t="shared" ref="K13:K22" si="1">$B13*J13</f>
        <v>0.60000000000000009</v>
      </c>
      <c r="L13" s="55">
        <v>1.4019999999999999</v>
      </c>
      <c r="M13" s="54">
        <v>3</v>
      </c>
      <c r="N13" s="56">
        <f t="shared" ref="N13:N22" si="2">$B13*M13</f>
        <v>0.60000000000000009</v>
      </c>
      <c r="O13" s="50">
        <v>3.42</v>
      </c>
      <c r="P13" s="54">
        <v>1</v>
      </c>
      <c r="Q13" s="56">
        <f t="shared" ref="Q13:Q22" si="3">$B13*P13</f>
        <v>0.2</v>
      </c>
      <c r="R13" s="57">
        <v>5.0999999999999996</v>
      </c>
      <c r="S13" s="54">
        <v>3</v>
      </c>
      <c r="T13" s="49">
        <f t="shared" ref="T13:T22" si="4">$B13*S13</f>
        <v>0.60000000000000009</v>
      </c>
    </row>
    <row r="14" spans="1:20" ht="15" x14ac:dyDescent="0.25">
      <c r="A14" s="58" t="s">
        <v>5</v>
      </c>
      <c r="B14" s="59">
        <v>0.2</v>
      </c>
      <c r="C14" s="60">
        <v>4.68</v>
      </c>
      <c r="D14" s="48">
        <v>1</v>
      </c>
      <c r="E14" s="61">
        <f t="shared" ref="E14:E21" si="5">$B14*D14</f>
        <v>0.2</v>
      </c>
      <c r="F14" s="62">
        <v>162.02000000000001</v>
      </c>
      <c r="G14" s="63">
        <v>1</v>
      </c>
      <c r="H14" s="64">
        <f t="shared" si="0"/>
        <v>0.2</v>
      </c>
      <c r="I14" s="65">
        <v>3920</v>
      </c>
      <c r="J14" s="54">
        <v>3</v>
      </c>
      <c r="K14" s="66">
        <f t="shared" si="1"/>
        <v>0.60000000000000009</v>
      </c>
      <c r="L14" s="67">
        <v>2.81</v>
      </c>
      <c r="M14" s="54">
        <v>3</v>
      </c>
      <c r="N14" s="66">
        <f t="shared" si="2"/>
        <v>0.60000000000000009</v>
      </c>
      <c r="O14" s="67">
        <v>1.155</v>
      </c>
      <c r="P14" s="54">
        <v>2</v>
      </c>
      <c r="Q14" s="68">
        <f t="shared" si="3"/>
        <v>0.4</v>
      </c>
      <c r="R14" s="69">
        <v>751</v>
      </c>
      <c r="S14" s="54">
        <v>2</v>
      </c>
      <c r="T14" s="66">
        <f t="shared" si="4"/>
        <v>0.4</v>
      </c>
    </row>
    <row r="15" spans="1:20" ht="15" x14ac:dyDescent="0.25">
      <c r="A15" s="58" t="s">
        <v>68</v>
      </c>
      <c r="B15" s="70">
        <v>0.05</v>
      </c>
      <c r="C15" s="71">
        <v>15921</v>
      </c>
      <c r="D15" s="48">
        <v>2</v>
      </c>
      <c r="E15" s="68">
        <f t="shared" si="5"/>
        <v>0.1</v>
      </c>
      <c r="F15" s="72">
        <v>9797</v>
      </c>
      <c r="G15" s="63">
        <v>2</v>
      </c>
      <c r="H15" s="64">
        <f t="shared" si="0"/>
        <v>0.1</v>
      </c>
      <c r="I15" s="72">
        <v>65456</v>
      </c>
      <c r="J15" s="54">
        <v>3</v>
      </c>
      <c r="K15" s="66">
        <f t="shared" si="1"/>
        <v>0.15000000000000002</v>
      </c>
      <c r="L15" s="73">
        <v>47345</v>
      </c>
      <c r="M15" s="54">
        <v>3</v>
      </c>
      <c r="N15" s="66">
        <f t="shared" si="2"/>
        <v>0.15000000000000002</v>
      </c>
      <c r="O15" s="74">
        <v>6941.24</v>
      </c>
      <c r="P15" s="54">
        <v>1</v>
      </c>
      <c r="Q15" s="66">
        <f t="shared" si="3"/>
        <v>0.05</v>
      </c>
      <c r="R15" s="75">
        <v>9890</v>
      </c>
      <c r="S15" s="54">
        <v>2</v>
      </c>
      <c r="T15" s="66">
        <f t="shared" si="4"/>
        <v>0.1</v>
      </c>
    </row>
    <row r="16" spans="1:20" ht="15" x14ac:dyDescent="0.25">
      <c r="A16" s="45" t="s">
        <v>19</v>
      </c>
      <c r="B16" s="70">
        <v>0.1</v>
      </c>
      <c r="C16" s="76">
        <v>8.2000000000000003E-2</v>
      </c>
      <c r="D16" s="48">
        <v>2</v>
      </c>
      <c r="E16" s="66">
        <f t="shared" si="5"/>
        <v>0.2</v>
      </c>
      <c r="F16" s="76">
        <v>3.9E-2</v>
      </c>
      <c r="G16" s="63">
        <v>3</v>
      </c>
      <c r="H16" s="64">
        <f t="shared" si="0"/>
        <v>0.30000000000000004</v>
      </c>
      <c r="I16" s="77">
        <v>6.8000000000000005E-2</v>
      </c>
      <c r="J16" s="54">
        <v>1</v>
      </c>
      <c r="K16" s="66">
        <f t="shared" si="1"/>
        <v>0.1</v>
      </c>
      <c r="L16" s="78">
        <v>0.1201</v>
      </c>
      <c r="M16" s="54">
        <v>1</v>
      </c>
      <c r="N16" s="66">
        <f t="shared" si="2"/>
        <v>0.1</v>
      </c>
      <c r="O16" s="77">
        <v>7.5999999999999998E-2</v>
      </c>
      <c r="P16" s="54">
        <v>1</v>
      </c>
      <c r="Q16" s="61">
        <f t="shared" si="3"/>
        <v>0.1</v>
      </c>
      <c r="R16" s="79">
        <v>5.7000000000000002E-2</v>
      </c>
      <c r="S16" s="54">
        <v>2</v>
      </c>
      <c r="T16" s="66">
        <f t="shared" si="4"/>
        <v>0.2</v>
      </c>
    </row>
    <row r="17" spans="1:23" ht="15" x14ac:dyDescent="0.25">
      <c r="A17" s="80" t="s">
        <v>37</v>
      </c>
      <c r="B17" s="81">
        <v>0.2</v>
      </c>
      <c r="C17" s="82">
        <v>318</v>
      </c>
      <c r="D17" s="83">
        <v>1</v>
      </c>
      <c r="E17" s="66">
        <f t="shared" si="5"/>
        <v>0.2</v>
      </c>
      <c r="F17" s="74">
        <v>136.9</v>
      </c>
      <c r="G17" s="84">
        <v>3</v>
      </c>
      <c r="H17" s="64">
        <f t="shared" si="0"/>
        <v>0.60000000000000009</v>
      </c>
      <c r="I17" s="72">
        <v>1740</v>
      </c>
      <c r="J17" s="85">
        <v>1</v>
      </c>
      <c r="K17" s="66">
        <f t="shared" si="1"/>
        <v>0.2</v>
      </c>
      <c r="L17" s="86">
        <v>1617</v>
      </c>
      <c r="M17" s="85">
        <v>1</v>
      </c>
      <c r="N17" s="66">
        <f t="shared" si="2"/>
        <v>0.2</v>
      </c>
      <c r="O17" s="74">
        <v>250</v>
      </c>
      <c r="P17" s="54">
        <v>2</v>
      </c>
      <c r="Q17" s="66">
        <f t="shared" si="3"/>
        <v>0.4</v>
      </c>
      <c r="R17" s="87" t="s">
        <v>83</v>
      </c>
      <c r="S17" s="85">
        <v>3</v>
      </c>
      <c r="T17" s="66">
        <f t="shared" si="4"/>
        <v>0.60000000000000009</v>
      </c>
    </row>
    <row r="18" spans="1:23" ht="15" x14ac:dyDescent="0.25">
      <c r="A18" s="58" t="s">
        <v>57</v>
      </c>
      <c r="B18" s="88">
        <v>0.05</v>
      </c>
      <c r="C18" s="89" t="s">
        <v>38</v>
      </c>
      <c r="D18" s="83">
        <v>3</v>
      </c>
      <c r="E18" s="66">
        <f t="shared" si="5"/>
        <v>0.15000000000000002</v>
      </c>
      <c r="F18" s="87" t="s">
        <v>58</v>
      </c>
      <c r="G18" s="84">
        <v>2</v>
      </c>
      <c r="H18" s="90">
        <f t="shared" si="0"/>
        <v>0.1</v>
      </c>
      <c r="I18" s="87" t="s">
        <v>71</v>
      </c>
      <c r="J18" s="85">
        <v>2</v>
      </c>
      <c r="K18" s="66">
        <f t="shared" si="1"/>
        <v>0.1</v>
      </c>
      <c r="L18" s="87">
        <v>14</v>
      </c>
      <c r="M18" s="85">
        <v>3</v>
      </c>
      <c r="N18" s="66">
        <f t="shared" si="2"/>
        <v>0.15000000000000002</v>
      </c>
      <c r="O18" s="87">
        <v>65</v>
      </c>
      <c r="P18" s="54">
        <v>1</v>
      </c>
      <c r="Q18" s="66">
        <f t="shared" si="3"/>
        <v>0.05</v>
      </c>
      <c r="R18" s="87">
        <v>71</v>
      </c>
      <c r="S18" s="85">
        <v>1</v>
      </c>
      <c r="T18" s="61">
        <f t="shared" si="4"/>
        <v>0.05</v>
      </c>
    </row>
    <row r="19" spans="1:23" ht="15" x14ac:dyDescent="0.25">
      <c r="A19" s="58" t="s">
        <v>39</v>
      </c>
      <c r="B19" s="88">
        <v>0.05</v>
      </c>
      <c r="C19" s="91">
        <v>0.2636</v>
      </c>
      <c r="D19" s="83">
        <v>3</v>
      </c>
      <c r="E19" s="61">
        <f t="shared" si="5"/>
        <v>0.15000000000000002</v>
      </c>
      <c r="F19" s="92">
        <v>0.25669999999999998</v>
      </c>
      <c r="G19" s="84">
        <v>2</v>
      </c>
      <c r="H19" s="64">
        <f t="shared" si="0"/>
        <v>0.1</v>
      </c>
      <c r="I19" s="92">
        <v>0.35139999999999999</v>
      </c>
      <c r="J19" s="85">
        <v>1</v>
      </c>
      <c r="K19" s="66">
        <f t="shared" si="1"/>
        <v>0.05</v>
      </c>
      <c r="L19" s="79">
        <v>0.40660000000000002</v>
      </c>
      <c r="M19" s="85">
        <v>3</v>
      </c>
      <c r="N19" s="66">
        <f t="shared" si="2"/>
        <v>0.15000000000000002</v>
      </c>
      <c r="O19" s="92">
        <v>0.21410000000000001</v>
      </c>
      <c r="P19" s="54">
        <v>2</v>
      </c>
      <c r="Q19" s="66">
        <f t="shared" si="3"/>
        <v>0.1</v>
      </c>
      <c r="R19" s="87" t="s">
        <v>84</v>
      </c>
      <c r="S19" s="85">
        <v>1</v>
      </c>
      <c r="T19" s="68">
        <f t="shared" si="4"/>
        <v>0.05</v>
      </c>
    </row>
    <row r="20" spans="1:23" ht="15" x14ac:dyDescent="0.25">
      <c r="A20" s="58" t="s">
        <v>30</v>
      </c>
      <c r="B20" s="88">
        <v>0.05</v>
      </c>
      <c r="C20" s="89">
        <v>44.4</v>
      </c>
      <c r="D20" s="83">
        <v>2</v>
      </c>
      <c r="E20" s="68">
        <f>$B20*D20</f>
        <v>0.1</v>
      </c>
      <c r="F20" s="87">
        <v>45.4</v>
      </c>
      <c r="G20" s="84">
        <v>2</v>
      </c>
      <c r="H20" s="64">
        <f t="shared" si="0"/>
        <v>0.1</v>
      </c>
      <c r="I20" s="93">
        <v>37.799999999999997</v>
      </c>
      <c r="J20" s="85">
        <v>2</v>
      </c>
      <c r="K20" s="66">
        <f t="shared" si="1"/>
        <v>0.1</v>
      </c>
      <c r="L20" s="87">
        <v>31.2</v>
      </c>
      <c r="M20" s="85">
        <v>3</v>
      </c>
      <c r="N20" s="66">
        <f t="shared" si="2"/>
        <v>0.15000000000000002</v>
      </c>
      <c r="O20" s="87">
        <v>42.8</v>
      </c>
      <c r="P20" s="54">
        <v>3</v>
      </c>
      <c r="Q20" s="66">
        <f t="shared" si="3"/>
        <v>0.15000000000000002</v>
      </c>
      <c r="R20" s="87">
        <v>53.9</v>
      </c>
      <c r="S20" s="85">
        <v>1</v>
      </c>
      <c r="T20" s="66">
        <f t="shared" si="4"/>
        <v>0.05</v>
      </c>
    </row>
    <row r="21" spans="1:23" ht="15" x14ac:dyDescent="0.25">
      <c r="A21" s="58" t="s">
        <v>20</v>
      </c>
      <c r="B21" s="88">
        <v>0.05</v>
      </c>
      <c r="C21" s="89" t="s">
        <v>40</v>
      </c>
      <c r="D21" s="83">
        <v>3</v>
      </c>
      <c r="E21" s="66">
        <f t="shared" si="5"/>
        <v>0.15000000000000002</v>
      </c>
      <c r="F21" s="87" t="s">
        <v>43</v>
      </c>
      <c r="G21" s="84">
        <v>2</v>
      </c>
      <c r="H21" s="64">
        <f t="shared" si="0"/>
        <v>0.1</v>
      </c>
      <c r="I21" s="87" t="s">
        <v>72</v>
      </c>
      <c r="J21" s="85">
        <v>3</v>
      </c>
      <c r="K21" s="66">
        <f t="shared" si="1"/>
        <v>0.15000000000000002</v>
      </c>
      <c r="L21" s="87">
        <v>18</v>
      </c>
      <c r="M21" s="85">
        <v>3</v>
      </c>
      <c r="N21" s="66">
        <f t="shared" si="2"/>
        <v>0.15000000000000002</v>
      </c>
      <c r="O21" s="87">
        <v>71</v>
      </c>
      <c r="P21" s="54">
        <v>1</v>
      </c>
      <c r="Q21" s="66">
        <f t="shared" si="3"/>
        <v>0.05</v>
      </c>
      <c r="R21" s="87">
        <v>60</v>
      </c>
      <c r="S21" s="85">
        <v>1</v>
      </c>
      <c r="T21" s="61">
        <f t="shared" si="4"/>
        <v>0.05</v>
      </c>
    </row>
    <row r="22" spans="1:23" ht="15.6" thickBot="1" x14ac:dyDescent="0.3">
      <c r="A22" s="45" t="s">
        <v>49</v>
      </c>
      <c r="B22" s="94">
        <v>0.05</v>
      </c>
      <c r="C22" s="95">
        <v>1.5E-3</v>
      </c>
      <c r="D22" s="96">
        <v>3</v>
      </c>
      <c r="E22" s="97">
        <f t="shared" ref="E22" si="6">$B22*D22</f>
        <v>0.15000000000000002</v>
      </c>
      <c r="F22" s="98">
        <v>-2.12E-2</v>
      </c>
      <c r="G22" s="99">
        <v>3</v>
      </c>
      <c r="H22" s="100">
        <f t="shared" si="0"/>
        <v>0.15000000000000002</v>
      </c>
      <c r="I22" s="78">
        <v>-4.3099999999999999E-2</v>
      </c>
      <c r="J22" s="101">
        <v>2</v>
      </c>
      <c r="K22" s="102">
        <f t="shared" si="1"/>
        <v>0.1</v>
      </c>
      <c r="L22" s="77">
        <v>0.11600000000000001</v>
      </c>
      <c r="M22" s="101">
        <v>1</v>
      </c>
      <c r="N22" s="97">
        <f t="shared" si="2"/>
        <v>0.05</v>
      </c>
      <c r="O22" s="98">
        <v>2.58E-2</v>
      </c>
      <c r="P22" s="101">
        <v>2</v>
      </c>
      <c r="Q22" s="102">
        <f t="shared" si="3"/>
        <v>0.1</v>
      </c>
      <c r="R22" s="103">
        <v>-2.86</v>
      </c>
      <c r="S22" s="101">
        <v>3</v>
      </c>
      <c r="T22" s="102">
        <f t="shared" si="4"/>
        <v>0.15000000000000002</v>
      </c>
      <c r="V22" s="31"/>
    </row>
    <row r="23" spans="1:23" ht="16.2" thickBot="1" x14ac:dyDescent="0.35">
      <c r="A23" s="307" t="s">
        <v>7</v>
      </c>
      <c r="B23" s="308"/>
      <c r="C23" s="104"/>
      <c r="D23" s="105"/>
      <c r="E23" s="106">
        <f>SUM(E13:E22)</f>
        <v>1.7999999999999998</v>
      </c>
      <c r="F23" s="107"/>
      <c r="G23" s="108"/>
      <c r="H23" s="106">
        <f>SUM(H13:H22)</f>
        <v>2.1500000000000004</v>
      </c>
      <c r="I23" s="109"/>
      <c r="J23" s="110"/>
      <c r="K23" s="106">
        <f>SUM(K13:K22)</f>
        <v>2.1500000000000004</v>
      </c>
      <c r="L23" s="109"/>
      <c r="M23" s="110"/>
      <c r="N23" s="106">
        <f>SUM(N13:N22)</f>
        <v>2.2999999999999998</v>
      </c>
      <c r="O23" s="109"/>
      <c r="P23" s="110"/>
      <c r="Q23" s="106">
        <f>SUM(Q13:Q22)</f>
        <v>1.6000000000000003</v>
      </c>
      <c r="R23" s="109"/>
      <c r="S23" s="110"/>
      <c r="T23" s="106">
        <f>SUM(T13:T22)</f>
        <v>2.2499999999999996</v>
      </c>
    </row>
    <row r="24" spans="1:23" ht="16.2" thickBot="1" x14ac:dyDescent="0.35">
      <c r="A24" s="111"/>
      <c r="B24" s="112">
        <f>SUM(B13:B22)</f>
        <v>1.0000000000000002</v>
      </c>
      <c r="C24" s="113"/>
      <c r="D24" s="114"/>
      <c r="E24" s="115">
        <f>$B12*E23</f>
        <v>0.26999999999999996</v>
      </c>
      <c r="F24" s="113"/>
      <c r="G24" s="116"/>
      <c r="H24" s="115">
        <f>$B12*H23</f>
        <v>0.32250000000000006</v>
      </c>
      <c r="I24" s="113"/>
      <c r="J24" s="113"/>
      <c r="K24" s="115">
        <f>$B12*K23</f>
        <v>0.32250000000000006</v>
      </c>
      <c r="L24" s="113"/>
      <c r="M24" s="113"/>
      <c r="N24" s="115">
        <f>$B12*N23</f>
        <v>0.34499999999999997</v>
      </c>
      <c r="O24" s="117"/>
      <c r="P24" s="117"/>
      <c r="Q24" s="115">
        <f>$B12*Q23</f>
        <v>0.24000000000000005</v>
      </c>
      <c r="R24" s="117"/>
      <c r="S24" s="117"/>
      <c r="T24" s="115">
        <f>$B12*T23</f>
        <v>0.33749999999999991</v>
      </c>
    </row>
    <row r="25" spans="1:23" ht="15.6" thickBot="1" x14ac:dyDescent="0.3">
      <c r="A25" s="117"/>
      <c r="B25" s="113"/>
      <c r="C25" s="117"/>
      <c r="D25" s="118"/>
      <c r="E25" s="117"/>
      <c r="F25" s="117"/>
      <c r="G25" s="119"/>
      <c r="H25" s="120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</row>
    <row r="26" spans="1:23" ht="16.2" thickBot="1" x14ac:dyDescent="0.35">
      <c r="A26" s="121"/>
      <c r="B26" s="122" t="s">
        <v>64</v>
      </c>
      <c r="C26" s="309" t="s">
        <v>17</v>
      </c>
      <c r="D26" s="310"/>
      <c r="E26" s="311"/>
      <c r="F26" s="309" t="s">
        <v>31</v>
      </c>
      <c r="G26" s="310"/>
      <c r="H26" s="311"/>
      <c r="I26" s="309" t="s">
        <v>32</v>
      </c>
      <c r="J26" s="310"/>
      <c r="K26" s="311"/>
      <c r="L26" s="309" t="s">
        <v>33</v>
      </c>
      <c r="M26" s="310"/>
      <c r="N26" s="311"/>
      <c r="O26" s="309" t="s">
        <v>36</v>
      </c>
      <c r="P26" s="310"/>
      <c r="Q26" s="311"/>
      <c r="R26" s="309" t="s">
        <v>34</v>
      </c>
      <c r="S26" s="310"/>
      <c r="T26" s="311"/>
      <c r="W26" s="30"/>
    </row>
    <row r="27" spans="1:23" ht="16.2" thickBot="1" x14ac:dyDescent="0.35">
      <c r="A27" s="122" t="s">
        <v>8</v>
      </c>
      <c r="B27" s="123">
        <v>0.2</v>
      </c>
      <c r="C27" s="124"/>
      <c r="D27" s="125" t="s">
        <v>2</v>
      </c>
      <c r="E27" s="126" t="s">
        <v>3</v>
      </c>
      <c r="F27" s="127"/>
      <c r="G27" s="128" t="s">
        <v>2</v>
      </c>
      <c r="H27" s="129" t="s">
        <v>3</v>
      </c>
      <c r="I27" s="130"/>
      <c r="J27" s="131" t="s">
        <v>2</v>
      </c>
      <c r="K27" s="132" t="s">
        <v>3</v>
      </c>
      <c r="L27" s="130"/>
      <c r="M27" s="131" t="s">
        <v>2</v>
      </c>
      <c r="N27" s="129" t="s">
        <v>3</v>
      </c>
      <c r="O27" s="130"/>
      <c r="P27" s="131" t="s">
        <v>2</v>
      </c>
      <c r="Q27" s="132" t="s">
        <v>3</v>
      </c>
      <c r="R27" s="130"/>
      <c r="S27" s="131" t="s">
        <v>2</v>
      </c>
      <c r="T27" s="132" t="s">
        <v>3</v>
      </c>
      <c r="V27" s="26"/>
    </row>
    <row r="28" spans="1:23" ht="15" x14ac:dyDescent="0.25">
      <c r="A28" s="133" t="s">
        <v>9</v>
      </c>
      <c r="B28" s="134">
        <v>0.1</v>
      </c>
      <c r="C28" s="135">
        <v>18729160</v>
      </c>
      <c r="D28" s="51">
        <v>2</v>
      </c>
      <c r="E28" s="49">
        <f>$B28*D28</f>
        <v>0.2</v>
      </c>
      <c r="F28" s="135">
        <v>124738000</v>
      </c>
      <c r="G28" s="136">
        <v>3</v>
      </c>
      <c r="H28" s="137">
        <f>$B28*G28</f>
        <v>0.30000000000000004</v>
      </c>
      <c r="I28" s="138">
        <v>5813568</v>
      </c>
      <c r="J28" s="139">
        <v>1</v>
      </c>
      <c r="K28" s="140">
        <f>$B28*J28</f>
        <v>0.1</v>
      </c>
      <c r="L28" s="135" t="s">
        <v>100</v>
      </c>
      <c r="M28" s="139">
        <v>2</v>
      </c>
      <c r="N28" s="140">
        <f>$B28*M28</f>
        <v>0.2</v>
      </c>
      <c r="O28" s="135" t="s">
        <v>99</v>
      </c>
      <c r="P28" s="139">
        <v>2</v>
      </c>
      <c r="Q28" s="140">
        <f>$B28*P28</f>
        <v>0.2</v>
      </c>
      <c r="R28" s="141" t="s">
        <v>98</v>
      </c>
      <c r="S28" s="139">
        <v>3</v>
      </c>
      <c r="T28" s="66">
        <f>$B28*S28</f>
        <v>0.30000000000000004</v>
      </c>
    </row>
    <row r="29" spans="1:23" ht="15" x14ac:dyDescent="0.25">
      <c r="A29" s="142" t="s">
        <v>70</v>
      </c>
      <c r="B29" s="143">
        <v>0.1</v>
      </c>
      <c r="C29" s="144">
        <v>9558222</v>
      </c>
      <c r="D29" s="63">
        <v>2</v>
      </c>
      <c r="E29" s="145">
        <f t="shared" ref="E29:E36" si="7">$B29*D29</f>
        <v>0.2</v>
      </c>
      <c r="F29" s="144">
        <v>57142360</v>
      </c>
      <c r="G29" s="84">
        <v>3</v>
      </c>
      <c r="H29" s="137">
        <f t="shared" ref="H29:H36" si="8">$B29*G29</f>
        <v>0.30000000000000004</v>
      </c>
      <c r="I29" s="141" t="s">
        <v>73</v>
      </c>
      <c r="J29" s="54">
        <v>1</v>
      </c>
      <c r="K29" s="140">
        <f t="shared" ref="K29:K36" si="9">$B29*J29</f>
        <v>0.1</v>
      </c>
      <c r="L29" s="146" t="s">
        <v>103</v>
      </c>
      <c r="M29" s="54">
        <v>2</v>
      </c>
      <c r="N29" s="140">
        <f t="shared" ref="N29:N36" si="10">$B29*M29</f>
        <v>0.2</v>
      </c>
      <c r="O29" s="146" t="s">
        <v>102</v>
      </c>
      <c r="P29" s="54">
        <v>2</v>
      </c>
      <c r="Q29" s="140">
        <f t="shared" ref="Q29:Q36" si="11">$B29*P29</f>
        <v>0.2</v>
      </c>
      <c r="R29" s="146" t="s">
        <v>101</v>
      </c>
      <c r="S29" s="54">
        <v>3</v>
      </c>
      <c r="T29" s="66">
        <f t="shared" ref="T29:T36" si="12">$B29*S29</f>
        <v>0.30000000000000004</v>
      </c>
    </row>
    <row r="30" spans="1:23" ht="15" x14ac:dyDescent="0.25">
      <c r="A30" s="147" t="s">
        <v>10</v>
      </c>
      <c r="B30" s="148">
        <v>0.2</v>
      </c>
      <c r="C30" s="149">
        <v>25</v>
      </c>
      <c r="D30" s="63">
        <v>3</v>
      </c>
      <c r="E30" s="140">
        <f t="shared" si="7"/>
        <v>0.60000000000000009</v>
      </c>
      <c r="F30" s="149">
        <v>64</v>
      </c>
      <c r="G30" s="63">
        <v>3</v>
      </c>
      <c r="H30" s="137">
        <f t="shared" si="8"/>
        <v>0.60000000000000009</v>
      </c>
      <c r="I30" s="150">
        <v>105</v>
      </c>
      <c r="J30" s="54">
        <v>1</v>
      </c>
      <c r="K30" s="140">
        <f t="shared" si="9"/>
        <v>0.2</v>
      </c>
      <c r="L30" s="87">
        <v>4</v>
      </c>
      <c r="M30" s="54">
        <v>1</v>
      </c>
      <c r="N30" s="140">
        <f t="shared" si="10"/>
        <v>0.2</v>
      </c>
      <c r="O30" s="149">
        <v>25</v>
      </c>
      <c r="P30" s="54">
        <v>3</v>
      </c>
      <c r="Q30" s="140">
        <f t="shared" si="11"/>
        <v>0.60000000000000009</v>
      </c>
      <c r="R30" s="149">
        <v>25</v>
      </c>
      <c r="S30" s="54">
        <v>3</v>
      </c>
      <c r="T30" s="66">
        <f t="shared" si="12"/>
        <v>0.60000000000000009</v>
      </c>
    </row>
    <row r="31" spans="1:23" ht="15" x14ac:dyDescent="0.25">
      <c r="A31" s="151" t="s">
        <v>11</v>
      </c>
      <c r="B31" s="152">
        <v>0.05</v>
      </c>
      <c r="C31" s="153" t="s">
        <v>41</v>
      </c>
      <c r="D31" s="63">
        <v>3</v>
      </c>
      <c r="E31" s="140">
        <f>$B31*D31</f>
        <v>0.15000000000000002</v>
      </c>
      <c r="F31" s="89" t="s">
        <v>41</v>
      </c>
      <c r="G31" s="63">
        <v>3</v>
      </c>
      <c r="H31" s="137">
        <f t="shared" si="8"/>
        <v>0.15000000000000002</v>
      </c>
      <c r="I31" s="153" t="s">
        <v>74</v>
      </c>
      <c r="J31" s="54">
        <v>1</v>
      </c>
      <c r="K31" s="140">
        <f t="shared" si="9"/>
        <v>0.05</v>
      </c>
      <c r="L31" s="153" t="s">
        <v>93</v>
      </c>
      <c r="M31" s="54">
        <v>1</v>
      </c>
      <c r="N31" s="140">
        <f t="shared" si="10"/>
        <v>0.05</v>
      </c>
      <c r="O31" s="153" t="s">
        <v>41</v>
      </c>
      <c r="P31" s="54">
        <v>3</v>
      </c>
      <c r="Q31" s="140">
        <f t="shared" si="11"/>
        <v>0.15000000000000002</v>
      </c>
      <c r="R31" s="87" t="s">
        <v>85</v>
      </c>
      <c r="S31" s="54">
        <v>1</v>
      </c>
      <c r="T31" s="66">
        <f t="shared" si="12"/>
        <v>0.05</v>
      </c>
    </row>
    <row r="32" spans="1:23" ht="15" x14ac:dyDescent="0.25">
      <c r="A32" s="151" t="s">
        <v>44</v>
      </c>
      <c r="B32" s="154">
        <v>0.1</v>
      </c>
      <c r="C32" s="153" t="s">
        <v>45</v>
      </c>
      <c r="D32" s="63">
        <v>3</v>
      </c>
      <c r="E32" s="140">
        <f t="shared" si="7"/>
        <v>0.30000000000000004</v>
      </c>
      <c r="F32" s="89" t="s">
        <v>59</v>
      </c>
      <c r="G32" s="63">
        <v>2</v>
      </c>
      <c r="H32" s="137">
        <f t="shared" si="8"/>
        <v>0.2</v>
      </c>
      <c r="I32" s="153" t="s">
        <v>75</v>
      </c>
      <c r="J32" s="54">
        <v>3</v>
      </c>
      <c r="K32" s="140">
        <f t="shared" si="9"/>
        <v>0.30000000000000004</v>
      </c>
      <c r="L32" s="153">
        <v>14</v>
      </c>
      <c r="M32" s="54">
        <v>3</v>
      </c>
      <c r="N32" s="140">
        <f t="shared" si="10"/>
        <v>0.30000000000000004</v>
      </c>
      <c r="O32" s="153">
        <v>66</v>
      </c>
      <c r="P32" s="54">
        <v>2</v>
      </c>
      <c r="Q32" s="140">
        <f t="shared" si="11"/>
        <v>0.2</v>
      </c>
      <c r="R32" s="87">
        <v>77</v>
      </c>
      <c r="S32" s="54">
        <v>1</v>
      </c>
      <c r="T32" s="66">
        <f t="shared" si="12"/>
        <v>0.1</v>
      </c>
    </row>
    <row r="33" spans="1:20" ht="15" x14ac:dyDescent="0.25">
      <c r="A33" s="151" t="s">
        <v>52</v>
      </c>
      <c r="B33" s="154">
        <v>0.05</v>
      </c>
      <c r="C33" s="153" t="s">
        <v>54</v>
      </c>
      <c r="D33" s="63">
        <v>3</v>
      </c>
      <c r="E33" s="140">
        <f t="shared" si="7"/>
        <v>0.15000000000000002</v>
      </c>
      <c r="F33" s="89" t="s">
        <v>54</v>
      </c>
      <c r="G33" s="155">
        <v>3</v>
      </c>
      <c r="H33" s="137">
        <f t="shared" si="8"/>
        <v>0.15000000000000002</v>
      </c>
      <c r="I33" s="153" t="s">
        <v>76</v>
      </c>
      <c r="J33" s="54">
        <v>1</v>
      </c>
      <c r="K33" s="140">
        <f t="shared" si="9"/>
        <v>0.05</v>
      </c>
      <c r="L33" s="153" t="s">
        <v>94</v>
      </c>
      <c r="M33" s="54">
        <v>1</v>
      </c>
      <c r="N33" s="140">
        <f t="shared" si="10"/>
        <v>0.05</v>
      </c>
      <c r="O33" s="153" t="s">
        <v>54</v>
      </c>
      <c r="P33" s="54">
        <v>3</v>
      </c>
      <c r="Q33" s="140">
        <f t="shared" si="11"/>
        <v>0.15000000000000002</v>
      </c>
      <c r="R33" s="87" t="s">
        <v>54</v>
      </c>
      <c r="S33" s="54">
        <v>3</v>
      </c>
      <c r="T33" s="66">
        <f t="shared" si="12"/>
        <v>0.15000000000000002</v>
      </c>
    </row>
    <row r="34" spans="1:20" ht="15" x14ac:dyDescent="0.25">
      <c r="A34" s="151" t="s">
        <v>51</v>
      </c>
      <c r="B34" s="156">
        <v>0.05</v>
      </c>
      <c r="C34" s="157" t="s">
        <v>53</v>
      </c>
      <c r="D34" s="63">
        <v>3</v>
      </c>
      <c r="E34" s="140">
        <f t="shared" si="7"/>
        <v>0.15000000000000002</v>
      </c>
      <c r="F34" s="157" t="s">
        <v>53</v>
      </c>
      <c r="G34" s="63">
        <v>3</v>
      </c>
      <c r="H34" s="137">
        <f t="shared" si="8"/>
        <v>0.15000000000000002</v>
      </c>
      <c r="I34" s="157" t="s">
        <v>77</v>
      </c>
      <c r="J34" s="54">
        <v>1</v>
      </c>
      <c r="K34" s="140">
        <f t="shared" si="9"/>
        <v>0.05</v>
      </c>
      <c r="L34" s="157" t="s">
        <v>77</v>
      </c>
      <c r="M34" s="54">
        <v>1</v>
      </c>
      <c r="N34" s="140">
        <f t="shared" si="10"/>
        <v>0.05</v>
      </c>
      <c r="O34" s="157" t="s">
        <v>53</v>
      </c>
      <c r="P34" s="54">
        <v>3</v>
      </c>
      <c r="Q34" s="140">
        <f t="shared" si="11"/>
        <v>0.15000000000000002</v>
      </c>
      <c r="R34" s="157" t="s">
        <v>53</v>
      </c>
      <c r="S34" s="54">
        <v>3</v>
      </c>
      <c r="T34" s="66">
        <f t="shared" si="12"/>
        <v>0.15000000000000002</v>
      </c>
    </row>
    <row r="35" spans="1:20" ht="15" x14ac:dyDescent="0.25">
      <c r="A35" s="151" t="s">
        <v>22</v>
      </c>
      <c r="B35" s="148">
        <v>0.15</v>
      </c>
      <c r="C35" s="158">
        <v>0.84299999999999997</v>
      </c>
      <c r="D35" s="84">
        <v>3</v>
      </c>
      <c r="E35" s="140">
        <f t="shared" si="7"/>
        <v>0.44999999999999996</v>
      </c>
      <c r="F35" s="158">
        <v>0.77400000000000002</v>
      </c>
      <c r="G35" s="155">
        <v>2</v>
      </c>
      <c r="H35" s="137">
        <f t="shared" si="8"/>
        <v>0.3</v>
      </c>
      <c r="I35" s="159">
        <v>0.92</v>
      </c>
      <c r="J35" s="85">
        <v>1</v>
      </c>
      <c r="K35" s="140">
        <f t="shared" si="9"/>
        <v>0.15</v>
      </c>
      <c r="L35" s="158">
        <v>0.92600000000000005</v>
      </c>
      <c r="M35" s="85">
        <v>3</v>
      </c>
      <c r="N35" s="140">
        <f t="shared" si="10"/>
        <v>0.44999999999999996</v>
      </c>
      <c r="O35" s="158">
        <v>0.72499999999999998</v>
      </c>
      <c r="P35" s="54">
        <v>2</v>
      </c>
      <c r="Q35" s="140">
        <f t="shared" si="11"/>
        <v>0.3</v>
      </c>
      <c r="R35" s="158">
        <v>0.75900000000000001</v>
      </c>
      <c r="S35" s="85">
        <v>2</v>
      </c>
      <c r="T35" s="66">
        <f t="shared" si="12"/>
        <v>0.3</v>
      </c>
    </row>
    <row r="36" spans="1:20" ht="15.6" thickBot="1" x14ac:dyDescent="0.3">
      <c r="A36" s="160" t="s">
        <v>12</v>
      </c>
      <c r="B36" s="161">
        <v>0.2</v>
      </c>
      <c r="C36" s="162">
        <v>0.875</v>
      </c>
      <c r="D36" s="99">
        <v>3</v>
      </c>
      <c r="E36" s="140">
        <f t="shared" si="7"/>
        <v>0.60000000000000009</v>
      </c>
      <c r="F36" s="162">
        <v>0.80100000000000005</v>
      </c>
      <c r="G36" s="99">
        <v>2</v>
      </c>
      <c r="H36" s="137">
        <f t="shared" si="8"/>
        <v>0.4</v>
      </c>
      <c r="I36" s="163">
        <v>0.82250000000000001</v>
      </c>
      <c r="J36" s="85">
        <v>1</v>
      </c>
      <c r="K36" s="140">
        <f t="shared" si="9"/>
        <v>0.2</v>
      </c>
      <c r="L36" s="162">
        <v>0.81410000000000005</v>
      </c>
      <c r="M36" s="85">
        <v>2</v>
      </c>
      <c r="N36" s="140">
        <f t="shared" si="10"/>
        <v>0.4</v>
      </c>
      <c r="O36" s="162">
        <v>0.75900000000000001</v>
      </c>
      <c r="P36" s="85">
        <v>2</v>
      </c>
      <c r="Q36" s="140">
        <f t="shared" si="11"/>
        <v>0.4</v>
      </c>
      <c r="R36" s="163">
        <v>0.86799999999999999</v>
      </c>
      <c r="S36" s="85">
        <v>3</v>
      </c>
      <c r="T36" s="66">
        <f t="shared" si="12"/>
        <v>0.60000000000000009</v>
      </c>
    </row>
    <row r="37" spans="1:20" ht="16.2" thickBot="1" x14ac:dyDescent="0.35">
      <c r="A37" s="307" t="s">
        <v>7</v>
      </c>
      <c r="B37" s="308"/>
      <c r="C37" s="164"/>
      <c r="D37" s="165"/>
      <c r="E37" s="106">
        <f>SUM(E29:E36)</f>
        <v>2.5999999999999996</v>
      </c>
      <c r="F37" s="107"/>
      <c r="G37" s="108"/>
      <c r="H37" s="106">
        <f>SUM(H29:H36)</f>
        <v>2.2500000000000004</v>
      </c>
      <c r="I37" s="107"/>
      <c r="J37" s="110"/>
      <c r="K37" s="106">
        <f>SUM(K29:K36)</f>
        <v>1.1000000000000003</v>
      </c>
      <c r="L37" s="107"/>
      <c r="M37" s="110"/>
      <c r="N37" s="106">
        <f>SUM(N29:N36)</f>
        <v>1.7000000000000002</v>
      </c>
      <c r="O37" s="107"/>
      <c r="P37" s="110"/>
      <c r="Q37" s="106">
        <f>SUM(Q29:Q36)</f>
        <v>2.1500000000000004</v>
      </c>
      <c r="R37" s="107"/>
      <c r="S37" s="110"/>
      <c r="T37" s="106">
        <f>SUM(T29:T36)</f>
        <v>2.25</v>
      </c>
    </row>
    <row r="38" spans="1:20" ht="16.2" thickBot="1" x14ac:dyDescent="0.35">
      <c r="A38" s="114"/>
      <c r="B38" s="112">
        <f>SUM(B28:B36)</f>
        <v>1.0000000000000002</v>
      </c>
      <c r="C38" s="113"/>
      <c r="D38" s="114"/>
      <c r="E38" s="166">
        <f>$B27*E37</f>
        <v>0.51999999999999991</v>
      </c>
      <c r="F38" s="113"/>
      <c r="G38" s="116"/>
      <c r="H38" s="166">
        <f>$B27*H37</f>
        <v>0.45000000000000012</v>
      </c>
      <c r="I38" s="113"/>
      <c r="J38" s="113"/>
      <c r="K38" s="166">
        <f>$B27*K37</f>
        <v>0.22000000000000008</v>
      </c>
      <c r="L38" s="113"/>
      <c r="M38" s="113"/>
      <c r="N38" s="166">
        <f>$B27*N37</f>
        <v>0.34000000000000008</v>
      </c>
      <c r="O38" s="117"/>
      <c r="P38" s="117"/>
      <c r="Q38" s="166">
        <f>$B27*Q37</f>
        <v>0.4300000000000001</v>
      </c>
      <c r="R38" s="117"/>
      <c r="S38" s="117"/>
      <c r="T38" s="166">
        <f>$B27*T37</f>
        <v>0.45</v>
      </c>
    </row>
    <row r="39" spans="1:20" ht="15.6" thickBot="1" x14ac:dyDescent="0.3">
      <c r="A39" s="114"/>
      <c r="B39" s="114"/>
      <c r="C39" s="113"/>
      <c r="D39" s="114"/>
      <c r="E39" s="113"/>
      <c r="F39" s="113"/>
      <c r="G39" s="119"/>
      <c r="H39" s="120"/>
      <c r="I39" s="113"/>
      <c r="J39" s="113"/>
      <c r="K39" s="113"/>
      <c r="L39" s="113"/>
      <c r="M39" s="113"/>
      <c r="N39" s="113"/>
      <c r="O39" s="117"/>
      <c r="P39" s="117"/>
      <c r="Q39" s="117"/>
      <c r="R39" s="117"/>
      <c r="S39" s="117"/>
      <c r="T39" s="117"/>
    </row>
    <row r="40" spans="1:20" ht="16.2" thickBot="1" x14ac:dyDescent="0.35">
      <c r="A40" s="117"/>
      <c r="B40" s="122" t="s">
        <v>64</v>
      </c>
      <c r="C40" s="309" t="s">
        <v>17</v>
      </c>
      <c r="D40" s="310"/>
      <c r="E40" s="311"/>
      <c r="F40" s="309" t="s">
        <v>31</v>
      </c>
      <c r="G40" s="310"/>
      <c r="H40" s="311"/>
      <c r="I40" s="309" t="s">
        <v>32</v>
      </c>
      <c r="J40" s="310"/>
      <c r="K40" s="311"/>
      <c r="L40" s="309" t="s">
        <v>33</v>
      </c>
      <c r="M40" s="310"/>
      <c r="N40" s="311"/>
      <c r="O40" s="309" t="s">
        <v>36</v>
      </c>
      <c r="P40" s="310"/>
      <c r="Q40" s="311"/>
      <c r="R40" s="309" t="s">
        <v>34</v>
      </c>
      <c r="S40" s="310"/>
      <c r="T40" s="311"/>
    </row>
    <row r="41" spans="1:20" ht="16.2" thickBot="1" x14ac:dyDescent="0.35">
      <c r="A41" s="167" t="s">
        <v>23</v>
      </c>
      <c r="B41" s="168">
        <v>0.15</v>
      </c>
      <c r="C41" s="124"/>
      <c r="D41" s="125" t="s">
        <v>2</v>
      </c>
      <c r="E41" s="126" t="s">
        <v>3</v>
      </c>
      <c r="F41" s="127"/>
      <c r="G41" s="128" t="s">
        <v>2</v>
      </c>
      <c r="H41" s="129" t="s">
        <v>3</v>
      </c>
      <c r="I41" s="130"/>
      <c r="J41" s="131" t="s">
        <v>2</v>
      </c>
      <c r="K41" s="132" t="s">
        <v>3</v>
      </c>
      <c r="L41" s="130"/>
      <c r="M41" s="131" t="s">
        <v>2</v>
      </c>
      <c r="N41" s="129" t="s">
        <v>3</v>
      </c>
      <c r="O41" s="130"/>
      <c r="P41" s="131" t="s">
        <v>2</v>
      </c>
      <c r="Q41" s="132" t="s">
        <v>3</v>
      </c>
      <c r="R41" s="130"/>
      <c r="S41" s="131" t="s">
        <v>2</v>
      </c>
      <c r="T41" s="132" t="s">
        <v>3</v>
      </c>
    </row>
    <row r="42" spans="1:20" ht="15" x14ac:dyDescent="0.25">
      <c r="A42" s="133" t="s">
        <v>61</v>
      </c>
      <c r="B42" s="169">
        <v>0.6</v>
      </c>
      <c r="C42" s="170" t="s">
        <v>69</v>
      </c>
      <c r="D42" s="171">
        <v>3</v>
      </c>
      <c r="E42" s="56">
        <f>B42*D42</f>
        <v>1.7999999999999998</v>
      </c>
      <c r="F42" s="170" t="s">
        <v>104</v>
      </c>
      <c r="G42" s="51">
        <v>2</v>
      </c>
      <c r="H42" s="52">
        <f>B42*G42</f>
        <v>1.2</v>
      </c>
      <c r="I42" s="170" t="s">
        <v>78</v>
      </c>
      <c r="J42" s="172">
        <v>3</v>
      </c>
      <c r="K42" s="49">
        <f>B42*J42</f>
        <v>1.7999999999999998</v>
      </c>
      <c r="L42" s="170" t="s">
        <v>88</v>
      </c>
      <c r="M42" s="172">
        <v>1</v>
      </c>
      <c r="N42" s="56">
        <f>B42*M42</f>
        <v>0.6</v>
      </c>
      <c r="O42" s="170" t="s">
        <v>90</v>
      </c>
      <c r="P42" s="173">
        <v>1</v>
      </c>
      <c r="Q42" s="56">
        <f>B42*P42</f>
        <v>0.6</v>
      </c>
      <c r="R42" s="170" t="s">
        <v>86</v>
      </c>
      <c r="S42" s="172">
        <v>1</v>
      </c>
      <c r="T42" s="56">
        <f>B42*S42</f>
        <v>0.6</v>
      </c>
    </row>
    <row r="43" spans="1:20" ht="15" x14ac:dyDescent="0.25">
      <c r="A43" s="142" t="s">
        <v>24</v>
      </c>
      <c r="B43" s="88">
        <v>0.1</v>
      </c>
      <c r="C43" s="174">
        <v>0.14299999999999999</v>
      </c>
      <c r="D43" s="175">
        <v>3</v>
      </c>
      <c r="E43" s="66">
        <f t="shared" ref="E43" si="13">B43*D43</f>
        <v>0.30000000000000004</v>
      </c>
      <c r="F43" s="176">
        <v>0.45</v>
      </c>
      <c r="G43" s="63">
        <v>1</v>
      </c>
      <c r="H43" s="68">
        <f>B43*G43</f>
        <v>0.1</v>
      </c>
      <c r="I43" s="176">
        <v>0.11</v>
      </c>
      <c r="J43" s="140">
        <v>3</v>
      </c>
      <c r="K43" s="97">
        <f>B43*J43</f>
        <v>0.30000000000000004</v>
      </c>
      <c r="L43" s="177">
        <v>0.11</v>
      </c>
      <c r="M43" s="140">
        <v>3</v>
      </c>
      <c r="N43" s="66">
        <f>B43*M43</f>
        <v>0.30000000000000004</v>
      </c>
      <c r="O43" s="177">
        <v>0.4</v>
      </c>
      <c r="P43" s="137">
        <v>1</v>
      </c>
      <c r="Q43" s="66">
        <f>B43*P43</f>
        <v>0.1</v>
      </c>
      <c r="R43" s="178">
        <v>0.15</v>
      </c>
      <c r="S43" s="179">
        <v>3</v>
      </c>
      <c r="T43" s="66">
        <f>B43*S43</f>
        <v>0.30000000000000004</v>
      </c>
    </row>
    <row r="44" spans="1:20" ht="15.6" thickBot="1" x14ac:dyDescent="0.3">
      <c r="A44" s="180" t="s">
        <v>25</v>
      </c>
      <c r="B44" s="59">
        <v>0.3</v>
      </c>
      <c r="C44" s="181">
        <v>7.4999999999999997E-2</v>
      </c>
      <c r="D44" s="84">
        <v>3</v>
      </c>
      <c r="E44" s="102">
        <f>B44*D44</f>
        <v>0.89999999999999991</v>
      </c>
      <c r="F44" s="182">
        <v>0.182</v>
      </c>
      <c r="G44" s="155">
        <v>1</v>
      </c>
      <c r="H44" s="102">
        <f>B44*G44</f>
        <v>0.3</v>
      </c>
      <c r="I44" s="78">
        <v>7.6499999999999999E-2</v>
      </c>
      <c r="J44" s="164">
        <v>2</v>
      </c>
      <c r="K44" s="97">
        <f>B44*J44</f>
        <v>0.6</v>
      </c>
      <c r="L44" s="183">
        <v>7.5800000000000006E-2</v>
      </c>
      <c r="M44" s="164">
        <v>1</v>
      </c>
      <c r="N44" s="66">
        <f>B44*M44</f>
        <v>0.3</v>
      </c>
      <c r="O44" s="184">
        <v>0.09</v>
      </c>
      <c r="P44" s="185">
        <v>3</v>
      </c>
      <c r="Q44" s="66">
        <f>B44*P44</f>
        <v>0.89999999999999991</v>
      </c>
      <c r="R44" s="186">
        <v>0.11</v>
      </c>
      <c r="S44" s="187">
        <v>2</v>
      </c>
      <c r="T44" s="66">
        <f>B44*S44</f>
        <v>0.6</v>
      </c>
    </row>
    <row r="45" spans="1:20" ht="16.2" thickBot="1" x14ac:dyDescent="0.35">
      <c r="A45" s="307" t="s">
        <v>7</v>
      </c>
      <c r="B45" s="308"/>
      <c r="C45" s="107"/>
      <c r="D45" s="188"/>
      <c r="E45" s="189">
        <f>+SUM(E42:E44)</f>
        <v>2.9999999999999996</v>
      </c>
      <c r="F45" s="107"/>
      <c r="G45" s="108"/>
      <c r="H45" s="190">
        <f>SUM(H42:H44)</f>
        <v>1.6</v>
      </c>
      <c r="I45" s="107"/>
      <c r="J45" s="110"/>
      <c r="K45" s="106">
        <f>SUM(K42:K44)</f>
        <v>2.6999999999999997</v>
      </c>
      <c r="L45" s="107"/>
      <c r="M45" s="110"/>
      <c r="N45" s="106">
        <f>SUM(N42:N44)</f>
        <v>1.2</v>
      </c>
      <c r="O45" s="107"/>
      <c r="P45" s="110"/>
      <c r="Q45" s="106">
        <f>SUM(Q42:Q44)</f>
        <v>1.5999999999999999</v>
      </c>
      <c r="R45" s="107"/>
      <c r="S45" s="110"/>
      <c r="T45" s="106">
        <f>SUM(T42:T44)</f>
        <v>1.5</v>
      </c>
    </row>
    <row r="46" spans="1:20" ht="16.2" thickBot="1" x14ac:dyDescent="0.35">
      <c r="A46" s="117"/>
      <c r="B46" s="112">
        <f>B42+B43+B44</f>
        <v>1</v>
      </c>
      <c r="C46" s="117"/>
      <c r="D46" s="118"/>
      <c r="E46" s="191">
        <f>E45*B41</f>
        <v>0.4499999999999999</v>
      </c>
      <c r="F46" s="192"/>
      <c r="G46" s="193"/>
      <c r="H46" s="191">
        <f>H45*B41</f>
        <v>0.24</v>
      </c>
      <c r="I46" s="117"/>
      <c r="J46" s="117"/>
      <c r="K46" s="166">
        <f>$B41*K45</f>
        <v>0.40499999999999997</v>
      </c>
      <c r="L46" s="117"/>
      <c r="M46" s="117"/>
      <c r="N46" s="166">
        <f>$B41*N45</f>
        <v>0.18</v>
      </c>
      <c r="O46" s="117"/>
      <c r="P46" s="117"/>
      <c r="Q46" s="166">
        <f>$B41*Q45</f>
        <v>0.23999999999999996</v>
      </c>
      <c r="R46" s="117"/>
      <c r="S46" s="117"/>
      <c r="T46" s="166">
        <f>$B41*T45</f>
        <v>0.22499999999999998</v>
      </c>
    </row>
    <row r="47" spans="1:20" ht="15.6" thickBot="1" x14ac:dyDescent="0.3">
      <c r="A47" s="117"/>
      <c r="B47" s="113"/>
      <c r="C47" s="117"/>
      <c r="D47" s="118"/>
      <c r="E47" s="117"/>
      <c r="F47" s="194"/>
      <c r="G47" s="114"/>
      <c r="H47" s="195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</row>
    <row r="48" spans="1:20" ht="16.2" thickBot="1" x14ac:dyDescent="0.35">
      <c r="A48" s="121"/>
      <c r="B48" s="122" t="s">
        <v>64</v>
      </c>
      <c r="C48" s="309" t="s">
        <v>17</v>
      </c>
      <c r="D48" s="310"/>
      <c r="E48" s="311"/>
      <c r="F48" s="309" t="s">
        <v>35</v>
      </c>
      <c r="G48" s="310"/>
      <c r="H48" s="311"/>
      <c r="I48" s="309" t="s">
        <v>32</v>
      </c>
      <c r="J48" s="310"/>
      <c r="K48" s="311"/>
      <c r="L48" s="309" t="s">
        <v>33</v>
      </c>
      <c r="M48" s="310"/>
      <c r="N48" s="311"/>
      <c r="O48" s="309" t="s">
        <v>36</v>
      </c>
      <c r="P48" s="310"/>
      <c r="Q48" s="311"/>
      <c r="R48" s="309" t="s">
        <v>34</v>
      </c>
      <c r="S48" s="310"/>
      <c r="T48" s="311"/>
    </row>
    <row r="49" spans="1:23" ht="16.2" thickBot="1" x14ac:dyDescent="0.35">
      <c r="A49" s="167" t="s">
        <v>13</v>
      </c>
      <c r="B49" s="196">
        <v>0.1</v>
      </c>
      <c r="C49" s="197"/>
      <c r="D49" s="128" t="s">
        <v>2</v>
      </c>
      <c r="E49" s="126" t="s">
        <v>3</v>
      </c>
      <c r="F49" s="127"/>
      <c r="G49" s="128" t="s">
        <v>2</v>
      </c>
      <c r="H49" s="129" t="s">
        <v>3</v>
      </c>
      <c r="I49" s="198"/>
      <c r="J49" s="131" t="s">
        <v>2</v>
      </c>
      <c r="K49" s="132" t="s">
        <v>3</v>
      </c>
      <c r="L49" s="198"/>
      <c r="M49" s="131" t="s">
        <v>2</v>
      </c>
      <c r="N49" s="132" t="s">
        <v>3</v>
      </c>
      <c r="O49" s="198"/>
      <c r="P49" s="131" t="s">
        <v>2</v>
      </c>
      <c r="Q49" s="132" t="s">
        <v>3</v>
      </c>
      <c r="R49" s="198"/>
      <c r="S49" s="131" t="s">
        <v>2</v>
      </c>
      <c r="T49" s="132" t="s">
        <v>3</v>
      </c>
    </row>
    <row r="50" spans="1:23" ht="15" x14ac:dyDescent="0.25">
      <c r="A50" s="133" t="s">
        <v>29</v>
      </c>
      <c r="B50" s="46">
        <v>0.15</v>
      </c>
      <c r="C50" s="199">
        <v>0</v>
      </c>
      <c r="D50" s="200">
        <v>3</v>
      </c>
      <c r="E50" s="295">
        <f>$B50*D50</f>
        <v>0.44999999999999996</v>
      </c>
      <c r="F50" s="201">
        <v>291690</v>
      </c>
      <c r="G50" s="200">
        <v>2</v>
      </c>
      <c r="H50" s="300">
        <f t="shared" ref="H50:H54" si="14">$B50*G50</f>
        <v>0.3</v>
      </c>
      <c r="I50" s="202">
        <v>8337000</v>
      </c>
      <c r="J50" s="203">
        <v>1</v>
      </c>
      <c r="K50" s="295">
        <f t="shared" ref="K50:K54" si="15">$B50*J50</f>
        <v>0.15</v>
      </c>
      <c r="L50" s="204">
        <v>764179</v>
      </c>
      <c r="M50" s="203">
        <v>1</v>
      </c>
      <c r="N50" s="295">
        <f>$B50*M50</f>
        <v>0.15</v>
      </c>
      <c r="O50" s="202">
        <v>0</v>
      </c>
      <c r="P50" s="203">
        <v>3</v>
      </c>
      <c r="Q50" s="295">
        <f>$B50*P50</f>
        <v>0.44999999999999996</v>
      </c>
      <c r="R50" s="205">
        <v>252088</v>
      </c>
      <c r="S50" s="203">
        <v>2</v>
      </c>
      <c r="T50" s="295">
        <f t="shared" ref="T50:T54" si="16">$B50*S50</f>
        <v>0.3</v>
      </c>
      <c r="U50" s="26"/>
    </row>
    <row r="51" spans="1:23" ht="15" x14ac:dyDescent="0.25">
      <c r="A51" s="142" t="s">
        <v>50</v>
      </c>
      <c r="B51" s="81">
        <v>0.15</v>
      </c>
      <c r="C51" s="206">
        <v>0</v>
      </c>
      <c r="D51" s="63">
        <v>3</v>
      </c>
      <c r="E51" s="297">
        <f>$B51*D51</f>
        <v>0.44999999999999996</v>
      </c>
      <c r="F51" s="207">
        <v>265000</v>
      </c>
      <c r="G51" s="63">
        <v>2</v>
      </c>
      <c r="H51" s="301">
        <f t="shared" si="14"/>
        <v>0.3</v>
      </c>
      <c r="I51" s="208">
        <v>8722000</v>
      </c>
      <c r="J51" s="140">
        <v>1</v>
      </c>
      <c r="K51" s="297">
        <f t="shared" si="15"/>
        <v>0.15</v>
      </c>
      <c r="L51" s="209">
        <v>734400</v>
      </c>
      <c r="M51" s="140">
        <v>1</v>
      </c>
      <c r="N51" s="297">
        <f t="shared" ref="N51:N54" si="17">$B51*M51</f>
        <v>0.15</v>
      </c>
      <c r="O51" s="210">
        <v>4361</v>
      </c>
      <c r="P51" s="140">
        <v>3</v>
      </c>
      <c r="Q51" s="297">
        <f t="shared" ref="Q51:Q54" si="18">$B51*P51</f>
        <v>0.44999999999999996</v>
      </c>
      <c r="R51" s="205">
        <v>206381</v>
      </c>
      <c r="S51" s="140">
        <v>2</v>
      </c>
      <c r="T51" s="297">
        <f t="shared" si="16"/>
        <v>0.3</v>
      </c>
    </row>
    <row r="52" spans="1:23" ht="15" x14ac:dyDescent="0.25">
      <c r="A52" s="142" t="s">
        <v>26</v>
      </c>
      <c r="B52" s="81">
        <v>0.2</v>
      </c>
      <c r="C52" s="211" t="s">
        <v>55</v>
      </c>
      <c r="D52" s="63">
        <v>2</v>
      </c>
      <c r="E52" s="297">
        <f>$B52*D52</f>
        <v>0.4</v>
      </c>
      <c r="F52" s="212">
        <v>-25861</v>
      </c>
      <c r="G52" s="63">
        <v>1</v>
      </c>
      <c r="H52" s="301">
        <f t="shared" si="14"/>
        <v>0.2</v>
      </c>
      <c r="I52" s="210">
        <v>-638214000</v>
      </c>
      <c r="J52" s="140">
        <v>1</v>
      </c>
      <c r="K52" s="298">
        <f>$B52*J52</f>
        <v>0.2</v>
      </c>
      <c r="L52" s="210">
        <v>-36622</v>
      </c>
      <c r="M52" s="140">
        <v>1</v>
      </c>
      <c r="N52" s="297">
        <f t="shared" si="17"/>
        <v>0.2</v>
      </c>
      <c r="O52" s="210">
        <v>5430.3</v>
      </c>
      <c r="P52" s="140">
        <v>3</v>
      </c>
      <c r="Q52" s="297">
        <f t="shared" si="18"/>
        <v>0.60000000000000009</v>
      </c>
      <c r="R52" s="210">
        <v>34426.300000000003</v>
      </c>
      <c r="S52" s="140">
        <v>2</v>
      </c>
      <c r="T52" s="297">
        <f t="shared" si="16"/>
        <v>0.4</v>
      </c>
    </row>
    <row r="53" spans="1:23" ht="15" x14ac:dyDescent="0.25">
      <c r="A53" s="142" t="s">
        <v>28</v>
      </c>
      <c r="B53" s="81">
        <v>0.15</v>
      </c>
      <c r="C53" s="213">
        <v>67</v>
      </c>
      <c r="D53" s="84">
        <v>3</v>
      </c>
      <c r="E53" s="299">
        <f>$B53*D53</f>
        <v>0.44999999999999996</v>
      </c>
      <c r="F53" s="214">
        <v>28</v>
      </c>
      <c r="G53" s="84">
        <v>1</v>
      </c>
      <c r="H53" s="301">
        <f t="shared" si="14"/>
        <v>0.15</v>
      </c>
      <c r="I53" s="215">
        <v>71</v>
      </c>
      <c r="J53" s="179">
        <v>3</v>
      </c>
      <c r="K53" s="296">
        <f t="shared" si="15"/>
        <v>0.44999999999999996</v>
      </c>
      <c r="L53" s="215">
        <v>81</v>
      </c>
      <c r="M53" s="179">
        <v>3</v>
      </c>
      <c r="N53" s="299">
        <f t="shared" si="17"/>
        <v>0.44999999999999996</v>
      </c>
      <c r="O53" s="214">
        <v>35</v>
      </c>
      <c r="P53" s="179">
        <v>1</v>
      </c>
      <c r="Q53" s="297">
        <f t="shared" si="18"/>
        <v>0.15</v>
      </c>
      <c r="R53" s="216">
        <v>35</v>
      </c>
      <c r="S53" s="179">
        <v>1</v>
      </c>
      <c r="T53" s="299">
        <f t="shared" si="16"/>
        <v>0.15</v>
      </c>
    </row>
    <row r="54" spans="1:23" ht="15.6" thickBot="1" x14ac:dyDescent="0.3">
      <c r="A54" s="180" t="s">
        <v>27</v>
      </c>
      <c r="B54" s="302">
        <v>0.35</v>
      </c>
      <c r="C54" s="217" t="s">
        <v>43</v>
      </c>
      <c r="D54" s="84">
        <v>2</v>
      </c>
      <c r="E54" s="299">
        <f>$B54*D54</f>
        <v>0.7</v>
      </c>
      <c r="F54" s="218" t="s">
        <v>60</v>
      </c>
      <c r="G54" s="84">
        <v>2</v>
      </c>
      <c r="H54" s="301">
        <f t="shared" si="14"/>
        <v>0.7</v>
      </c>
      <c r="I54" s="218" t="s">
        <v>79</v>
      </c>
      <c r="J54" s="179">
        <v>3</v>
      </c>
      <c r="K54" s="297">
        <f t="shared" si="15"/>
        <v>1.0499999999999998</v>
      </c>
      <c r="L54" s="219" t="s">
        <v>89</v>
      </c>
      <c r="M54" s="179">
        <v>3</v>
      </c>
      <c r="N54" s="299">
        <f t="shared" si="17"/>
        <v>1.0499999999999998</v>
      </c>
      <c r="O54" s="214">
        <v>68</v>
      </c>
      <c r="P54" s="179">
        <v>2</v>
      </c>
      <c r="Q54" s="297">
        <f t="shared" si="18"/>
        <v>0.7</v>
      </c>
      <c r="R54" s="215">
        <v>109</v>
      </c>
      <c r="S54" s="179">
        <v>1</v>
      </c>
      <c r="T54" s="299">
        <f t="shared" si="16"/>
        <v>0.35</v>
      </c>
    </row>
    <row r="55" spans="1:23" ht="16.2" thickBot="1" x14ac:dyDescent="0.35">
      <c r="A55" s="315" t="s">
        <v>7</v>
      </c>
      <c r="B55" s="316"/>
      <c r="C55" s="107"/>
      <c r="D55" s="188"/>
      <c r="E55" s="106">
        <f>SUM(E50:E54)</f>
        <v>2.4499999999999997</v>
      </c>
      <c r="F55" s="107"/>
      <c r="G55" s="108"/>
      <c r="H55" s="106">
        <f>SUM(H50:H54)</f>
        <v>1.65</v>
      </c>
      <c r="I55" s="220"/>
      <c r="J55" s="220"/>
      <c r="K55" s="221">
        <f>SUM(K50:K54)</f>
        <v>1.9999999999999998</v>
      </c>
      <c r="L55" s="220"/>
      <c r="M55" s="220"/>
      <c r="N55" s="106">
        <f>SUM(N50:N54)</f>
        <v>1.9999999999999998</v>
      </c>
      <c r="O55" s="220"/>
      <c r="P55" s="220"/>
      <c r="Q55" s="106">
        <f>SUM(Q50:Q54)</f>
        <v>2.3499999999999996</v>
      </c>
      <c r="R55" s="220"/>
      <c r="S55" s="220"/>
      <c r="T55" s="222">
        <f>SUM(T50:T54)</f>
        <v>1.5</v>
      </c>
    </row>
    <row r="56" spans="1:23" ht="16.2" thickBot="1" x14ac:dyDescent="0.35">
      <c r="A56" s="117"/>
      <c r="B56" s="112">
        <f>SUM(B50:B54)</f>
        <v>1</v>
      </c>
      <c r="C56" s="117"/>
      <c r="D56" s="118"/>
      <c r="E56" s="223">
        <f>B49*E55</f>
        <v>0.245</v>
      </c>
      <c r="F56" s="117"/>
      <c r="G56" s="224"/>
      <c r="H56" s="223">
        <f>B49*H55</f>
        <v>0.16500000000000001</v>
      </c>
      <c r="I56" s="117"/>
      <c r="J56" s="117"/>
      <c r="K56" s="223">
        <f>B49*K55</f>
        <v>0.19999999999999998</v>
      </c>
      <c r="L56" s="117"/>
      <c r="M56" s="117"/>
      <c r="N56" s="223">
        <f>B49*N55</f>
        <v>0.19999999999999998</v>
      </c>
      <c r="O56" s="117"/>
      <c r="P56" s="117"/>
      <c r="Q56" s="223">
        <f>B49*Q55</f>
        <v>0.23499999999999999</v>
      </c>
      <c r="R56" s="117"/>
      <c r="S56" s="117"/>
      <c r="T56" s="223">
        <f>B49*T55</f>
        <v>0.15000000000000002</v>
      </c>
    </row>
    <row r="57" spans="1:23" ht="15.6" thickBot="1" x14ac:dyDescent="0.3">
      <c r="A57" s="117"/>
      <c r="B57" s="113"/>
      <c r="C57" s="117"/>
      <c r="D57" s="118"/>
      <c r="E57" s="117"/>
      <c r="F57" s="117"/>
      <c r="G57" s="119"/>
      <c r="H57" s="195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</row>
    <row r="58" spans="1:23" ht="16.2" thickBot="1" x14ac:dyDescent="0.35">
      <c r="A58" s="225"/>
      <c r="B58" s="226" t="s">
        <v>64</v>
      </c>
      <c r="C58" s="309" t="s">
        <v>17</v>
      </c>
      <c r="D58" s="310"/>
      <c r="E58" s="311"/>
      <c r="F58" s="309" t="s">
        <v>35</v>
      </c>
      <c r="G58" s="310"/>
      <c r="H58" s="311"/>
      <c r="I58" s="309" t="s">
        <v>32</v>
      </c>
      <c r="J58" s="310"/>
      <c r="K58" s="311"/>
      <c r="L58" s="309" t="s">
        <v>33</v>
      </c>
      <c r="M58" s="310"/>
      <c r="N58" s="311"/>
      <c r="O58" s="309" t="s">
        <v>36</v>
      </c>
      <c r="P58" s="310"/>
      <c r="Q58" s="311"/>
      <c r="R58" s="309" t="s">
        <v>34</v>
      </c>
      <c r="S58" s="310"/>
      <c r="T58" s="311"/>
    </row>
    <row r="59" spans="1:23" ht="16.2" thickBot="1" x14ac:dyDescent="0.35">
      <c r="A59" s="227" t="s">
        <v>14</v>
      </c>
      <c r="B59" s="123">
        <v>0.2</v>
      </c>
      <c r="C59" s="124"/>
      <c r="D59" s="125" t="s">
        <v>2</v>
      </c>
      <c r="E59" s="126" t="s">
        <v>3</v>
      </c>
      <c r="F59" s="198"/>
      <c r="G59" s="128" t="s">
        <v>2</v>
      </c>
      <c r="H59" s="129" t="s">
        <v>3</v>
      </c>
      <c r="I59" s="198"/>
      <c r="J59" s="131" t="s">
        <v>2</v>
      </c>
      <c r="K59" s="132" t="s">
        <v>3</v>
      </c>
      <c r="L59" s="130"/>
      <c r="M59" s="131" t="s">
        <v>2</v>
      </c>
      <c r="N59" s="132" t="s">
        <v>3</v>
      </c>
      <c r="O59" s="130"/>
      <c r="P59" s="131" t="s">
        <v>2</v>
      </c>
      <c r="Q59" s="132" t="s">
        <v>3</v>
      </c>
      <c r="R59" s="130"/>
      <c r="S59" s="131" t="s">
        <v>2</v>
      </c>
      <c r="T59" s="132" t="s">
        <v>3</v>
      </c>
    </row>
    <row r="60" spans="1:23" ht="15" x14ac:dyDescent="0.25">
      <c r="A60" s="228" t="s">
        <v>105</v>
      </c>
      <c r="B60" s="169">
        <v>0.5</v>
      </c>
      <c r="C60" s="229">
        <v>13</v>
      </c>
      <c r="D60" s="230">
        <v>3</v>
      </c>
      <c r="E60" s="56">
        <f t="shared" ref="E60:E63" si="19">$B60*D60</f>
        <v>1.5</v>
      </c>
      <c r="F60" s="231">
        <v>773</v>
      </c>
      <c r="G60" s="136">
        <v>1</v>
      </c>
      <c r="H60" s="52">
        <f t="shared" ref="H60:H63" si="20">$B60*G60</f>
        <v>0.5</v>
      </c>
      <c r="I60" s="232">
        <v>58.570999999999998</v>
      </c>
      <c r="J60" s="233">
        <v>1</v>
      </c>
      <c r="K60" s="49">
        <f t="shared" ref="K60:K63" si="21">$B60*J60</f>
        <v>0.5</v>
      </c>
      <c r="L60" s="229">
        <v>8.5860000000000003</v>
      </c>
      <c r="M60" s="233">
        <v>1</v>
      </c>
      <c r="N60" s="56">
        <f t="shared" ref="N60:N63" si="22">$B60*M60</f>
        <v>0.5</v>
      </c>
      <c r="O60" s="229">
        <v>14</v>
      </c>
      <c r="P60" s="233">
        <v>3</v>
      </c>
      <c r="Q60" s="56">
        <f t="shared" ref="Q60:Q63" si="23">$B60*P60</f>
        <v>1.5</v>
      </c>
      <c r="R60" s="234">
        <v>101.919</v>
      </c>
      <c r="S60" s="233">
        <v>1</v>
      </c>
      <c r="T60" s="56">
        <f t="shared" ref="T60:T63" si="24">$B60*S60</f>
        <v>0.5</v>
      </c>
      <c r="U60" s="27"/>
      <c r="V60" s="27"/>
      <c r="W60" s="28"/>
    </row>
    <row r="61" spans="1:23" s="26" customFormat="1" ht="15" x14ac:dyDescent="0.25">
      <c r="A61" s="235" t="s">
        <v>106</v>
      </c>
      <c r="B61" s="88">
        <v>0.15</v>
      </c>
      <c r="C61" s="236" t="s">
        <v>116</v>
      </c>
      <c r="D61" s="63">
        <v>3</v>
      </c>
      <c r="E61" s="145">
        <f>$B61*D61</f>
        <v>0.44999999999999996</v>
      </c>
      <c r="F61" s="236" t="s">
        <v>110</v>
      </c>
      <c r="G61" s="63">
        <v>1</v>
      </c>
      <c r="H61" s="66">
        <f t="shared" si="20"/>
        <v>0.15</v>
      </c>
      <c r="I61" s="237" t="s">
        <v>109</v>
      </c>
      <c r="J61" s="54">
        <v>1</v>
      </c>
      <c r="K61" s="97">
        <f t="shared" si="21"/>
        <v>0.15</v>
      </c>
      <c r="L61" s="236" t="s">
        <v>110</v>
      </c>
      <c r="M61" s="54">
        <v>1</v>
      </c>
      <c r="N61" s="66">
        <f t="shared" si="22"/>
        <v>0.15</v>
      </c>
      <c r="O61" s="236" t="s">
        <v>111</v>
      </c>
      <c r="P61" s="54">
        <v>1</v>
      </c>
      <c r="Q61" s="68">
        <f t="shared" si="23"/>
        <v>0.15</v>
      </c>
      <c r="R61" s="236" t="s">
        <v>111</v>
      </c>
      <c r="S61" s="54">
        <v>1</v>
      </c>
      <c r="T61" s="66">
        <f t="shared" si="24"/>
        <v>0.15</v>
      </c>
      <c r="U61" s="35"/>
      <c r="V61" s="27"/>
      <c r="W61" s="28"/>
    </row>
    <row r="62" spans="1:23" s="26" customFormat="1" ht="13.5" customHeight="1" x14ac:dyDescent="0.25">
      <c r="A62" s="238" t="s">
        <v>108</v>
      </c>
      <c r="B62" s="88">
        <v>0.2</v>
      </c>
      <c r="C62" s="231">
        <f>1.4+0.89+0.88</f>
        <v>3.17</v>
      </c>
      <c r="D62" s="239">
        <v>3</v>
      </c>
      <c r="E62" s="66">
        <f t="shared" si="19"/>
        <v>0.60000000000000009</v>
      </c>
      <c r="F62" s="240">
        <f>20.08+19.87+4.85</f>
        <v>44.800000000000004</v>
      </c>
      <c r="G62" s="155">
        <v>1</v>
      </c>
      <c r="H62" s="90">
        <f t="shared" si="20"/>
        <v>0.2</v>
      </c>
      <c r="I62" s="232">
        <f>5.832+568.232+369.7</f>
        <v>943.7639999999999</v>
      </c>
      <c r="J62" s="241">
        <v>1</v>
      </c>
      <c r="K62" s="61">
        <f t="shared" si="21"/>
        <v>0.2</v>
      </c>
      <c r="L62" s="242">
        <f>1.40037+152.48+78.78</f>
        <v>232.66037</v>
      </c>
      <c r="M62" s="241">
        <v>1</v>
      </c>
      <c r="N62" s="61">
        <f t="shared" si="22"/>
        <v>0.2</v>
      </c>
      <c r="O62" s="231">
        <f>39.92+2.25+0.92</f>
        <v>43.09</v>
      </c>
      <c r="P62" s="241">
        <v>1</v>
      </c>
      <c r="Q62" s="66">
        <f t="shared" si="23"/>
        <v>0.2</v>
      </c>
      <c r="R62" s="231">
        <f>65.1+30.1+20.39</f>
        <v>115.58999999999999</v>
      </c>
      <c r="S62" s="241">
        <v>1</v>
      </c>
      <c r="T62" s="61">
        <f t="shared" si="24"/>
        <v>0.2</v>
      </c>
      <c r="U62" s="27"/>
      <c r="V62" s="27"/>
      <c r="W62" s="28"/>
    </row>
    <row r="63" spans="1:23" ht="15.6" thickBot="1" x14ac:dyDescent="0.3">
      <c r="A63" s="160" t="s">
        <v>107</v>
      </c>
      <c r="B63" s="243">
        <v>0.15</v>
      </c>
      <c r="C63" s="236">
        <f>8+20+40</f>
        <v>68</v>
      </c>
      <c r="D63" s="99">
        <v>3</v>
      </c>
      <c r="E63" s="68">
        <f t="shared" si="19"/>
        <v>0.44999999999999996</v>
      </c>
      <c r="F63" s="244">
        <f>300+246+600</f>
        <v>1146</v>
      </c>
      <c r="G63" s="84">
        <v>1</v>
      </c>
      <c r="H63" s="245">
        <f t="shared" si="20"/>
        <v>0.15</v>
      </c>
      <c r="I63" s="234">
        <f>3+13+5.058</f>
        <v>21.058</v>
      </c>
      <c r="J63" s="85">
        <v>1</v>
      </c>
      <c r="K63" s="68">
        <f t="shared" si="21"/>
        <v>0.15</v>
      </c>
      <c r="L63" s="234">
        <f>8.568+ 1.7+175</f>
        <v>185.268</v>
      </c>
      <c r="M63" s="85">
        <v>1</v>
      </c>
      <c r="N63" s="68">
        <f t="shared" si="22"/>
        <v>0.15</v>
      </c>
      <c r="O63" s="234">
        <f>1.34+34+17</f>
        <v>52.34</v>
      </c>
      <c r="P63" s="85">
        <v>1</v>
      </c>
      <c r="Q63" s="68">
        <f t="shared" si="23"/>
        <v>0.15</v>
      </c>
      <c r="R63" s="234">
        <f>225+160+280</f>
        <v>665</v>
      </c>
      <c r="S63" s="85">
        <v>1</v>
      </c>
      <c r="T63" s="68">
        <f t="shared" si="24"/>
        <v>0.15</v>
      </c>
      <c r="U63" s="27"/>
      <c r="V63" s="27"/>
      <c r="W63" s="28"/>
    </row>
    <row r="64" spans="1:23" ht="16.2" thickBot="1" x14ac:dyDescent="0.35">
      <c r="A64" s="307" t="s">
        <v>63</v>
      </c>
      <c r="B64" s="308"/>
      <c r="C64" s="109"/>
      <c r="D64" s="108"/>
      <c r="E64" s="106">
        <f>SUM(E60:E63)</f>
        <v>3</v>
      </c>
      <c r="F64" s="107"/>
      <c r="G64" s="188"/>
      <c r="H64" s="106">
        <f>SUM(H60:H63)</f>
        <v>1</v>
      </c>
      <c r="I64" s="107"/>
      <c r="J64" s="110"/>
      <c r="K64" s="106">
        <f>SUM(K60:K63)</f>
        <v>1</v>
      </c>
      <c r="L64" s="107"/>
      <c r="M64" s="110"/>
      <c r="N64" s="106">
        <f>SUM(N60:N63)</f>
        <v>1</v>
      </c>
      <c r="O64" s="107"/>
      <c r="P64" s="110"/>
      <c r="Q64" s="106">
        <f>SUM(Q60:Q63)</f>
        <v>1.9999999999999998</v>
      </c>
      <c r="R64" s="107"/>
      <c r="S64" s="110"/>
      <c r="T64" s="106">
        <f>SUM(T60:T63)</f>
        <v>1</v>
      </c>
      <c r="U64" s="27"/>
      <c r="V64" s="27"/>
      <c r="W64" s="28"/>
    </row>
    <row r="65" spans="1:23" ht="16.2" thickBot="1" x14ac:dyDescent="0.35">
      <c r="A65" s="111"/>
      <c r="B65" s="112">
        <f>B60+B63+B61+B62</f>
        <v>1</v>
      </c>
      <c r="C65" s="113"/>
      <c r="D65" s="114"/>
      <c r="E65" s="223">
        <f>$B59*E64</f>
        <v>0.60000000000000009</v>
      </c>
      <c r="F65" s="192"/>
      <c r="G65" s="114"/>
      <c r="H65" s="223">
        <f>$B59*H64</f>
        <v>0.2</v>
      </c>
      <c r="I65" s="113"/>
      <c r="J65" s="113"/>
      <c r="K65" s="223">
        <f>$B59*K64</f>
        <v>0.2</v>
      </c>
      <c r="L65" s="117"/>
      <c r="M65" s="117"/>
      <c r="N65" s="223">
        <f>$B59*N64</f>
        <v>0.2</v>
      </c>
      <c r="O65" s="117"/>
      <c r="P65" s="117"/>
      <c r="Q65" s="223">
        <f>$B59*Q64</f>
        <v>0.39999999999999997</v>
      </c>
      <c r="R65" s="117"/>
      <c r="S65" s="117"/>
      <c r="T65" s="223">
        <f>$B59*T64</f>
        <v>0.2</v>
      </c>
      <c r="U65" s="27"/>
      <c r="V65" s="27"/>
      <c r="W65" s="28"/>
    </row>
    <row r="66" spans="1:23" ht="16.2" thickBot="1" x14ac:dyDescent="0.35">
      <c r="A66" s="111"/>
      <c r="B66" s="246"/>
      <c r="C66" s="113"/>
      <c r="D66" s="114"/>
      <c r="E66" s="113"/>
      <c r="F66" s="195"/>
      <c r="G66" s="114"/>
      <c r="H66" s="195"/>
      <c r="I66" s="113"/>
      <c r="J66" s="113"/>
      <c r="K66" s="113"/>
      <c r="L66" s="117"/>
      <c r="M66" s="117"/>
      <c r="N66" s="117"/>
      <c r="O66" s="117"/>
      <c r="P66" s="117"/>
      <c r="Q66" s="117"/>
      <c r="R66" s="117"/>
      <c r="S66" s="117"/>
      <c r="T66" s="117"/>
      <c r="U66" s="27"/>
      <c r="V66" s="27"/>
      <c r="W66" s="28"/>
    </row>
    <row r="67" spans="1:23" ht="16.2" thickBot="1" x14ac:dyDescent="0.35">
      <c r="A67" s="225"/>
      <c r="B67" s="226" t="s">
        <v>64</v>
      </c>
      <c r="C67" s="309" t="s">
        <v>17</v>
      </c>
      <c r="D67" s="310"/>
      <c r="E67" s="311"/>
      <c r="F67" s="309" t="s">
        <v>31</v>
      </c>
      <c r="G67" s="310"/>
      <c r="H67" s="311"/>
      <c r="I67" s="309" t="s">
        <v>32</v>
      </c>
      <c r="J67" s="310"/>
      <c r="K67" s="311"/>
      <c r="L67" s="309" t="s">
        <v>33</v>
      </c>
      <c r="M67" s="310"/>
      <c r="N67" s="311"/>
      <c r="O67" s="309" t="s">
        <v>36</v>
      </c>
      <c r="P67" s="310"/>
      <c r="Q67" s="311"/>
      <c r="R67" s="309" t="s">
        <v>34</v>
      </c>
      <c r="S67" s="310"/>
      <c r="T67" s="311"/>
      <c r="U67" s="27"/>
      <c r="V67" s="27"/>
      <c r="W67" s="28"/>
    </row>
    <row r="68" spans="1:23" ht="16.2" thickBot="1" x14ac:dyDescent="0.35">
      <c r="A68" s="227" t="s">
        <v>15</v>
      </c>
      <c r="B68" s="168">
        <v>0.05</v>
      </c>
      <c r="C68" s="247"/>
      <c r="D68" s="125" t="s">
        <v>2</v>
      </c>
      <c r="E68" s="126" t="s">
        <v>3</v>
      </c>
      <c r="F68" s="198"/>
      <c r="G68" s="128" t="s">
        <v>2</v>
      </c>
      <c r="H68" s="129" t="s">
        <v>3</v>
      </c>
      <c r="I68" s="130"/>
      <c r="J68" s="131" t="s">
        <v>2</v>
      </c>
      <c r="K68" s="132" t="s">
        <v>3</v>
      </c>
      <c r="L68" s="130"/>
      <c r="M68" s="131" t="s">
        <v>2</v>
      </c>
      <c r="N68" s="132" t="s">
        <v>3</v>
      </c>
      <c r="O68" s="198"/>
      <c r="P68" s="131" t="s">
        <v>2</v>
      </c>
      <c r="Q68" s="132" t="s">
        <v>3</v>
      </c>
      <c r="R68" s="198"/>
      <c r="S68" s="131" t="s">
        <v>2</v>
      </c>
      <c r="T68" s="132" t="s">
        <v>3</v>
      </c>
      <c r="U68" s="27"/>
      <c r="V68" s="27"/>
      <c r="W68" s="28"/>
    </row>
    <row r="69" spans="1:23" s="25" customFormat="1" ht="15" x14ac:dyDescent="0.25">
      <c r="A69" s="248" t="s">
        <v>6</v>
      </c>
      <c r="B69" s="88">
        <v>0.25</v>
      </c>
      <c r="C69" s="249" t="s">
        <v>48</v>
      </c>
      <c r="D69" s="51">
        <v>3</v>
      </c>
      <c r="E69" s="56">
        <f t="shared" ref="E69:E71" si="25">$B69*D69</f>
        <v>0.75</v>
      </c>
      <c r="F69" s="250" t="s">
        <v>56</v>
      </c>
      <c r="G69" s="63">
        <v>1</v>
      </c>
      <c r="H69" s="52">
        <f t="shared" ref="H69:H70" si="26">$B69*G69</f>
        <v>0.25</v>
      </c>
      <c r="I69" s="251" t="s">
        <v>80</v>
      </c>
      <c r="J69" s="252">
        <v>2</v>
      </c>
      <c r="K69" s="49">
        <f t="shared" ref="K69:K72" si="27">$B69*J69</f>
        <v>0.5</v>
      </c>
      <c r="L69" s="251" t="s">
        <v>92</v>
      </c>
      <c r="M69" s="252">
        <v>3</v>
      </c>
      <c r="N69" s="68">
        <f>+M69*B69</f>
        <v>0.75</v>
      </c>
      <c r="O69" s="253" t="s">
        <v>91</v>
      </c>
      <c r="P69" s="252">
        <v>2</v>
      </c>
      <c r="Q69" s="61">
        <f>+P69*B69</f>
        <v>0.5</v>
      </c>
      <c r="R69" s="250" t="s">
        <v>87</v>
      </c>
      <c r="S69" s="252">
        <v>1</v>
      </c>
      <c r="T69" s="56">
        <f t="shared" ref="T69:T72" si="28">$B69*S69</f>
        <v>0.25</v>
      </c>
      <c r="U69" s="27"/>
      <c r="V69" s="27"/>
      <c r="W69" s="28"/>
    </row>
    <row r="70" spans="1:23" s="26" customFormat="1" ht="15" x14ac:dyDescent="0.25">
      <c r="A70" s="142" t="s">
        <v>42</v>
      </c>
      <c r="B70" s="88">
        <v>0.2</v>
      </c>
      <c r="C70" s="254">
        <v>0.35</v>
      </c>
      <c r="D70" s="48">
        <v>2</v>
      </c>
      <c r="E70" s="66">
        <f t="shared" si="25"/>
        <v>0.4</v>
      </c>
      <c r="F70" s="255">
        <v>0.35</v>
      </c>
      <c r="G70" s="63">
        <v>2</v>
      </c>
      <c r="H70" s="66">
        <f t="shared" si="26"/>
        <v>0.4</v>
      </c>
      <c r="I70" s="176">
        <v>0.21</v>
      </c>
      <c r="J70" s="252">
        <v>2</v>
      </c>
      <c r="K70" s="97">
        <f t="shared" si="27"/>
        <v>0.4</v>
      </c>
      <c r="L70" s="79">
        <v>0.16120000000000001</v>
      </c>
      <c r="M70" s="252">
        <v>3</v>
      </c>
      <c r="N70" s="68">
        <f t="shared" ref="N70:N71" si="29">+M70*B70</f>
        <v>0.60000000000000009</v>
      </c>
      <c r="O70" s="256">
        <v>0.3</v>
      </c>
      <c r="P70" s="252">
        <v>2</v>
      </c>
      <c r="Q70" s="66">
        <f t="shared" ref="Q70:Q71" si="30">+P70*B70</f>
        <v>0.4</v>
      </c>
      <c r="R70" s="176">
        <v>0.34</v>
      </c>
      <c r="S70" s="252">
        <v>2</v>
      </c>
      <c r="T70" s="66">
        <f t="shared" si="28"/>
        <v>0.4</v>
      </c>
      <c r="U70" s="27"/>
      <c r="V70" s="27"/>
      <c r="W70" s="28"/>
    </row>
    <row r="71" spans="1:23" s="26" customFormat="1" ht="15" x14ac:dyDescent="0.25">
      <c r="A71" s="58" t="s">
        <v>21</v>
      </c>
      <c r="B71" s="88">
        <v>0.3</v>
      </c>
      <c r="C71" s="254">
        <v>0.19</v>
      </c>
      <c r="D71" s="48">
        <v>2</v>
      </c>
      <c r="E71" s="61">
        <f t="shared" si="25"/>
        <v>0.6</v>
      </c>
      <c r="F71" s="255">
        <v>0.16</v>
      </c>
      <c r="G71" s="63">
        <v>3</v>
      </c>
      <c r="H71" s="90">
        <f>$B71*G71</f>
        <v>0.89999999999999991</v>
      </c>
      <c r="I71" s="176">
        <v>0.05</v>
      </c>
      <c r="J71" s="252">
        <v>2</v>
      </c>
      <c r="K71" s="61">
        <f t="shared" si="27"/>
        <v>0.6</v>
      </c>
      <c r="L71" s="257">
        <v>0.05</v>
      </c>
      <c r="M71" s="252">
        <v>3</v>
      </c>
      <c r="N71" s="68">
        <f t="shared" si="29"/>
        <v>0.89999999999999991</v>
      </c>
      <c r="O71" s="258">
        <v>0.18</v>
      </c>
      <c r="P71" s="252">
        <v>2</v>
      </c>
      <c r="Q71" s="66">
        <f t="shared" si="30"/>
        <v>0.6</v>
      </c>
      <c r="R71" s="176">
        <v>0.18</v>
      </c>
      <c r="S71" s="252">
        <v>2</v>
      </c>
      <c r="T71" s="61">
        <f t="shared" si="28"/>
        <v>0.6</v>
      </c>
      <c r="U71" s="27"/>
      <c r="V71" s="27"/>
      <c r="W71" s="28"/>
    </row>
    <row r="72" spans="1:23" ht="15.6" thickBot="1" x14ac:dyDescent="0.3">
      <c r="A72" s="259" t="s">
        <v>62</v>
      </c>
      <c r="B72" s="260">
        <v>0.25</v>
      </c>
      <c r="C72" s="261" t="s">
        <v>46</v>
      </c>
      <c r="D72" s="262">
        <v>3</v>
      </c>
      <c r="E72" s="263">
        <f t="shared" ref="E72" si="31">$B72*D72</f>
        <v>0.75</v>
      </c>
      <c r="F72" s="264" t="s">
        <v>46</v>
      </c>
      <c r="G72" s="265">
        <v>3</v>
      </c>
      <c r="H72" s="263">
        <f>+G72*B72</f>
        <v>0.75</v>
      </c>
      <c r="I72" s="79" t="s">
        <v>81</v>
      </c>
      <c r="J72" s="252">
        <v>2</v>
      </c>
      <c r="K72" s="263">
        <f t="shared" si="27"/>
        <v>0.5</v>
      </c>
      <c r="L72" s="79" t="s">
        <v>95</v>
      </c>
      <c r="M72" s="266">
        <v>3</v>
      </c>
      <c r="N72" s="263">
        <f t="shared" ref="N72" si="32">$B72*M72</f>
        <v>0.75</v>
      </c>
      <c r="O72" s="267" t="s">
        <v>97</v>
      </c>
      <c r="P72" s="252">
        <v>3</v>
      </c>
      <c r="Q72" s="263">
        <f t="shared" ref="Q72" si="33">$B72*P72</f>
        <v>0.75</v>
      </c>
      <c r="R72" s="79" t="s">
        <v>96</v>
      </c>
      <c r="S72" s="252">
        <v>3</v>
      </c>
      <c r="T72" s="263">
        <f t="shared" si="28"/>
        <v>0.75</v>
      </c>
      <c r="U72" s="27"/>
      <c r="V72" s="27"/>
      <c r="W72" s="28"/>
    </row>
    <row r="73" spans="1:23" ht="16.2" thickBot="1" x14ac:dyDescent="0.35">
      <c r="A73" s="307" t="s">
        <v>7</v>
      </c>
      <c r="B73" s="308"/>
      <c r="C73" s="107"/>
      <c r="D73" s="268"/>
      <c r="E73" s="106">
        <f>SUM(E69:E72)</f>
        <v>2.5</v>
      </c>
      <c r="F73" s="107"/>
      <c r="G73" s="108"/>
      <c r="H73" s="106">
        <f>SUM(H69:H72)</f>
        <v>2.2999999999999998</v>
      </c>
      <c r="I73" s="107"/>
      <c r="J73" s="110"/>
      <c r="K73" s="106">
        <f>SUM(K69:K72)</f>
        <v>2</v>
      </c>
      <c r="L73" s="107"/>
      <c r="M73" s="110"/>
      <c r="N73" s="106">
        <f>SUM(N69:N72)</f>
        <v>3</v>
      </c>
      <c r="O73" s="269"/>
      <c r="P73" s="110"/>
      <c r="Q73" s="106">
        <f>SUM(Q69:Q72)</f>
        <v>2.25</v>
      </c>
      <c r="R73" s="107"/>
      <c r="S73" s="110"/>
      <c r="T73" s="106">
        <f>SUM(T69:T72)</f>
        <v>2</v>
      </c>
      <c r="U73" s="27"/>
      <c r="V73" s="27"/>
      <c r="W73" s="28"/>
    </row>
    <row r="74" spans="1:23" ht="16.2" thickBot="1" x14ac:dyDescent="0.35">
      <c r="A74" s="117"/>
      <c r="B74" s="112">
        <f>+SUM(B69:B72)</f>
        <v>1</v>
      </c>
      <c r="C74" s="117"/>
      <c r="D74" s="118"/>
      <c r="E74" s="223">
        <f>$B68*E73</f>
        <v>0.125</v>
      </c>
      <c r="F74" s="192"/>
      <c r="G74" s="193"/>
      <c r="H74" s="223">
        <f>$B68*H73</f>
        <v>0.11499999999999999</v>
      </c>
      <c r="I74" s="117"/>
      <c r="J74" s="117"/>
      <c r="K74" s="223">
        <f>$B68*K73</f>
        <v>0.1</v>
      </c>
      <c r="L74" s="117"/>
      <c r="M74" s="117"/>
      <c r="N74" s="223">
        <f>$B68*N73</f>
        <v>0.15000000000000002</v>
      </c>
      <c r="O74" s="117"/>
      <c r="P74" s="117"/>
      <c r="Q74" s="223">
        <f>$B68*Q73</f>
        <v>0.1125</v>
      </c>
      <c r="R74" s="117"/>
      <c r="S74" s="117"/>
      <c r="T74" s="223">
        <f>$B68*T73</f>
        <v>0.1</v>
      </c>
      <c r="U74" s="13"/>
      <c r="V74" s="13"/>
      <c r="W74" s="29"/>
    </row>
    <row r="75" spans="1:23" ht="15.6" thickBot="1" x14ac:dyDescent="0.3">
      <c r="A75" s="117"/>
      <c r="B75" s="117"/>
      <c r="C75" s="117"/>
      <c r="D75" s="118"/>
      <c r="E75" s="117"/>
      <c r="F75" s="195"/>
      <c r="G75" s="114"/>
      <c r="H75" s="195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</row>
    <row r="76" spans="1:23" ht="16.2" thickBot="1" x14ac:dyDescent="0.35">
      <c r="A76" s="225"/>
      <c r="B76" s="226" t="s">
        <v>64</v>
      </c>
      <c r="C76" s="309" t="s">
        <v>17</v>
      </c>
      <c r="D76" s="310"/>
      <c r="E76" s="311"/>
      <c r="F76" s="309" t="s">
        <v>31</v>
      </c>
      <c r="G76" s="310"/>
      <c r="H76" s="311"/>
      <c r="I76" s="309" t="s">
        <v>32</v>
      </c>
      <c r="J76" s="310"/>
      <c r="K76" s="311"/>
      <c r="L76" s="309" t="s">
        <v>33</v>
      </c>
      <c r="M76" s="310"/>
      <c r="N76" s="311"/>
      <c r="O76" s="309" t="s">
        <v>36</v>
      </c>
      <c r="P76" s="310"/>
      <c r="Q76" s="311"/>
      <c r="R76" s="309" t="s">
        <v>34</v>
      </c>
      <c r="S76" s="310"/>
      <c r="T76" s="311"/>
    </row>
    <row r="77" spans="1:23" ht="16.2" thickBot="1" x14ac:dyDescent="0.35">
      <c r="A77" s="227" t="s">
        <v>16</v>
      </c>
      <c r="B77" s="168">
        <v>0.15</v>
      </c>
      <c r="C77" s="124"/>
      <c r="D77" s="128" t="s">
        <v>2</v>
      </c>
      <c r="E77" s="126" t="s">
        <v>3</v>
      </c>
      <c r="F77" s="198"/>
      <c r="G77" s="128" t="s">
        <v>2</v>
      </c>
      <c r="H77" s="129" t="s">
        <v>3</v>
      </c>
      <c r="I77" s="130"/>
      <c r="J77" s="131" t="s">
        <v>2</v>
      </c>
      <c r="K77" s="132" t="s">
        <v>3</v>
      </c>
      <c r="L77" s="130"/>
      <c r="M77" s="131" t="s">
        <v>2</v>
      </c>
      <c r="N77" s="132" t="s">
        <v>3</v>
      </c>
      <c r="O77" s="130"/>
      <c r="P77" s="131" t="s">
        <v>2</v>
      </c>
      <c r="Q77" s="132" t="s">
        <v>3</v>
      </c>
      <c r="R77" s="130"/>
      <c r="S77" s="131" t="s">
        <v>2</v>
      </c>
      <c r="T77" s="132" t="s">
        <v>3</v>
      </c>
    </row>
    <row r="78" spans="1:23" ht="15" x14ac:dyDescent="0.25">
      <c r="A78" s="133" t="s">
        <v>67</v>
      </c>
      <c r="B78" s="169">
        <v>0.12</v>
      </c>
      <c r="C78" s="270">
        <v>2.7199999999999998E-2</v>
      </c>
      <c r="D78" s="271">
        <v>1</v>
      </c>
      <c r="E78" s="56">
        <f>$B78*D78</f>
        <v>0.12</v>
      </c>
      <c r="F78" s="272">
        <v>1.26E-2</v>
      </c>
      <c r="G78" s="273">
        <v>2</v>
      </c>
      <c r="H78" s="52">
        <f t="shared" ref="H78:H82" si="34">$B78*G78</f>
        <v>0.24</v>
      </c>
      <c r="I78" s="274">
        <v>1.72E-2</v>
      </c>
      <c r="J78" s="275">
        <v>2</v>
      </c>
      <c r="K78" s="56">
        <f t="shared" ref="K78:K82" si="35">$B78*J78</f>
        <v>0.24</v>
      </c>
      <c r="L78" s="274">
        <v>1.5900000000000001E-2</v>
      </c>
      <c r="M78" s="276">
        <v>2</v>
      </c>
      <c r="N78" s="49">
        <f t="shared" ref="N78:N82" si="36">$B78*M78</f>
        <v>0.24</v>
      </c>
      <c r="O78" s="274">
        <v>1.6799999999999999E-2</v>
      </c>
      <c r="P78" s="276">
        <v>2</v>
      </c>
      <c r="Q78" s="49">
        <f t="shared" ref="Q78:Q82" si="37">$B78*P78</f>
        <v>0.24</v>
      </c>
      <c r="R78" s="274">
        <v>2.2499999999999999E-2</v>
      </c>
      <c r="S78" s="275">
        <v>1</v>
      </c>
      <c r="T78" s="56">
        <f t="shared" ref="T78:T82" si="38">$B78*S78</f>
        <v>0.12</v>
      </c>
    </row>
    <row r="79" spans="1:23" s="26" customFormat="1" ht="15" x14ac:dyDescent="0.25">
      <c r="A79" s="142" t="s">
        <v>65</v>
      </c>
      <c r="B79" s="81">
        <v>0.22</v>
      </c>
      <c r="C79" s="277">
        <v>0</v>
      </c>
      <c r="D79" s="278">
        <v>2</v>
      </c>
      <c r="E79" s="68">
        <f t="shared" ref="E79:E81" si="39">$B79*D79</f>
        <v>0.44</v>
      </c>
      <c r="F79" s="279">
        <v>2</v>
      </c>
      <c r="G79" s="278">
        <v>3</v>
      </c>
      <c r="H79" s="68">
        <f t="shared" si="34"/>
        <v>0.66</v>
      </c>
      <c r="I79" s="280">
        <v>1</v>
      </c>
      <c r="J79" s="281">
        <v>3</v>
      </c>
      <c r="K79" s="68">
        <f t="shared" si="35"/>
        <v>0.66</v>
      </c>
      <c r="L79" s="279">
        <v>1</v>
      </c>
      <c r="M79" s="281">
        <v>3</v>
      </c>
      <c r="N79" s="61">
        <f t="shared" si="36"/>
        <v>0.66</v>
      </c>
      <c r="O79" s="280">
        <v>2</v>
      </c>
      <c r="P79" s="281">
        <v>3</v>
      </c>
      <c r="Q79" s="66">
        <f t="shared" si="37"/>
        <v>0.66</v>
      </c>
      <c r="R79" s="279">
        <v>2</v>
      </c>
      <c r="S79" s="281">
        <v>2</v>
      </c>
      <c r="T79" s="68">
        <f t="shared" si="38"/>
        <v>0.44</v>
      </c>
      <c r="U79" s="13"/>
    </row>
    <row r="80" spans="1:23" s="26" customFormat="1" ht="15" x14ac:dyDescent="0.25">
      <c r="A80" s="142" t="s">
        <v>82</v>
      </c>
      <c r="B80" s="81">
        <v>0.22</v>
      </c>
      <c r="C80" s="282">
        <v>0</v>
      </c>
      <c r="D80" s="271">
        <v>2</v>
      </c>
      <c r="E80" s="66">
        <f t="shared" si="39"/>
        <v>0.44</v>
      </c>
      <c r="F80" s="280">
        <v>1</v>
      </c>
      <c r="G80" s="283">
        <v>2</v>
      </c>
      <c r="H80" s="68">
        <f t="shared" si="34"/>
        <v>0.44</v>
      </c>
      <c r="I80" s="280">
        <v>0</v>
      </c>
      <c r="J80" s="281">
        <v>1</v>
      </c>
      <c r="K80" s="66">
        <f t="shared" si="35"/>
        <v>0.22</v>
      </c>
      <c r="L80" s="280">
        <v>0</v>
      </c>
      <c r="M80" s="284">
        <v>2</v>
      </c>
      <c r="N80" s="66">
        <f t="shared" si="36"/>
        <v>0.44</v>
      </c>
      <c r="O80" s="280">
        <v>0</v>
      </c>
      <c r="P80" s="284">
        <v>2</v>
      </c>
      <c r="Q80" s="66">
        <f t="shared" si="37"/>
        <v>0.44</v>
      </c>
      <c r="R80" s="280">
        <v>0</v>
      </c>
      <c r="S80" s="281">
        <v>2</v>
      </c>
      <c r="T80" s="68">
        <f t="shared" si="38"/>
        <v>0.44</v>
      </c>
      <c r="U80" s="13"/>
    </row>
    <row r="81" spans="1:21" s="26" customFormat="1" ht="15" x14ac:dyDescent="0.25">
      <c r="A81" s="142" t="s">
        <v>66</v>
      </c>
      <c r="B81" s="285">
        <v>0.22</v>
      </c>
      <c r="C81" s="282">
        <v>6</v>
      </c>
      <c r="D81" s="273">
        <v>3</v>
      </c>
      <c r="E81" s="61">
        <f t="shared" si="39"/>
        <v>0.66</v>
      </c>
      <c r="F81" s="280">
        <v>1</v>
      </c>
      <c r="G81" s="283">
        <v>1</v>
      </c>
      <c r="H81" s="66">
        <f t="shared" si="34"/>
        <v>0.22</v>
      </c>
      <c r="I81" s="280">
        <v>1</v>
      </c>
      <c r="J81" s="281">
        <v>1</v>
      </c>
      <c r="K81" s="61">
        <f t="shared" si="35"/>
        <v>0.22</v>
      </c>
      <c r="L81" s="280">
        <v>4</v>
      </c>
      <c r="M81" s="281">
        <v>2</v>
      </c>
      <c r="N81" s="61">
        <f t="shared" si="36"/>
        <v>0.44</v>
      </c>
      <c r="O81" s="286">
        <v>4</v>
      </c>
      <c r="P81" s="281">
        <v>2</v>
      </c>
      <c r="Q81" s="66">
        <f t="shared" si="37"/>
        <v>0.44</v>
      </c>
      <c r="R81" s="280">
        <v>8</v>
      </c>
      <c r="S81" s="287">
        <v>2</v>
      </c>
      <c r="T81" s="68">
        <f t="shared" si="38"/>
        <v>0.44</v>
      </c>
      <c r="U81" s="13"/>
    </row>
    <row r="82" spans="1:21" ht="15.6" thickBot="1" x14ac:dyDescent="0.3">
      <c r="A82" s="147" t="s">
        <v>47</v>
      </c>
      <c r="B82" s="288">
        <v>0.22</v>
      </c>
      <c r="C82" s="289">
        <v>5.3999999999999999E-2</v>
      </c>
      <c r="D82" s="99">
        <v>1</v>
      </c>
      <c r="E82" s="102">
        <f t="shared" ref="E82" si="40">$B82*D82</f>
        <v>0.22</v>
      </c>
      <c r="F82" s="289">
        <v>9.6000000000000002E-2</v>
      </c>
      <c r="G82" s="155">
        <v>1</v>
      </c>
      <c r="H82" s="102">
        <f t="shared" si="34"/>
        <v>0.22</v>
      </c>
      <c r="I82" s="289">
        <v>-2.4E-2</v>
      </c>
      <c r="J82" s="290">
        <v>3</v>
      </c>
      <c r="K82" s="102">
        <f t="shared" si="35"/>
        <v>0.66</v>
      </c>
      <c r="L82" s="291">
        <v>0.05</v>
      </c>
      <c r="M82" s="292">
        <v>2</v>
      </c>
      <c r="N82" s="102">
        <f t="shared" si="36"/>
        <v>0.44</v>
      </c>
      <c r="O82" s="289">
        <v>1.2999999999999999E-2</v>
      </c>
      <c r="P82" s="293">
        <v>3</v>
      </c>
      <c r="Q82" s="102">
        <f t="shared" si="37"/>
        <v>0.66</v>
      </c>
      <c r="R82" s="289">
        <v>-4.4999999999999998E-2</v>
      </c>
      <c r="S82" s="292">
        <v>2</v>
      </c>
      <c r="T82" s="102">
        <f t="shared" si="38"/>
        <v>0.44</v>
      </c>
    </row>
    <row r="83" spans="1:21" ht="16.2" thickBot="1" x14ac:dyDescent="0.35">
      <c r="A83" s="307" t="s">
        <v>7</v>
      </c>
      <c r="B83" s="308"/>
      <c r="C83" s="107"/>
      <c r="D83" s="268"/>
      <c r="E83" s="106">
        <f>SUM(E78:E82)</f>
        <v>1.8800000000000001</v>
      </c>
      <c r="F83" s="107"/>
      <c r="G83" s="108"/>
      <c r="H83" s="106">
        <f>SUM(H78:H82)</f>
        <v>1.78</v>
      </c>
      <c r="I83" s="220"/>
      <c r="J83" s="294"/>
      <c r="K83" s="106">
        <f>SUM(K78:K82)</f>
        <v>2</v>
      </c>
      <c r="L83" s="107"/>
      <c r="M83" s="110"/>
      <c r="N83" s="106">
        <f>SUM(N78:N82)</f>
        <v>2.2200000000000002</v>
      </c>
      <c r="O83" s="110"/>
      <c r="P83" s="110"/>
      <c r="Q83" s="106">
        <f>SUM(Q78:Q82)</f>
        <v>2.44</v>
      </c>
      <c r="R83" s="220"/>
      <c r="S83" s="294"/>
      <c r="T83" s="106">
        <f>SUM(T78:T82)</f>
        <v>1.88</v>
      </c>
    </row>
    <row r="84" spans="1:21" ht="16.2" thickBot="1" x14ac:dyDescent="0.35">
      <c r="B84" s="112">
        <f>SUM(B78:B82)</f>
        <v>0.99999999999999989</v>
      </c>
      <c r="C84" s="117"/>
      <c r="D84" s="118"/>
      <c r="E84" s="223">
        <f>$B77*E83</f>
        <v>0.28200000000000003</v>
      </c>
      <c r="F84" s="192"/>
      <c r="G84" s="114"/>
      <c r="H84" s="223">
        <f>$B77*H83</f>
        <v>0.26700000000000002</v>
      </c>
      <c r="I84" s="117"/>
      <c r="J84" s="117"/>
      <c r="K84" s="223">
        <f>$B77*K83</f>
        <v>0.3</v>
      </c>
      <c r="L84" s="117"/>
      <c r="M84" s="117"/>
      <c r="N84" s="223">
        <f>$B77*N83</f>
        <v>0.33300000000000002</v>
      </c>
      <c r="O84" s="117"/>
      <c r="P84" s="117"/>
      <c r="Q84" s="223">
        <f>$B77*Q83</f>
        <v>0.36599999999999999</v>
      </c>
      <c r="R84" s="117"/>
      <c r="S84" s="117"/>
      <c r="T84" s="223">
        <f>$B77*T83</f>
        <v>0.28199999999999997</v>
      </c>
    </row>
    <row r="85" spans="1:21" ht="15.6" thickBot="1" x14ac:dyDescent="0.3">
      <c r="B85" s="117"/>
      <c r="C85" s="117"/>
      <c r="D85" s="118"/>
      <c r="E85" s="117"/>
      <c r="F85" s="113"/>
      <c r="G85" s="114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</row>
    <row r="86" spans="1:21" ht="16.2" thickBot="1" x14ac:dyDescent="0.35">
      <c r="B86" s="112">
        <f>B12+B27+B41+B49+B59+B68+B77</f>
        <v>1</v>
      </c>
      <c r="C86" s="117"/>
      <c r="D86" s="118"/>
      <c r="E86" s="303">
        <f>E24+E38+E46+E56+E65+E74+E84</f>
        <v>2.492</v>
      </c>
      <c r="F86" s="113"/>
      <c r="G86" s="114"/>
      <c r="H86" s="303">
        <f>H24+H38+H46+H56+H65+H74+H84</f>
        <v>1.7595000000000001</v>
      </c>
      <c r="I86" s="117"/>
      <c r="J86" s="304"/>
      <c r="K86" s="303">
        <f>K24+K38+K46+K56+K65+K74+K84</f>
        <v>1.7475000000000003</v>
      </c>
      <c r="L86" s="117"/>
      <c r="M86" s="117"/>
      <c r="N86" s="303">
        <f>N24+N38+N46+N56+N65+N74+N84</f>
        <v>1.748</v>
      </c>
      <c r="O86" s="117"/>
      <c r="P86" s="117"/>
      <c r="Q86" s="303">
        <f>Q24+Q38+Q46+Q56+Q65+Q74+Q84</f>
        <v>2.0234999999999999</v>
      </c>
      <c r="R86" s="117"/>
      <c r="S86" s="117"/>
      <c r="T86" s="303">
        <f>T24+T38+T46+T56+T65+T74+T84</f>
        <v>1.7444999999999997</v>
      </c>
    </row>
    <row r="87" spans="1:21" ht="14.25" customHeight="1" thickBot="1" x14ac:dyDescent="0.35">
      <c r="A87" s="5"/>
      <c r="B87" s="4"/>
      <c r="C87" s="117"/>
      <c r="D87" s="118"/>
      <c r="E87" s="117"/>
      <c r="F87" s="113"/>
      <c r="G87" s="114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</row>
    <row r="88" spans="1:21" ht="17.25" customHeight="1" thickBot="1" x14ac:dyDescent="0.35">
      <c r="A88" s="43" t="s">
        <v>18</v>
      </c>
      <c r="B88" s="117"/>
      <c r="C88" s="117"/>
      <c r="D88" s="118"/>
      <c r="E88" s="305">
        <v>1</v>
      </c>
      <c r="F88" s="114"/>
      <c r="G88" s="114"/>
      <c r="H88" s="306">
        <v>3</v>
      </c>
      <c r="I88" s="118"/>
      <c r="J88" s="117"/>
      <c r="K88" s="306">
        <v>6</v>
      </c>
      <c r="L88" s="117"/>
      <c r="M88" s="117"/>
      <c r="N88" s="306">
        <v>5</v>
      </c>
      <c r="O88" s="117"/>
      <c r="P88" s="117"/>
      <c r="Q88" s="306">
        <v>2</v>
      </c>
      <c r="R88" s="117"/>
      <c r="S88" s="117"/>
      <c r="T88" s="306">
        <v>4</v>
      </c>
    </row>
    <row r="89" spans="1:21" x14ac:dyDescent="0.25">
      <c r="F89" s="13"/>
      <c r="G89" s="14"/>
    </row>
    <row r="90" spans="1:21" x14ac:dyDescent="0.25">
      <c r="F90" s="13"/>
      <c r="G90" s="14"/>
    </row>
    <row r="91" spans="1:21" x14ac:dyDescent="0.25">
      <c r="F91" s="13"/>
      <c r="G91" s="14"/>
    </row>
    <row r="92" spans="1:21" x14ac:dyDescent="0.25">
      <c r="F92" s="13"/>
      <c r="G92" s="14"/>
    </row>
    <row r="93" spans="1:21" x14ac:dyDescent="0.25">
      <c r="F93" s="13"/>
      <c r="G93" s="14"/>
    </row>
    <row r="94" spans="1:21" x14ac:dyDescent="0.25">
      <c r="F94" s="13"/>
      <c r="G94" s="14"/>
    </row>
    <row r="95" spans="1:21" x14ac:dyDescent="0.25">
      <c r="F95" s="13"/>
      <c r="G95" s="14"/>
    </row>
    <row r="96" spans="1:21" x14ac:dyDescent="0.25">
      <c r="F96" s="13"/>
      <c r="G96" s="14"/>
    </row>
    <row r="97" spans="6:9" x14ac:dyDescent="0.25">
      <c r="F97" s="13"/>
      <c r="G97" s="14"/>
    </row>
    <row r="98" spans="6:9" x14ac:dyDescent="0.25">
      <c r="F98" s="13"/>
      <c r="G98" s="14"/>
    </row>
    <row r="99" spans="6:9" x14ac:dyDescent="0.25">
      <c r="F99" s="13"/>
      <c r="G99" s="14"/>
    </row>
    <row r="100" spans="6:9" x14ac:dyDescent="0.25">
      <c r="F100" s="13"/>
      <c r="G100" s="14"/>
    </row>
    <row r="101" spans="6:9" x14ac:dyDescent="0.25">
      <c r="F101" s="13"/>
      <c r="G101" s="14"/>
    </row>
    <row r="102" spans="6:9" x14ac:dyDescent="0.25">
      <c r="F102" s="13"/>
      <c r="G102" s="14"/>
    </row>
    <row r="103" spans="6:9" x14ac:dyDescent="0.25">
      <c r="F103" s="13"/>
      <c r="G103" s="14"/>
    </row>
    <row r="104" spans="6:9" x14ac:dyDescent="0.25">
      <c r="F104" s="13"/>
      <c r="G104" s="14"/>
      <c r="H104" s="13"/>
    </row>
    <row r="105" spans="6:9" x14ac:dyDescent="0.25">
      <c r="G105" s="14"/>
      <c r="H105" s="13"/>
      <c r="I105" s="13"/>
    </row>
    <row r="106" spans="6:9" x14ac:dyDescent="0.25">
      <c r="G106" s="14"/>
      <c r="H106" s="13"/>
      <c r="I106" s="13"/>
    </row>
    <row r="107" spans="6:9" x14ac:dyDescent="0.25">
      <c r="G107" s="14"/>
      <c r="H107" s="13"/>
      <c r="I107" s="13"/>
    </row>
    <row r="108" spans="6:9" x14ac:dyDescent="0.25">
      <c r="G108" s="14"/>
      <c r="H108" s="13"/>
      <c r="I108" s="13"/>
    </row>
    <row r="109" spans="6:9" x14ac:dyDescent="0.25">
      <c r="G109" s="14"/>
      <c r="H109" s="13"/>
      <c r="I109" s="13"/>
    </row>
    <row r="110" spans="6:9" x14ac:dyDescent="0.25">
      <c r="G110" s="14"/>
      <c r="H110" s="13"/>
      <c r="I110" s="13"/>
    </row>
    <row r="111" spans="6:9" x14ac:dyDescent="0.25">
      <c r="G111" s="14"/>
      <c r="H111" s="13"/>
      <c r="I111" s="13"/>
    </row>
    <row r="112" spans="6:9" x14ac:dyDescent="0.25">
      <c r="G112" s="14"/>
      <c r="H112" s="13"/>
      <c r="I112" s="13"/>
    </row>
    <row r="113" spans="7:9" x14ac:dyDescent="0.25">
      <c r="G113" s="14"/>
      <c r="H113" s="13"/>
      <c r="I113" s="13"/>
    </row>
    <row r="114" spans="7:9" x14ac:dyDescent="0.25">
      <c r="G114" s="14"/>
      <c r="H114" s="13"/>
      <c r="I114" s="13"/>
    </row>
    <row r="115" spans="7:9" x14ac:dyDescent="0.25">
      <c r="G115" s="14"/>
    </row>
    <row r="116" spans="7:9" x14ac:dyDescent="0.25">
      <c r="G116" s="14"/>
    </row>
    <row r="117" spans="7:9" x14ac:dyDescent="0.25">
      <c r="G117" s="14"/>
    </row>
    <row r="118" spans="7:9" x14ac:dyDescent="0.25">
      <c r="G118" s="14"/>
    </row>
    <row r="119" spans="7:9" x14ac:dyDescent="0.25">
      <c r="G119" s="14"/>
    </row>
    <row r="120" spans="7:9" x14ac:dyDescent="0.25">
      <c r="G120" s="14"/>
    </row>
    <row r="121" spans="7:9" x14ac:dyDescent="0.25">
      <c r="G121" s="14"/>
    </row>
    <row r="122" spans="7:9" x14ac:dyDescent="0.25">
      <c r="G122" s="14"/>
    </row>
    <row r="123" spans="7:9" x14ac:dyDescent="0.25">
      <c r="G123" s="14"/>
    </row>
    <row r="124" spans="7:9" x14ac:dyDescent="0.25">
      <c r="G124" s="14"/>
    </row>
    <row r="125" spans="7:9" x14ac:dyDescent="0.25">
      <c r="G125" s="14"/>
    </row>
    <row r="126" spans="7:9" x14ac:dyDescent="0.25">
      <c r="G126" s="14"/>
    </row>
    <row r="127" spans="7:9" x14ac:dyDescent="0.25">
      <c r="G127" s="14"/>
    </row>
    <row r="128" spans="7:9" x14ac:dyDescent="0.25">
      <c r="G128" s="14"/>
    </row>
    <row r="129" spans="7:7" x14ac:dyDescent="0.25">
      <c r="G129" s="14"/>
    </row>
    <row r="130" spans="7:7" x14ac:dyDescent="0.25">
      <c r="G130" s="14"/>
    </row>
    <row r="131" spans="7:7" x14ac:dyDescent="0.25">
      <c r="G131" s="14"/>
    </row>
    <row r="132" spans="7:7" x14ac:dyDescent="0.25">
      <c r="G132" s="14"/>
    </row>
    <row r="133" spans="7:7" x14ac:dyDescent="0.25">
      <c r="G133" s="14"/>
    </row>
    <row r="134" spans="7:7" x14ac:dyDescent="0.25">
      <c r="G134" s="14"/>
    </row>
    <row r="135" spans="7:7" x14ac:dyDescent="0.25">
      <c r="G135" s="14"/>
    </row>
    <row r="136" spans="7:7" x14ac:dyDescent="0.25">
      <c r="G136" s="14"/>
    </row>
    <row r="137" spans="7:7" x14ac:dyDescent="0.25">
      <c r="G137" s="14"/>
    </row>
    <row r="138" spans="7:7" x14ac:dyDescent="0.25">
      <c r="G138" s="14"/>
    </row>
    <row r="139" spans="7:7" x14ac:dyDescent="0.25">
      <c r="G139" s="14"/>
    </row>
    <row r="140" spans="7:7" x14ac:dyDescent="0.25">
      <c r="G140" s="14"/>
    </row>
    <row r="141" spans="7:7" x14ac:dyDescent="0.25">
      <c r="G141" s="14"/>
    </row>
    <row r="142" spans="7:7" x14ac:dyDescent="0.25">
      <c r="G142" s="14"/>
    </row>
    <row r="143" spans="7:7" x14ac:dyDescent="0.25">
      <c r="G143" s="14"/>
    </row>
    <row r="144" spans="7:7" x14ac:dyDescent="0.25">
      <c r="G144" s="14"/>
    </row>
    <row r="145" spans="7:7" x14ac:dyDescent="0.25">
      <c r="G145" s="14"/>
    </row>
    <row r="146" spans="7:7" x14ac:dyDescent="0.25">
      <c r="G146" s="14"/>
    </row>
    <row r="147" spans="7:7" x14ac:dyDescent="0.25">
      <c r="G147" s="14"/>
    </row>
    <row r="148" spans="7:7" x14ac:dyDescent="0.25">
      <c r="G148" s="14"/>
    </row>
    <row r="149" spans="7:7" x14ac:dyDescent="0.25">
      <c r="G149" s="14"/>
    </row>
    <row r="150" spans="7:7" x14ac:dyDescent="0.25">
      <c r="G150" s="14"/>
    </row>
    <row r="151" spans="7:7" x14ac:dyDescent="0.25">
      <c r="G151" s="14"/>
    </row>
    <row r="152" spans="7:7" x14ac:dyDescent="0.25">
      <c r="G152" s="14"/>
    </row>
    <row r="153" spans="7:7" x14ac:dyDescent="0.25">
      <c r="G153" s="14"/>
    </row>
    <row r="154" spans="7:7" x14ac:dyDescent="0.25">
      <c r="G154" s="14"/>
    </row>
    <row r="155" spans="7:7" x14ac:dyDescent="0.25">
      <c r="G155" s="14"/>
    </row>
    <row r="156" spans="7:7" x14ac:dyDescent="0.25">
      <c r="G156" s="14"/>
    </row>
    <row r="157" spans="7:7" x14ac:dyDescent="0.25">
      <c r="G157" s="14"/>
    </row>
    <row r="158" spans="7:7" x14ac:dyDescent="0.25">
      <c r="G158" s="14"/>
    </row>
    <row r="159" spans="7:7" x14ac:dyDescent="0.25">
      <c r="G159" s="14"/>
    </row>
    <row r="160" spans="7:7" x14ac:dyDescent="0.25">
      <c r="G160" s="14"/>
    </row>
    <row r="161" spans="7:7" x14ac:dyDescent="0.25">
      <c r="G161" s="14"/>
    </row>
    <row r="162" spans="7:7" x14ac:dyDescent="0.25">
      <c r="G162" s="14"/>
    </row>
    <row r="163" spans="7:7" x14ac:dyDescent="0.25">
      <c r="G163" s="14"/>
    </row>
    <row r="164" spans="7:7" x14ac:dyDescent="0.25">
      <c r="G164" s="14"/>
    </row>
    <row r="165" spans="7:7" x14ac:dyDescent="0.25">
      <c r="G165" s="14"/>
    </row>
    <row r="166" spans="7:7" x14ac:dyDescent="0.25">
      <c r="G166" s="14"/>
    </row>
    <row r="167" spans="7:7" x14ac:dyDescent="0.25">
      <c r="G167" s="14"/>
    </row>
    <row r="168" spans="7:7" x14ac:dyDescent="0.25">
      <c r="G168" s="14"/>
    </row>
    <row r="169" spans="7:7" x14ac:dyDescent="0.25">
      <c r="G169" s="14"/>
    </row>
    <row r="170" spans="7:7" x14ac:dyDescent="0.25">
      <c r="G170" s="14"/>
    </row>
    <row r="171" spans="7:7" x14ac:dyDescent="0.25">
      <c r="G171" s="14"/>
    </row>
    <row r="172" spans="7:7" x14ac:dyDescent="0.25">
      <c r="G172" s="14"/>
    </row>
    <row r="173" spans="7:7" x14ac:dyDescent="0.25">
      <c r="G173" s="14"/>
    </row>
    <row r="174" spans="7:7" x14ac:dyDescent="0.25">
      <c r="G174" s="14"/>
    </row>
    <row r="175" spans="7:7" x14ac:dyDescent="0.25">
      <c r="G175" s="14"/>
    </row>
    <row r="176" spans="7:7" x14ac:dyDescent="0.25">
      <c r="G176" s="14"/>
    </row>
    <row r="177" spans="7:7" x14ac:dyDescent="0.25">
      <c r="G177" s="14"/>
    </row>
    <row r="178" spans="7:7" x14ac:dyDescent="0.25">
      <c r="G178" s="14"/>
    </row>
    <row r="179" spans="7:7" x14ac:dyDescent="0.25">
      <c r="G179" s="14"/>
    </row>
    <row r="180" spans="7:7" x14ac:dyDescent="0.25">
      <c r="G180" s="14"/>
    </row>
    <row r="181" spans="7:7" x14ac:dyDescent="0.25">
      <c r="G181" s="14"/>
    </row>
    <row r="182" spans="7:7" x14ac:dyDescent="0.25">
      <c r="G182" s="14"/>
    </row>
    <row r="183" spans="7:7" x14ac:dyDescent="0.25">
      <c r="G183" s="14"/>
    </row>
    <row r="184" spans="7:7" x14ac:dyDescent="0.25">
      <c r="G184" s="14"/>
    </row>
    <row r="185" spans="7:7" x14ac:dyDescent="0.25">
      <c r="G185" s="14"/>
    </row>
    <row r="186" spans="7:7" x14ac:dyDescent="0.25">
      <c r="G186" s="14"/>
    </row>
    <row r="187" spans="7:7" x14ac:dyDescent="0.25">
      <c r="G187" s="14"/>
    </row>
    <row r="188" spans="7:7" x14ac:dyDescent="0.25">
      <c r="G188" s="14"/>
    </row>
    <row r="189" spans="7:7" x14ac:dyDescent="0.25">
      <c r="G189" s="14"/>
    </row>
    <row r="190" spans="7:7" x14ac:dyDescent="0.25">
      <c r="G190" s="14"/>
    </row>
    <row r="191" spans="7:7" x14ac:dyDescent="0.25">
      <c r="G191" s="14"/>
    </row>
    <row r="192" spans="7:7" x14ac:dyDescent="0.25">
      <c r="G192" s="14"/>
    </row>
    <row r="193" spans="7:7" x14ac:dyDescent="0.25">
      <c r="G193" s="14"/>
    </row>
    <row r="194" spans="7:7" x14ac:dyDescent="0.25">
      <c r="G194" s="14"/>
    </row>
    <row r="195" spans="7:7" x14ac:dyDescent="0.25">
      <c r="G195" s="14"/>
    </row>
    <row r="196" spans="7:7" x14ac:dyDescent="0.25">
      <c r="G196" s="14"/>
    </row>
    <row r="197" spans="7:7" x14ac:dyDescent="0.25">
      <c r="G197" s="14"/>
    </row>
    <row r="198" spans="7:7" x14ac:dyDescent="0.25">
      <c r="G198" s="14"/>
    </row>
    <row r="199" spans="7:7" x14ac:dyDescent="0.25">
      <c r="G199" s="14"/>
    </row>
    <row r="200" spans="7:7" x14ac:dyDescent="0.25">
      <c r="G200" s="14"/>
    </row>
    <row r="201" spans="7:7" x14ac:dyDescent="0.25">
      <c r="G201" s="14"/>
    </row>
    <row r="202" spans="7:7" x14ac:dyDescent="0.25">
      <c r="G202" s="14"/>
    </row>
    <row r="203" spans="7:7" x14ac:dyDescent="0.25">
      <c r="G203" s="14"/>
    </row>
    <row r="204" spans="7:7" x14ac:dyDescent="0.25">
      <c r="G204" s="14"/>
    </row>
    <row r="205" spans="7:7" x14ac:dyDescent="0.25">
      <c r="G205" s="14"/>
    </row>
    <row r="206" spans="7:7" x14ac:dyDescent="0.25">
      <c r="G206" s="14"/>
    </row>
    <row r="207" spans="7:7" x14ac:dyDescent="0.25">
      <c r="G207" s="14"/>
    </row>
    <row r="208" spans="7:7" x14ac:dyDescent="0.25">
      <c r="G208" s="14"/>
    </row>
    <row r="209" spans="6:7" x14ac:dyDescent="0.25">
      <c r="G209" s="14"/>
    </row>
    <row r="210" spans="6:7" x14ac:dyDescent="0.25">
      <c r="G210" s="14"/>
    </row>
    <row r="211" spans="6:7" x14ac:dyDescent="0.25">
      <c r="G211" s="14"/>
    </row>
    <row r="212" spans="6:7" x14ac:dyDescent="0.25">
      <c r="G212" s="14"/>
    </row>
    <row r="213" spans="6:7" x14ac:dyDescent="0.25">
      <c r="G213" s="14"/>
    </row>
    <row r="214" spans="6:7" x14ac:dyDescent="0.25">
      <c r="G214" s="14"/>
    </row>
    <row r="215" spans="6:7" x14ac:dyDescent="0.25">
      <c r="G215" s="14"/>
    </row>
    <row r="216" spans="6:7" x14ac:dyDescent="0.25">
      <c r="G216" s="14"/>
    </row>
    <row r="217" spans="6:7" x14ac:dyDescent="0.25">
      <c r="G217" s="14"/>
    </row>
    <row r="218" spans="6:7" x14ac:dyDescent="0.25">
      <c r="G218" s="14"/>
    </row>
    <row r="219" spans="6:7" x14ac:dyDescent="0.25">
      <c r="G219" s="14"/>
    </row>
    <row r="220" spans="6:7" x14ac:dyDescent="0.25">
      <c r="F220" s="13"/>
      <c r="G220" s="14"/>
    </row>
    <row r="221" spans="6:7" x14ac:dyDescent="0.25">
      <c r="F221" s="13"/>
      <c r="G221" s="14"/>
    </row>
    <row r="222" spans="6:7" x14ac:dyDescent="0.25">
      <c r="F222" s="13"/>
      <c r="G222" s="14"/>
    </row>
    <row r="223" spans="6:7" x14ac:dyDescent="0.25">
      <c r="F223" s="13"/>
      <c r="G223" s="14"/>
    </row>
    <row r="224" spans="6:7" x14ac:dyDescent="0.25">
      <c r="F224" s="13"/>
      <c r="G224" s="14"/>
    </row>
    <row r="225" spans="6:7" x14ac:dyDescent="0.25">
      <c r="F225" s="13"/>
      <c r="G225" s="14"/>
    </row>
    <row r="226" spans="6:7" x14ac:dyDescent="0.25">
      <c r="F226" s="13"/>
      <c r="G226" s="14"/>
    </row>
    <row r="227" spans="6:7" x14ac:dyDescent="0.25">
      <c r="F227" s="13"/>
      <c r="G227" s="14"/>
    </row>
    <row r="228" spans="6:7" x14ac:dyDescent="0.25">
      <c r="F228" s="13"/>
      <c r="G228" s="14"/>
    </row>
    <row r="229" spans="6:7" x14ac:dyDescent="0.25">
      <c r="F229" s="13"/>
      <c r="G229" s="14"/>
    </row>
    <row r="230" spans="6:7" x14ac:dyDescent="0.25">
      <c r="F230" s="13"/>
      <c r="G230" s="14"/>
    </row>
    <row r="231" spans="6:7" x14ac:dyDescent="0.25">
      <c r="F231" s="13"/>
      <c r="G231" s="14"/>
    </row>
    <row r="232" spans="6:7" x14ac:dyDescent="0.25">
      <c r="F232" s="13"/>
      <c r="G232" s="14"/>
    </row>
    <row r="233" spans="6:7" x14ac:dyDescent="0.25">
      <c r="F233" s="13"/>
      <c r="G233" s="14"/>
    </row>
    <row r="234" spans="6:7" x14ac:dyDescent="0.25">
      <c r="F234" s="13"/>
      <c r="G234" s="14"/>
    </row>
    <row r="235" spans="6:7" x14ac:dyDescent="0.25">
      <c r="F235" s="13"/>
      <c r="G235" s="14"/>
    </row>
    <row r="236" spans="6:7" x14ac:dyDescent="0.25">
      <c r="F236" s="13"/>
      <c r="G236" s="14"/>
    </row>
    <row r="237" spans="6:7" x14ac:dyDescent="0.25">
      <c r="F237" s="13"/>
      <c r="G237" s="14"/>
    </row>
    <row r="238" spans="6:7" x14ac:dyDescent="0.25">
      <c r="F238" s="13"/>
      <c r="G238" s="14"/>
    </row>
    <row r="239" spans="6:7" x14ac:dyDescent="0.25">
      <c r="F239" s="13"/>
      <c r="G239" s="14"/>
    </row>
    <row r="240" spans="6:7" x14ac:dyDescent="0.25">
      <c r="F240" s="13"/>
      <c r="G240" s="14"/>
    </row>
    <row r="241" spans="6:7" x14ac:dyDescent="0.25">
      <c r="F241" s="13"/>
      <c r="G241" s="14"/>
    </row>
    <row r="242" spans="6:7" x14ac:dyDescent="0.25">
      <c r="F242" s="13"/>
      <c r="G242" s="14"/>
    </row>
    <row r="243" spans="6:7" x14ac:dyDescent="0.25">
      <c r="F243" s="13"/>
      <c r="G243" s="14"/>
    </row>
    <row r="244" spans="6:7" x14ac:dyDescent="0.25">
      <c r="F244" s="13"/>
      <c r="G244" s="14"/>
    </row>
    <row r="245" spans="6:7" x14ac:dyDescent="0.25">
      <c r="F245" s="13"/>
      <c r="G245" s="14"/>
    </row>
    <row r="246" spans="6:7" x14ac:dyDescent="0.25">
      <c r="F246" s="13"/>
      <c r="G246" s="14"/>
    </row>
    <row r="247" spans="6:7" x14ac:dyDescent="0.25">
      <c r="F247" s="13"/>
      <c r="G247" s="14"/>
    </row>
    <row r="248" spans="6:7" x14ac:dyDescent="0.25">
      <c r="F248" s="13"/>
      <c r="G248" s="14"/>
    </row>
    <row r="249" spans="6:7" x14ac:dyDescent="0.25">
      <c r="F249" s="13"/>
      <c r="G249" s="14"/>
    </row>
    <row r="250" spans="6:7" x14ac:dyDescent="0.25">
      <c r="F250" s="13"/>
      <c r="G250" s="14"/>
    </row>
    <row r="251" spans="6:7" x14ac:dyDescent="0.25">
      <c r="F251" s="13"/>
      <c r="G251" s="14"/>
    </row>
    <row r="252" spans="6:7" x14ac:dyDescent="0.25">
      <c r="F252" s="13"/>
      <c r="G252" s="14"/>
    </row>
    <row r="253" spans="6:7" x14ac:dyDescent="0.25">
      <c r="F253" s="13"/>
      <c r="G253" s="14"/>
    </row>
    <row r="254" spans="6:7" x14ac:dyDescent="0.25">
      <c r="F254" s="13"/>
      <c r="G254" s="14"/>
    </row>
    <row r="255" spans="6:7" x14ac:dyDescent="0.25">
      <c r="F255" s="13"/>
      <c r="G255" s="14"/>
    </row>
    <row r="256" spans="6:7" x14ac:dyDescent="0.25">
      <c r="F256" s="13"/>
      <c r="G256" s="14"/>
    </row>
    <row r="257" spans="6:7" x14ac:dyDescent="0.25">
      <c r="F257" s="13"/>
      <c r="G257" s="14"/>
    </row>
    <row r="258" spans="6:7" x14ac:dyDescent="0.25">
      <c r="F258" s="13"/>
      <c r="G258" s="14"/>
    </row>
    <row r="259" spans="6:7" x14ac:dyDescent="0.25">
      <c r="F259" s="13"/>
      <c r="G259" s="14"/>
    </row>
    <row r="260" spans="6:7" x14ac:dyDescent="0.25">
      <c r="F260" s="13"/>
      <c r="G260" s="14"/>
    </row>
    <row r="261" spans="6:7" x14ac:dyDescent="0.25">
      <c r="F261" s="13"/>
      <c r="G261" s="14"/>
    </row>
    <row r="262" spans="6:7" x14ac:dyDescent="0.25">
      <c r="F262" s="13"/>
      <c r="G262" s="14"/>
    </row>
    <row r="263" spans="6:7" x14ac:dyDescent="0.25">
      <c r="F263" s="13"/>
      <c r="G263" s="14"/>
    </row>
    <row r="264" spans="6:7" x14ac:dyDescent="0.25">
      <c r="F264" s="13"/>
      <c r="G264" s="14"/>
    </row>
    <row r="265" spans="6:7" x14ac:dyDescent="0.25">
      <c r="F265" s="13"/>
      <c r="G265" s="14"/>
    </row>
    <row r="266" spans="6:7" x14ac:dyDescent="0.25">
      <c r="F266" s="13"/>
      <c r="G266" s="14"/>
    </row>
    <row r="267" spans="6:7" x14ac:dyDescent="0.25">
      <c r="F267" s="13"/>
      <c r="G267" s="14"/>
    </row>
    <row r="268" spans="6:7" x14ac:dyDescent="0.25">
      <c r="F268" s="13"/>
      <c r="G268" s="14"/>
    </row>
    <row r="269" spans="6:7" x14ac:dyDescent="0.25">
      <c r="F269" s="13"/>
      <c r="G269" s="14"/>
    </row>
    <row r="270" spans="6:7" x14ac:dyDescent="0.25">
      <c r="F270" s="13"/>
      <c r="G270" s="14"/>
    </row>
    <row r="271" spans="6:7" x14ac:dyDescent="0.25">
      <c r="F271" s="13"/>
      <c r="G271" s="14"/>
    </row>
    <row r="272" spans="6:7" x14ac:dyDescent="0.25">
      <c r="F272" s="13"/>
      <c r="G272" s="14"/>
    </row>
    <row r="273" spans="6:7" x14ac:dyDescent="0.25">
      <c r="F273" s="13"/>
      <c r="G273" s="14"/>
    </row>
    <row r="274" spans="6:7" x14ac:dyDescent="0.25">
      <c r="F274" s="13"/>
      <c r="G274" s="14"/>
    </row>
    <row r="275" spans="6:7" x14ac:dyDescent="0.25">
      <c r="F275" s="13"/>
      <c r="G275" s="14"/>
    </row>
    <row r="276" spans="6:7" x14ac:dyDescent="0.25">
      <c r="F276" s="13"/>
      <c r="G276" s="14"/>
    </row>
    <row r="277" spans="6:7" x14ac:dyDescent="0.25">
      <c r="F277" s="13"/>
      <c r="G277" s="14"/>
    </row>
    <row r="278" spans="6:7" x14ac:dyDescent="0.25">
      <c r="F278" s="13"/>
      <c r="G278" s="14"/>
    </row>
    <row r="279" spans="6:7" x14ac:dyDescent="0.25">
      <c r="F279" s="13"/>
      <c r="G279" s="14"/>
    </row>
    <row r="280" spans="6:7" x14ac:dyDescent="0.25">
      <c r="F280" s="13"/>
      <c r="G280" s="14"/>
    </row>
    <row r="281" spans="6:7" x14ac:dyDescent="0.25">
      <c r="F281" s="13"/>
      <c r="G281" s="14"/>
    </row>
    <row r="282" spans="6:7" x14ac:dyDescent="0.25">
      <c r="F282" s="13"/>
      <c r="G282" s="14"/>
    </row>
    <row r="283" spans="6:7" x14ac:dyDescent="0.25">
      <c r="F283" s="13"/>
      <c r="G283" s="14"/>
    </row>
    <row r="284" spans="6:7" x14ac:dyDescent="0.25">
      <c r="F284" s="13"/>
      <c r="G284" s="14"/>
    </row>
    <row r="285" spans="6:7" x14ac:dyDescent="0.25">
      <c r="F285" s="13"/>
      <c r="G285" s="14"/>
    </row>
    <row r="286" spans="6:7" x14ac:dyDescent="0.25">
      <c r="F286" s="13"/>
      <c r="G286" s="14"/>
    </row>
    <row r="287" spans="6:7" x14ac:dyDescent="0.25">
      <c r="F287" s="13"/>
      <c r="G287" s="14"/>
    </row>
    <row r="288" spans="6:7" x14ac:dyDescent="0.25">
      <c r="F288" s="13"/>
      <c r="G288" s="14"/>
    </row>
    <row r="289" spans="6:7" x14ac:dyDescent="0.25">
      <c r="F289" s="13"/>
      <c r="G289" s="14"/>
    </row>
    <row r="290" spans="6:7" x14ac:dyDescent="0.25">
      <c r="F290" s="13"/>
      <c r="G290" s="14"/>
    </row>
    <row r="291" spans="6:7" x14ac:dyDescent="0.25">
      <c r="F291" s="13"/>
      <c r="G291" s="14"/>
    </row>
    <row r="292" spans="6:7" x14ac:dyDescent="0.25">
      <c r="F292" s="13"/>
      <c r="G292" s="14"/>
    </row>
    <row r="293" spans="6:7" x14ac:dyDescent="0.25">
      <c r="F293" s="13"/>
      <c r="G293" s="14"/>
    </row>
    <row r="294" spans="6:7" x14ac:dyDescent="0.25">
      <c r="F294" s="13"/>
      <c r="G294" s="14"/>
    </row>
    <row r="295" spans="6:7" x14ac:dyDescent="0.25">
      <c r="F295" s="13"/>
      <c r="G295" s="14"/>
    </row>
    <row r="296" spans="6:7" x14ac:dyDescent="0.25">
      <c r="F296" s="13"/>
      <c r="G296" s="14"/>
    </row>
    <row r="297" spans="6:7" x14ac:dyDescent="0.25">
      <c r="F297" s="13"/>
      <c r="G297" s="14"/>
    </row>
    <row r="298" spans="6:7" x14ac:dyDescent="0.25">
      <c r="F298" s="13"/>
      <c r="G298" s="14"/>
    </row>
    <row r="299" spans="6:7" x14ac:dyDescent="0.25">
      <c r="F299" s="13"/>
      <c r="G299" s="14"/>
    </row>
    <row r="300" spans="6:7" x14ac:dyDescent="0.25">
      <c r="F300" s="13"/>
      <c r="G300" s="14"/>
    </row>
    <row r="301" spans="6:7" x14ac:dyDescent="0.25">
      <c r="F301" s="13"/>
      <c r="G301" s="14"/>
    </row>
    <row r="302" spans="6:7" x14ac:dyDescent="0.25">
      <c r="F302" s="13"/>
      <c r="G302" s="14"/>
    </row>
    <row r="303" spans="6:7" x14ac:dyDescent="0.25">
      <c r="F303" s="13"/>
      <c r="G303" s="14"/>
    </row>
    <row r="304" spans="6:7" x14ac:dyDescent="0.25">
      <c r="F304" s="13"/>
      <c r="G304" s="14"/>
    </row>
    <row r="305" spans="6:7" x14ac:dyDescent="0.25">
      <c r="F305" s="13"/>
      <c r="G305" s="14"/>
    </row>
    <row r="306" spans="6:7" x14ac:dyDescent="0.25">
      <c r="F306" s="13"/>
      <c r="G306" s="14"/>
    </row>
    <row r="307" spans="6:7" x14ac:dyDescent="0.25">
      <c r="F307" s="13"/>
      <c r="G307" s="14"/>
    </row>
    <row r="308" spans="6:7" x14ac:dyDescent="0.25">
      <c r="F308" s="13"/>
      <c r="G308" s="14"/>
    </row>
    <row r="309" spans="6:7" x14ac:dyDescent="0.25">
      <c r="F309" s="13"/>
      <c r="G309" s="14"/>
    </row>
    <row r="310" spans="6:7" x14ac:dyDescent="0.25">
      <c r="F310" s="13"/>
      <c r="G310" s="14"/>
    </row>
    <row r="311" spans="6:7" x14ac:dyDescent="0.25">
      <c r="F311" s="13"/>
      <c r="G311" s="14"/>
    </row>
    <row r="312" spans="6:7" x14ac:dyDescent="0.25">
      <c r="F312" s="13"/>
      <c r="G312" s="14"/>
    </row>
    <row r="313" spans="6:7" x14ac:dyDescent="0.25">
      <c r="F313" s="13"/>
      <c r="G313" s="14"/>
    </row>
    <row r="314" spans="6:7" x14ac:dyDescent="0.25">
      <c r="F314" s="13"/>
      <c r="G314" s="14"/>
    </row>
    <row r="315" spans="6:7" x14ac:dyDescent="0.25">
      <c r="F315" s="13"/>
      <c r="G315" s="14"/>
    </row>
    <row r="316" spans="6:7" x14ac:dyDescent="0.25">
      <c r="F316" s="13"/>
      <c r="G316" s="14"/>
    </row>
    <row r="317" spans="6:7" x14ac:dyDescent="0.25">
      <c r="F317" s="13"/>
      <c r="G317" s="14"/>
    </row>
    <row r="318" spans="6:7" x14ac:dyDescent="0.25">
      <c r="F318" s="13"/>
      <c r="G318" s="14"/>
    </row>
    <row r="319" spans="6:7" x14ac:dyDescent="0.25">
      <c r="F319" s="13"/>
      <c r="G319" s="14"/>
    </row>
    <row r="320" spans="6:7" x14ac:dyDescent="0.25">
      <c r="F320" s="13"/>
      <c r="G320" s="14"/>
    </row>
    <row r="321" spans="6:7" x14ac:dyDescent="0.25">
      <c r="F321" s="13"/>
      <c r="G321" s="14"/>
    </row>
    <row r="322" spans="6:7" x14ac:dyDescent="0.25">
      <c r="F322" s="13"/>
      <c r="G322" s="14"/>
    </row>
    <row r="323" spans="6:7" x14ac:dyDescent="0.25">
      <c r="F323" s="13"/>
      <c r="G323" s="14"/>
    </row>
    <row r="324" spans="6:7" x14ac:dyDescent="0.25">
      <c r="F324" s="13"/>
      <c r="G324" s="14"/>
    </row>
    <row r="325" spans="6:7" x14ac:dyDescent="0.25">
      <c r="F325" s="13"/>
      <c r="G325" s="14"/>
    </row>
    <row r="326" spans="6:7" x14ac:dyDescent="0.25">
      <c r="F326" s="13"/>
      <c r="G326" s="14"/>
    </row>
    <row r="327" spans="6:7" x14ac:dyDescent="0.25">
      <c r="F327" s="13"/>
      <c r="G327" s="14"/>
    </row>
    <row r="328" spans="6:7" x14ac:dyDescent="0.25">
      <c r="F328" s="13"/>
      <c r="G328" s="14"/>
    </row>
    <row r="329" spans="6:7" x14ac:dyDescent="0.25">
      <c r="F329" s="13"/>
      <c r="G329" s="14"/>
    </row>
    <row r="330" spans="6:7" x14ac:dyDescent="0.25">
      <c r="F330" s="13"/>
      <c r="G330" s="14"/>
    </row>
    <row r="331" spans="6:7" x14ac:dyDescent="0.25">
      <c r="F331" s="13"/>
      <c r="G331" s="14"/>
    </row>
    <row r="332" spans="6:7" x14ac:dyDescent="0.25">
      <c r="F332" s="13"/>
      <c r="G332" s="14"/>
    </row>
    <row r="333" spans="6:7" x14ac:dyDescent="0.25">
      <c r="F333" s="13"/>
      <c r="G333" s="14"/>
    </row>
    <row r="334" spans="6:7" x14ac:dyDescent="0.25">
      <c r="F334" s="13"/>
      <c r="G334" s="14"/>
    </row>
    <row r="335" spans="6:7" x14ac:dyDescent="0.25">
      <c r="F335" s="13"/>
      <c r="G335" s="14"/>
    </row>
    <row r="336" spans="6:7" x14ac:dyDescent="0.25">
      <c r="F336" s="13"/>
      <c r="G336" s="14"/>
    </row>
    <row r="337" spans="6:7" x14ac:dyDescent="0.25">
      <c r="F337" s="13"/>
      <c r="G337" s="14"/>
    </row>
    <row r="338" spans="6:7" x14ac:dyDescent="0.25">
      <c r="F338" s="13"/>
      <c r="G338" s="14"/>
    </row>
    <row r="339" spans="6:7" x14ac:dyDescent="0.25">
      <c r="F339" s="13"/>
      <c r="G339" s="14"/>
    </row>
    <row r="340" spans="6:7" x14ac:dyDescent="0.25">
      <c r="F340" s="13"/>
      <c r="G340" s="14"/>
    </row>
    <row r="341" spans="6:7" x14ac:dyDescent="0.25">
      <c r="F341" s="13"/>
      <c r="G341" s="14"/>
    </row>
    <row r="342" spans="6:7" x14ac:dyDescent="0.25">
      <c r="F342" s="13"/>
      <c r="G342" s="14"/>
    </row>
    <row r="343" spans="6:7" x14ac:dyDescent="0.25">
      <c r="F343" s="13"/>
      <c r="G343" s="14"/>
    </row>
    <row r="344" spans="6:7" x14ac:dyDescent="0.25">
      <c r="F344" s="13"/>
      <c r="G344" s="14"/>
    </row>
    <row r="345" spans="6:7" x14ac:dyDescent="0.25">
      <c r="F345" s="13"/>
      <c r="G345" s="14"/>
    </row>
    <row r="346" spans="6:7" x14ac:dyDescent="0.25">
      <c r="F346" s="13"/>
      <c r="G346" s="14"/>
    </row>
    <row r="347" spans="6:7" x14ac:dyDescent="0.25">
      <c r="F347" s="13"/>
      <c r="G347" s="14"/>
    </row>
    <row r="348" spans="6:7" x14ac:dyDescent="0.25">
      <c r="F348" s="13"/>
      <c r="G348" s="14"/>
    </row>
    <row r="349" spans="6:7" x14ac:dyDescent="0.25">
      <c r="F349" s="13"/>
      <c r="G349" s="14"/>
    </row>
    <row r="350" spans="6:7" x14ac:dyDescent="0.25">
      <c r="F350" s="13"/>
      <c r="G350" s="14"/>
    </row>
    <row r="351" spans="6:7" x14ac:dyDescent="0.25">
      <c r="F351" s="13"/>
      <c r="G351" s="14"/>
    </row>
    <row r="352" spans="6:7" x14ac:dyDescent="0.25">
      <c r="F352" s="13"/>
      <c r="G352" s="14"/>
    </row>
    <row r="353" spans="6:7" x14ac:dyDescent="0.25">
      <c r="F353" s="13"/>
      <c r="G353" s="14"/>
    </row>
    <row r="354" spans="6:7" x14ac:dyDescent="0.25">
      <c r="F354" s="13"/>
      <c r="G354" s="14"/>
    </row>
    <row r="355" spans="6:7" x14ac:dyDescent="0.25">
      <c r="F355" s="13"/>
      <c r="G355" s="14"/>
    </row>
    <row r="356" spans="6:7" x14ac:dyDescent="0.25">
      <c r="F356" s="13"/>
      <c r="G356" s="14"/>
    </row>
    <row r="357" spans="6:7" x14ac:dyDescent="0.25">
      <c r="F357" s="13"/>
      <c r="G357" s="14"/>
    </row>
    <row r="358" spans="6:7" x14ac:dyDescent="0.25">
      <c r="F358" s="13"/>
      <c r="G358" s="14"/>
    </row>
    <row r="359" spans="6:7" x14ac:dyDescent="0.25">
      <c r="F359" s="13"/>
      <c r="G359" s="14"/>
    </row>
    <row r="360" spans="6:7" x14ac:dyDescent="0.25">
      <c r="F360" s="13"/>
      <c r="G360" s="14"/>
    </row>
    <row r="361" spans="6:7" x14ac:dyDescent="0.25">
      <c r="F361" s="13"/>
      <c r="G361" s="14"/>
    </row>
    <row r="362" spans="6:7" x14ac:dyDescent="0.25">
      <c r="F362" s="13"/>
      <c r="G362" s="14"/>
    </row>
    <row r="363" spans="6:7" x14ac:dyDescent="0.25">
      <c r="F363" s="13"/>
      <c r="G363" s="14"/>
    </row>
    <row r="364" spans="6:7" x14ac:dyDescent="0.25">
      <c r="F364" s="13"/>
      <c r="G364" s="14"/>
    </row>
    <row r="365" spans="6:7" x14ac:dyDescent="0.25">
      <c r="F365" s="13"/>
      <c r="G365" s="14"/>
    </row>
    <row r="366" spans="6:7" x14ac:dyDescent="0.25">
      <c r="F366" s="13"/>
      <c r="G366" s="14"/>
    </row>
    <row r="367" spans="6:7" x14ac:dyDescent="0.25">
      <c r="F367" s="13"/>
      <c r="G367" s="14"/>
    </row>
    <row r="368" spans="6:7" x14ac:dyDescent="0.25">
      <c r="F368" s="13"/>
      <c r="G368" s="14"/>
    </row>
    <row r="369" spans="6:7" x14ac:dyDescent="0.25">
      <c r="F369" s="13"/>
      <c r="G369" s="14"/>
    </row>
    <row r="370" spans="6:7" x14ac:dyDescent="0.25">
      <c r="F370" s="13"/>
      <c r="G370" s="14"/>
    </row>
    <row r="371" spans="6:7" x14ac:dyDescent="0.25">
      <c r="F371" s="13"/>
      <c r="G371" s="14"/>
    </row>
    <row r="372" spans="6:7" x14ac:dyDescent="0.25">
      <c r="F372" s="13"/>
      <c r="G372" s="14"/>
    </row>
    <row r="373" spans="6:7" x14ac:dyDescent="0.25">
      <c r="F373" s="13"/>
      <c r="G373" s="14"/>
    </row>
    <row r="374" spans="6:7" x14ac:dyDescent="0.25">
      <c r="F374" s="13"/>
      <c r="G374" s="14"/>
    </row>
    <row r="375" spans="6:7" x14ac:dyDescent="0.25">
      <c r="F375" s="13"/>
      <c r="G375" s="14"/>
    </row>
    <row r="376" spans="6:7" x14ac:dyDescent="0.25">
      <c r="F376" s="13"/>
      <c r="G376" s="14"/>
    </row>
    <row r="377" spans="6:7" x14ac:dyDescent="0.25">
      <c r="F377" s="13"/>
      <c r="G377" s="14"/>
    </row>
    <row r="378" spans="6:7" x14ac:dyDescent="0.25">
      <c r="F378" s="13"/>
      <c r="G378" s="14"/>
    </row>
    <row r="379" spans="6:7" x14ac:dyDescent="0.25">
      <c r="F379" s="13"/>
      <c r="G379" s="14"/>
    </row>
    <row r="380" spans="6:7" x14ac:dyDescent="0.25">
      <c r="F380" s="13"/>
      <c r="G380" s="14"/>
    </row>
    <row r="381" spans="6:7" x14ac:dyDescent="0.25">
      <c r="F381" s="13"/>
      <c r="G381" s="14"/>
    </row>
    <row r="382" spans="6:7" x14ac:dyDescent="0.25">
      <c r="F382" s="13"/>
      <c r="G382" s="14"/>
    </row>
    <row r="383" spans="6:7" x14ac:dyDescent="0.25">
      <c r="F383" s="13"/>
      <c r="G383" s="14"/>
    </row>
    <row r="384" spans="6:7" x14ac:dyDescent="0.25">
      <c r="F384" s="13"/>
      <c r="G384" s="14"/>
    </row>
    <row r="385" spans="6:7" x14ac:dyDescent="0.25">
      <c r="F385" s="13"/>
      <c r="G385" s="14"/>
    </row>
    <row r="386" spans="6:7" x14ac:dyDescent="0.25">
      <c r="F386" s="13"/>
      <c r="G386" s="14"/>
    </row>
    <row r="387" spans="6:7" x14ac:dyDescent="0.25">
      <c r="F387" s="13"/>
      <c r="G387" s="14"/>
    </row>
    <row r="388" spans="6:7" x14ac:dyDescent="0.25">
      <c r="F388" s="13"/>
      <c r="G388" s="14"/>
    </row>
    <row r="389" spans="6:7" x14ac:dyDescent="0.25">
      <c r="F389" s="13"/>
      <c r="G389" s="14"/>
    </row>
    <row r="390" spans="6:7" x14ac:dyDescent="0.25">
      <c r="F390" s="13"/>
      <c r="G390" s="14"/>
    </row>
    <row r="391" spans="6:7" x14ac:dyDescent="0.25">
      <c r="F391" s="13"/>
      <c r="G391" s="14"/>
    </row>
    <row r="392" spans="6:7" x14ac:dyDescent="0.25">
      <c r="F392" s="13"/>
      <c r="G392" s="14"/>
    </row>
    <row r="393" spans="6:7" x14ac:dyDescent="0.25">
      <c r="F393" s="13"/>
      <c r="G393" s="14"/>
    </row>
    <row r="394" spans="6:7" x14ac:dyDescent="0.25">
      <c r="F394" s="13"/>
      <c r="G394" s="14"/>
    </row>
    <row r="395" spans="6:7" x14ac:dyDescent="0.25">
      <c r="F395" s="13"/>
      <c r="G395" s="14"/>
    </row>
    <row r="396" spans="6:7" x14ac:dyDescent="0.25">
      <c r="F396" s="13"/>
      <c r="G396" s="14"/>
    </row>
    <row r="397" spans="6:7" x14ac:dyDescent="0.25">
      <c r="F397" s="13"/>
      <c r="G397" s="14"/>
    </row>
    <row r="398" spans="6:7" x14ac:dyDescent="0.25">
      <c r="F398" s="13"/>
      <c r="G398" s="14"/>
    </row>
    <row r="399" spans="6:7" x14ac:dyDescent="0.25">
      <c r="F399" s="13"/>
      <c r="G399" s="14"/>
    </row>
    <row r="400" spans="6:7" x14ac:dyDescent="0.25">
      <c r="F400" s="13"/>
      <c r="G400" s="14"/>
    </row>
    <row r="401" spans="6:7" x14ac:dyDescent="0.25">
      <c r="F401" s="13"/>
      <c r="G401" s="14"/>
    </row>
    <row r="402" spans="6:7" x14ac:dyDescent="0.25">
      <c r="F402" s="13"/>
      <c r="G402" s="14"/>
    </row>
    <row r="403" spans="6:7" x14ac:dyDescent="0.25">
      <c r="F403" s="13"/>
      <c r="G403" s="14"/>
    </row>
    <row r="404" spans="6:7" x14ac:dyDescent="0.25">
      <c r="F404" s="13"/>
      <c r="G404" s="14"/>
    </row>
    <row r="405" spans="6:7" x14ac:dyDescent="0.25">
      <c r="F405" s="13"/>
      <c r="G405" s="14"/>
    </row>
    <row r="406" spans="6:7" x14ac:dyDescent="0.25">
      <c r="F406" s="13"/>
      <c r="G406" s="14"/>
    </row>
    <row r="407" spans="6:7" x14ac:dyDescent="0.25">
      <c r="F407" s="13"/>
      <c r="G407" s="14"/>
    </row>
    <row r="408" spans="6:7" x14ac:dyDescent="0.25">
      <c r="F408" s="13"/>
      <c r="G408" s="14"/>
    </row>
    <row r="409" spans="6:7" x14ac:dyDescent="0.25">
      <c r="F409" s="13"/>
      <c r="G409" s="14"/>
    </row>
    <row r="410" spans="6:7" x14ac:dyDescent="0.25">
      <c r="F410" s="13"/>
      <c r="G410" s="14"/>
    </row>
    <row r="411" spans="6:7" x14ac:dyDescent="0.25">
      <c r="F411" s="13"/>
      <c r="G411" s="14"/>
    </row>
    <row r="412" spans="6:7" x14ac:dyDescent="0.25">
      <c r="F412" s="13"/>
      <c r="G412" s="14"/>
    </row>
    <row r="413" spans="6:7" x14ac:dyDescent="0.25">
      <c r="F413" s="13"/>
      <c r="G413" s="14"/>
    </row>
    <row r="414" spans="6:7" x14ac:dyDescent="0.25">
      <c r="F414" s="13"/>
      <c r="G414" s="14"/>
    </row>
    <row r="415" spans="6:7" x14ac:dyDescent="0.25">
      <c r="F415" s="13"/>
      <c r="G415" s="14"/>
    </row>
    <row r="416" spans="6:7" x14ac:dyDescent="0.25">
      <c r="F416" s="13"/>
      <c r="G416" s="14"/>
    </row>
    <row r="417" spans="6:7" x14ac:dyDescent="0.25">
      <c r="F417" s="13"/>
      <c r="G417" s="14"/>
    </row>
    <row r="418" spans="6:7" x14ac:dyDescent="0.25">
      <c r="F418" s="13"/>
      <c r="G418" s="14"/>
    </row>
    <row r="419" spans="6:7" x14ac:dyDescent="0.25">
      <c r="F419" s="13"/>
      <c r="G419" s="14"/>
    </row>
    <row r="420" spans="6:7" x14ac:dyDescent="0.25">
      <c r="F420" s="13"/>
      <c r="G420" s="14"/>
    </row>
    <row r="421" spans="6:7" x14ac:dyDescent="0.25">
      <c r="F421" s="13"/>
      <c r="G421" s="14"/>
    </row>
    <row r="422" spans="6:7" x14ac:dyDescent="0.25">
      <c r="F422" s="13"/>
      <c r="G422" s="14"/>
    </row>
    <row r="423" spans="6:7" x14ac:dyDescent="0.25">
      <c r="F423" s="13"/>
      <c r="G423" s="14"/>
    </row>
    <row r="424" spans="6:7" x14ac:dyDescent="0.25">
      <c r="F424" s="13"/>
      <c r="G424" s="14"/>
    </row>
    <row r="425" spans="6:7" x14ac:dyDescent="0.25">
      <c r="F425" s="13"/>
      <c r="G425" s="14"/>
    </row>
    <row r="426" spans="6:7" x14ac:dyDescent="0.25">
      <c r="F426" s="13"/>
      <c r="G426" s="14"/>
    </row>
    <row r="427" spans="6:7" x14ac:dyDescent="0.25">
      <c r="F427" s="13"/>
      <c r="G427" s="14"/>
    </row>
    <row r="428" spans="6:7" x14ac:dyDescent="0.25">
      <c r="F428" s="13"/>
      <c r="G428" s="14"/>
    </row>
    <row r="429" spans="6:7" x14ac:dyDescent="0.25">
      <c r="F429" s="13"/>
      <c r="G429" s="14"/>
    </row>
    <row r="430" spans="6:7" x14ac:dyDescent="0.25">
      <c r="F430" s="13"/>
      <c r="G430" s="14"/>
    </row>
    <row r="431" spans="6:7" x14ac:dyDescent="0.25">
      <c r="F431" s="13"/>
      <c r="G431" s="14"/>
    </row>
    <row r="432" spans="6:7" x14ac:dyDescent="0.25">
      <c r="F432" s="13"/>
      <c r="G432" s="14"/>
    </row>
    <row r="433" spans="6:7" x14ac:dyDescent="0.25">
      <c r="F433" s="13"/>
      <c r="G433" s="14"/>
    </row>
    <row r="434" spans="6:7" x14ac:dyDescent="0.25">
      <c r="F434" s="13"/>
      <c r="G434" s="14"/>
    </row>
    <row r="435" spans="6:7" x14ac:dyDescent="0.25">
      <c r="F435" s="13"/>
      <c r="G435" s="14"/>
    </row>
    <row r="436" spans="6:7" x14ac:dyDescent="0.25">
      <c r="F436" s="13"/>
      <c r="G436" s="14"/>
    </row>
    <row r="437" spans="6:7" x14ac:dyDescent="0.25">
      <c r="F437" s="13"/>
      <c r="G437" s="14"/>
    </row>
    <row r="438" spans="6:7" x14ac:dyDescent="0.25">
      <c r="F438" s="13"/>
      <c r="G438" s="14"/>
    </row>
    <row r="439" spans="6:7" x14ac:dyDescent="0.25">
      <c r="F439" s="13"/>
      <c r="G439" s="14"/>
    </row>
    <row r="440" spans="6:7" x14ac:dyDescent="0.25">
      <c r="F440" s="13"/>
      <c r="G440" s="14"/>
    </row>
    <row r="441" spans="6:7" x14ac:dyDescent="0.25">
      <c r="F441" s="13"/>
      <c r="G441" s="14"/>
    </row>
    <row r="442" spans="6:7" x14ac:dyDescent="0.25">
      <c r="F442" s="13"/>
      <c r="G442" s="14"/>
    </row>
    <row r="443" spans="6:7" x14ac:dyDescent="0.25">
      <c r="F443" s="13"/>
      <c r="G443" s="14"/>
    </row>
    <row r="444" spans="6:7" x14ac:dyDescent="0.25">
      <c r="F444" s="13"/>
      <c r="G444" s="14"/>
    </row>
    <row r="445" spans="6:7" x14ac:dyDescent="0.25">
      <c r="F445" s="13"/>
      <c r="G445" s="14"/>
    </row>
    <row r="446" spans="6:7" x14ac:dyDescent="0.25">
      <c r="F446" s="13"/>
      <c r="G446" s="14"/>
    </row>
    <row r="447" spans="6:7" x14ac:dyDescent="0.25">
      <c r="F447" s="13"/>
      <c r="G447" s="14"/>
    </row>
    <row r="448" spans="6:7" x14ac:dyDescent="0.25">
      <c r="F448" s="13"/>
      <c r="G448" s="14"/>
    </row>
    <row r="449" spans="6:8" x14ac:dyDescent="0.25">
      <c r="F449" s="13"/>
      <c r="G449" s="14"/>
    </row>
    <row r="450" spans="6:8" x14ac:dyDescent="0.25">
      <c r="F450" s="13"/>
      <c r="G450" s="14"/>
    </row>
    <row r="451" spans="6:8" x14ac:dyDescent="0.25">
      <c r="F451" s="13"/>
      <c r="G451" s="14"/>
    </row>
    <row r="452" spans="6:8" x14ac:dyDescent="0.25">
      <c r="F452" s="13"/>
      <c r="G452" s="14"/>
    </row>
    <row r="453" spans="6:8" x14ac:dyDescent="0.25">
      <c r="F453" s="13"/>
      <c r="G453" s="14"/>
    </row>
    <row r="454" spans="6:8" x14ac:dyDescent="0.25">
      <c r="F454" s="13"/>
      <c r="G454" s="14"/>
    </row>
    <row r="455" spans="6:8" x14ac:dyDescent="0.25">
      <c r="F455" s="13"/>
      <c r="G455" s="14"/>
    </row>
    <row r="456" spans="6:8" x14ac:dyDescent="0.25">
      <c r="F456" s="13"/>
      <c r="G456" s="14"/>
    </row>
    <row r="457" spans="6:8" x14ac:dyDescent="0.25">
      <c r="F457" s="13"/>
      <c r="G457" s="14"/>
      <c r="H457" s="13"/>
    </row>
    <row r="458" spans="6:8" x14ac:dyDescent="0.25">
      <c r="F458" s="13"/>
      <c r="G458" s="14"/>
      <c r="H458" s="13"/>
    </row>
    <row r="459" spans="6:8" x14ac:dyDescent="0.25">
      <c r="F459" s="13"/>
      <c r="G459" s="14"/>
      <c r="H459" s="13"/>
    </row>
    <row r="460" spans="6:8" x14ac:dyDescent="0.25">
      <c r="F460" s="13"/>
      <c r="G460" s="14"/>
      <c r="H460" s="13"/>
    </row>
    <row r="461" spans="6:8" x14ac:dyDescent="0.25">
      <c r="F461" s="13"/>
      <c r="G461" s="14"/>
      <c r="H461" s="13"/>
    </row>
    <row r="462" spans="6:8" x14ac:dyDescent="0.25">
      <c r="F462" s="13"/>
      <c r="G462" s="14"/>
      <c r="H462" s="13"/>
    </row>
    <row r="463" spans="6:8" x14ac:dyDescent="0.25">
      <c r="F463" s="13"/>
      <c r="G463" s="14"/>
      <c r="H463" s="13"/>
    </row>
    <row r="464" spans="6:8" x14ac:dyDescent="0.25">
      <c r="F464" s="13"/>
      <c r="G464" s="14"/>
      <c r="H464" s="13"/>
    </row>
    <row r="465" spans="6:8" x14ac:dyDescent="0.25">
      <c r="F465" s="13"/>
      <c r="G465" s="14"/>
      <c r="H465" s="13"/>
    </row>
    <row r="466" spans="6:8" x14ac:dyDescent="0.25">
      <c r="F466" s="13"/>
      <c r="G466" s="14"/>
      <c r="H466" s="13"/>
    </row>
    <row r="467" spans="6:8" x14ac:dyDescent="0.25">
      <c r="F467" s="13"/>
      <c r="G467" s="14"/>
      <c r="H467" s="13"/>
    </row>
    <row r="468" spans="6:8" x14ac:dyDescent="0.25">
      <c r="F468" s="13"/>
      <c r="G468" s="14"/>
      <c r="H468" s="13"/>
    </row>
    <row r="469" spans="6:8" x14ac:dyDescent="0.25">
      <c r="F469" s="13"/>
      <c r="G469" s="14"/>
      <c r="H469" s="13"/>
    </row>
    <row r="470" spans="6:8" x14ac:dyDescent="0.25">
      <c r="F470" s="13"/>
      <c r="G470" s="14"/>
      <c r="H470" s="13"/>
    </row>
    <row r="471" spans="6:8" x14ac:dyDescent="0.25">
      <c r="F471" s="13"/>
      <c r="G471" s="14"/>
      <c r="H471" s="13"/>
    </row>
    <row r="472" spans="6:8" x14ac:dyDescent="0.25">
      <c r="F472" s="13"/>
      <c r="G472" s="14"/>
      <c r="H472" s="13"/>
    </row>
    <row r="473" spans="6:8" x14ac:dyDescent="0.25">
      <c r="F473" s="13"/>
      <c r="G473" s="14"/>
      <c r="H473" s="13"/>
    </row>
    <row r="474" spans="6:8" x14ac:dyDescent="0.25">
      <c r="F474" s="13"/>
      <c r="G474" s="14"/>
      <c r="H474" s="13"/>
    </row>
    <row r="475" spans="6:8" x14ac:dyDescent="0.25">
      <c r="F475" s="13"/>
      <c r="G475" s="14"/>
      <c r="H475" s="13"/>
    </row>
    <row r="476" spans="6:8" x14ac:dyDescent="0.25">
      <c r="F476" s="13"/>
      <c r="G476" s="14"/>
      <c r="H476" s="13"/>
    </row>
    <row r="477" spans="6:8" x14ac:dyDescent="0.25">
      <c r="F477" s="13"/>
      <c r="G477" s="14"/>
      <c r="H477" s="13"/>
    </row>
    <row r="478" spans="6:8" x14ac:dyDescent="0.25">
      <c r="F478" s="13"/>
      <c r="G478" s="14"/>
      <c r="H478" s="13"/>
    </row>
    <row r="479" spans="6:8" x14ac:dyDescent="0.25">
      <c r="F479" s="13"/>
      <c r="G479" s="14"/>
      <c r="H479" s="13"/>
    </row>
    <row r="480" spans="6:8" x14ac:dyDescent="0.25">
      <c r="F480" s="13"/>
      <c r="G480" s="14"/>
      <c r="H480" s="13"/>
    </row>
    <row r="481" spans="6:8" x14ac:dyDescent="0.25">
      <c r="F481" s="13"/>
      <c r="G481" s="14"/>
      <c r="H481" s="13"/>
    </row>
    <row r="482" spans="6:8" x14ac:dyDescent="0.25">
      <c r="F482" s="13"/>
      <c r="G482" s="14"/>
      <c r="H482" s="13"/>
    </row>
    <row r="483" spans="6:8" x14ac:dyDescent="0.25">
      <c r="F483" s="13"/>
      <c r="G483" s="14"/>
      <c r="H483" s="13"/>
    </row>
    <row r="484" spans="6:8" x14ac:dyDescent="0.25">
      <c r="F484" s="13"/>
      <c r="G484" s="14"/>
      <c r="H484" s="13"/>
    </row>
    <row r="485" spans="6:8" x14ac:dyDescent="0.25">
      <c r="F485" s="13"/>
      <c r="G485" s="14"/>
      <c r="H485" s="13"/>
    </row>
    <row r="486" spans="6:8" x14ac:dyDescent="0.25">
      <c r="F486" s="13"/>
      <c r="G486" s="14"/>
      <c r="H486" s="13"/>
    </row>
    <row r="487" spans="6:8" x14ac:dyDescent="0.25">
      <c r="F487" s="13"/>
      <c r="G487" s="14"/>
      <c r="H487" s="13"/>
    </row>
    <row r="488" spans="6:8" x14ac:dyDescent="0.25">
      <c r="F488" s="13"/>
      <c r="G488" s="14"/>
      <c r="H488" s="13"/>
    </row>
    <row r="489" spans="6:8" x14ac:dyDescent="0.25">
      <c r="F489" s="13"/>
      <c r="G489" s="14"/>
      <c r="H489" s="13"/>
    </row>
    <row r="490" spans="6:8" x14ac:dyDescent="0.25">
      <c r="F490" s="13"/>
      <c r="G490" s="14"/>
      <c r="H490" s="13"/>
    </row>
    <row r="491" spans="6:8" x14ac:dyDescent="0.25">
      <c r="F491" s="13"/>
      <c r="G491" s="14"/>
      <c r="H491" s="13"/>
    </row>
    <row r="492" spans="6:8" x14ac:dyDescent="0.25">
      <c r="F492" s="13"/>
      <c r="G492" s="14"/>
      <c r="H492" s="13"/>
    </row>
    <row r="493" spans="6:8" x14ac:dyDescent="0.25">
      <c r="F493" s="13"/>
      <c r="G493" s="14"/>
      <c r="H493" s="13"/>
    </row>
    <row r="494" spans="6:8" x14ac:dyDescent="0.25">
      <c r="F494" s="13"/>
      <c r="G494" s="14"/>
      <c r="H494" s="13"/>
    </row>
    <row r="495" spans="6:8" x14ac:dyDescent="0.25">
      <c r="F495" s="13"/>
      <c r="G495" s="14"/>
      <c r="H495" s="13"/>
    </row>
    <row r="496" spans="6:8" x14ac:dyDescent="0.25">
      <c r="F496" s="13"/>
      <c r="G496" s="14"/>
      <c r="H496" s="13"/>
    </row>
    <row r="497" spans="6:8" x14ac:dyDescent="0.25">
      <c r="F497" s="13"/>
      <c r="G497" s="14"/>
      <c r="H497" s="13"/>
    </row>
    <row r="498" spans="6:8" x14ac:dyDescent="0.25">
      <c r="F498" s="13"/>
      <c r="G498" s="14"/>
      <c r="H498" s="13"/>
    </row>
    <row r="499" spans="6:8" x14ac:dyDescent="0.25">
      <c r="F499" s="13"/>
      <c r="G499" s="14"/>
      <c r="H499" s="13"/>
    </row>
    <row r="500" spans="6:8" x14ac:dyDescent="0.25">
      <c r="F500" s="13"/>
      <c r="G500" s="14"/>
      <c r="H500" s="13"/>
    </row>
    <row r="501" spans="6:8" x14ac:dyDescent="0.25">
      <c r="F501" s="13"/>
      <c r="G501" s="14"/>
      <c r="H501" s="13"/>
    </row>
    <row r="502" spans="6:8" x14ac:dyDescent="0.25">
      <c r="F502" s="13"/>
      <c r="G502" s="14"/>
      <c r="H502" s="13"/>
    </row>
    <row r="503" spans="6:8" x14ac:dyDescent="0.25">
      <c r="F503" s="13"/>
      <c r="G503" s="14"/>
      <c r="H503" s="13"/>
    </row>
    <row r="504" spans="6:8" x14ac:dyDescent="0.25">
      <c r="F504" s="13"/>
      <c r="G504" s="14"/>
      <c r="H504" s="13"/>
    </row>
    <row r="505" spans="6:8" x14ac:dyDescent="0.25">
      <c r="F505" s="13"/>
      <c r="G505" s="14"/>
      <c r="H505" s="13"/>
    </row>
    <row r="506" spans="6:8" x14ac:dyDescent="0.25">
      <c r="F506" s="13"/>
      <c r="G506" s="14"/>
      <c r="H506" s="13"/>
    </row>
    <row r="507" spans="6:8" x14ac:dyDescent="0.25">
      <c r="F507" s="13"/>
      <c r="G507" s="14"/>
      <c r="H507" s="13"/>
    </row>
    <row r="508" spans="6:8" x14ac:dyDescent="0.25">
      <c r="F508" s="13"/>
      <c r="G508" s="14"/>
      <c r="H508" s="13"/>
    </row>
    <row r="509" spans="6:8" x14ac:dyDescent="0.25">
      <c r="F509" s="13"/>
      <c r="G509" s="14"/>
      <c r="H509" s="13"/>
    </row>
    <row r="510" spans="6:8" x14ac:dyDescent="0.25">
      <c r="F510" s="13"/>
      <c r="G510" s="14"/>
      <c r="H510" s="13"/>
    </row>
    <row r="511" spans="6:8" x14ac:dyDescent="0.25">
      <c r="F511" s="13"/>
      <c r="G511" s="14"/>
      <c r="H511" s="13"/>
    </row>
    <row r="512" spans="6:8" x14ac:dyDescent="0.25">
      <c r="F512" s="13"/>
      <c r="G512" s="14"/>
      <c r="H512" s="13"/>
    </row>
    <row r="513" spans="6:8" x14ac:dyDescent="0.25">
      <c r="F513" s="13"/>
      <c r="G513" s="14"/>
      <c r="H513" s="13"/>
    </row>
    <row r="514" spans="6:8" x14ac:dyDescent="0.25">
      <c r="F514" s="13"/>
      <c r="G514" s="14"/>
      <c r="H514" s="13"/>
    </row>
    <row r="515" spans="6:8" x14ac:dyDescent="0.25">
      <c r="F515" s="13"/>
      <c r="G515" s="14"/>
      <c r="H515" s="13"/>
    </row>
    <row r="516" spans="6:8" x14ac:dyDescent="0.25">
      <c r="F516" s="13"/>
      <c r="G516" s="14"/>
      <c r="H516" s="13"/>
    </row>
    <row r="517" spans="6:8" x14ac:dyDescent="0.25">
      <c r="F517" s="13"/>
      <c r="G517" s="14"/>
      <c r="H517" s="13"/>
    </row>
    <row r="518" spans="6:8" x14ac:dyDescent="0.25">
      <c r="F518" s="13"/>
      <c r="G518" s="14"/>
      <c r="H518" s="13"/>
    </row>
    <row r="519" spans="6:8" x14ac:dyDescent="0.25">
      <c r="F519" s="13"/>
      <c r="G519" s="14"/>
      <c r="H519" s="13"/>
    </row>
    <row r="520" spans="6:8" x14ac:dyDescent="0.25">
      <c r="F520" s="13"/>
      <c r="G520" s="14"/>
      <c r="H520" s="13"/>
    </row>
    <row r="521" spans="6:8" x14ac:dyDescent="0.25">
      <c r="F521" s="13"/>
      <c r="G521" s="14"/>
      <c r="H521" s="13"/>
    </row>
    <row r="522" spans="6:8" x14ac:dyDescent="0.25">
      <c r="F522" s="13"/>
      <c r="G522" s="14"/>
      <c r="H522" s="13"/>
    </row>
    <row r="523" spans="6:8" x14ac:dyDescent="0.25">
      <c r="F523" s="13"/>
      <c r="G523" s="14"/>
      <c r="H523" s="13"/>
    </row>
    <row r="524" spans="6:8" x14ac:dyDescent="0.25">
      <c r="F524" s="13"/>
      <c r="G524" s="14"/>
      <c r="H524" s="13"/>
    </row>
    <row r="525" spans="6:8" x14ac:dyDescent="0.25">
      <c r="F525" s="13"/>
      <c r="G525" s="14"/>
      <c r="H525" s="13"/>
    </row>
    <row r="526" spans="6:8" x14ac:dyDescent="0.25">
      <c r="F526" s="13"/>
      <c r="G526" s="14"/>
      <c r="H526" s="13"/>
    </row>
    <row r="527" spans="6:8" x14ac:dyDescent="0.25">
      <c r="F527" s="13"/>
      <c r="G527" s="14"/>
      <c r="H527" s="13"/>
    </row>
    <row r="528" spans="6:8" x14ac:dyDescent="0.25">
      <c r="F528" s="13"/>
      <c r="G528" s="14"/>
      <c r="H528" s="13"/>
    </row>
    <row r="529" spans="6:8" x14ac:dyDescent="0.25">
      <c r="F529" s="13"/>
      <c r="G529" s="14"/>
      <c r="H529" s="13"/>
    </row>
    <row r="530" spans="6:8" x14ac:dyDescent="0.25">
      <c r="F530" s="13"/>
      <c r="G530" s="14"/>
      <c r="H530" s="13"/>
    </row>
    <row r="531" spans="6:8" x14ac:dyDescent="0.25">
      <c r="F531" s="13"/>
      <c r="G531" s="14"/>
      <c r="H531" s="13"/>
    </row>
    <row r="532" spans="6:8" x14ac:dyDescent="0.25">
      <c r="F532" s="13"/>
      <c r="G532" s="14"/>
      <c r="H532" s="13"/>
    </row>
    <row r="533" spans="6:8" x14ac:dyDescent="0.25">
      <c r="F533" s="13"/>
      <c r="G533" s="14"/>
      <c r="H533" s="13"/>
    </row>
    <row r="534" spans="6:8" x14ac:dyDescent="0.25">
      <c r="F534" s="13"/>
      <c r="G534" s="14"/>
      <c r="H534" s="13"/>
    </row>
    <row r="535" spans="6:8" x14ac:dyDescent="0.25">
      <c r="F535" s="13"/>
      <c r="G535" s="14"/>
      <c r="H535" s="13"/>
    </row>
    <row r="536" spans="6:8" x14ac:dyDescent="0.25">
      <c r="F536" s="13"/>
      <c r="G536" s="14"/>
      <c r="H536" s="13"/>
    </row>
    <row r="537" spans="6:8" x14ac:dyDescent="0.25">
      <c r="F537" s="13"/>
      <c r="G537" s="14"/>
      <c r="H537" s="13"/>
    </row>
    <row r="538" spans="6:8" x14ac:dyDescent="0.25">
      <c r="F538" s="13"/>
      <c r="G538" s="14"/>
      <c r="H538" s="13"/>
    </row>
    <row r="539" spans="6:8" x14ac:dyDescent="0.25">
      <c r="F539" s="13"/>
      <c r="G539" s="14"/>
      <c r="H539" s="13"/>
    </row>
    <row r="540" spans="6:8" x14ac:dyDescent="0.25">
      <c r="F540" s="13"/>
      <c r="G540" s="14"/>
      <c r="H540" s="13"/>
    </row>
    <row r="541" spans="6:8" x14ac:dyDescent="0.25">
      <c r="F541" s="13"/>
      <c r="G541" s="14"/>
      <c r="H541" s="13"/>
    </row>
    <row r="542" spans="6:8" x14ac:dyDescent="0.25">
      <c r="F542" s="13"/>
      <c r="G542" s="14"/>
      <c r="H542" s="13"/>
    </row>
    <row r="543" spans="6:8" x14ac:dyDescent="0.25">
      <c r="F543" s="13"/>
      <c r="G543" s="14"/>
      <c r="H543" s="13"/>
    </row>
    <row r="544" spans="6:8" x14ac:dyDescent="0.25">
      <c r="F544" s="13"/>
      <c r="G544" s="14"/>
      <c r="H544" s="13"/>
    </row>
    <row r="545" spans="6:8" x14ac:dyDescent="0.25">
      <c r="F545" s="13"/>
      <c r="G545" s="14"/>
      <c r="H545" s="13"/>
    </row>
    <row r="546" spans="6:8" x14ac:dyDescent="0.25">
      <c r="F546" s="13"/>
      <c r="G546" s="14"/>
      <c r="H546" s="13"/>
    </row>
    <row r="547" spans="6:8" x14ac:dyDescent="0.25">
      <c r="F547" s="13"/>
      <c r="G547" s="14"/>
      <c r="H547" s="13"/>
    </row>
    <row r="548" spans="6:8" x14ac:dyDescent="0.25">
      <c r="F548" s="13"/>
      <c r="G548" s="14"/>
      <c r="H548" s="13"/>
    </row>
    <row r="549" spans="6:8" x14ac:dyDescent="0.25">
      <c r="F549" s="13"/>
      <c r="G549" s="14"/>
      <c r="H549" s="13"/>
    </row>
    <row r="550" spans="6:8" x14ac:dyDescent="0.25">
      <c r="F550" s="13"/>
      <c r="G550" s="14"/>
      <c r="H550" s="13"/>
    </row>
    <row r="551" spans="6:8" x14ac:dyDescent="0.25">
      <c r="F551" s="13"/>
      <c r="G551" s="14"/>
      <c r="H551" s="13"/>
    </row>
    <row r="552" spans="6:8" x14ac:dyDescent="0.25">
      <c r="F552" s="13"/>
      <c r="G552" s="14"/>
      <c r="H552" s="13"/>
    </row>
    <row r="553" spans="6:8" x14ac:dyDescent="0.25">
      <c r="F553" s="13"/>
      <c r="G553" s="14"/>
      <c r="H553" s="13"/>
    </row>
    <row r="554" spans="6:8" x14ac:dyDescent="0.25">
      <c r="F554" s="13"/>
      <c r="G554" s="14"/>
      <c r="H554" s="13"/>
    </row>
    <row r="555" spans="6:8" x14ac:dyDescent="0.25">
      <c r="F555" s="13"/>
      <c r="G555" s="14"/>
      <c r="H555" s="13"/>
    </row>
    <row r="556" spans="6:8" x14ac:dyDescent="0.25">
      <c r="F556" s="13"/>
      <c r="G556" s="14"/>
      <c r="H556" s="13"/>
    </row>
    <row r="557" spans="6:8" x14ac:dyDescent="0.25">
      <c r="F557" s="13"/>
      <c r="G557" s="14"/>
      <c r="H557" s="13"/>
    </row>
    <row r="558" spans="6:8" x14ac:dyDescent="0.25">
      <c r="F558" s="13"/>
      <c r="G558" s="14"/>
      <c r="H558" s="13"/>
    </row>
    <row r="559" spans="6:8" x14ac:dyDescent="0.25">
      <c r="F559" s="13"/>
      <c r="G559" s="14"/>
      <c r="H559" s="13"/>
    </row>
    <row r="560" spans="6:8" x14ac:dyDescent="0.25">
      <c r="F560" s="13"/>
      <c r="G560" s="14"/>
      <c r="H560" s="13"/>
    </row>
    <row r="561" spans="6:8" x14ac:dyDescent="0.25">
      <c r="F561" s="13"/>
      <c r="G561" s="14"/>
      <c r="H561" s="13"/>
    </row>
    <row r="562" spans="6:8" x14ac:dyDescent="0.25">
      <c r="F562" s="13"/>
      <c r="G562" s="14"/>
      <c r="H562" s="13"/>
    </row>
    <row r="563" spans="6:8" x14ac:dyDescent="0.25">
      <c r="F563" s="13"/>
      <c r="G563" s="14"/>
      <c r="H563" s="13"/>
    </row>
    <row r="564" spans="6:8" x14ac:dyDescent="0.25">
      <c r="F564" s="13"/>
      <c r="G564" s="14"/>
      <c r="H564" s="13"/>
    </row>
    <row r="565" spans="6:8" x14ac:dyDescent="0.25">
      <c r="F565" s="13"/>
      <c r="G565" s="14"/>
      <c r="H565" s="13"/>
    </row>
    <row r="566" spans="6:8" x14ac:dyDescent="0.25">
      <c r="F566" s="13"/>
      <c r="G566" s="14"/>
      <c r="H566" s="13"/>
    </row>
    <row r="567" spans="6:8" x14ac:dyDescent="0.25">
      <c r="F567" s="13"/>
      <c r="G567" s="14"/>
      <c r="H567" s="13"/>
    </row>
    <row r="568" spans="6:8" x14ac:dyDescent="0.25">
      <c r="F568" s="13"/>
      <c r="G568" s="14"/>
      <c r="H568" s="13"/>
    </row>
    <row r="569" spans="6:8" x14ac:dyDescent="0.25">
      <c r="F569" s="13"/>
      <c r="G569" s="14"/>
      <c r="H569" s="13"/>
    </row>
    <row r="570" spans="6:8" x14ac:dyDescent="0.25">
      <c r="F570" s="13"/>
      <c r="G570" s="14"/>
      <c r="H570" s="13"/>
    </row>
    <row r="571" spans="6:8" x14ac:dyDescent="0.25">
      <c r="F571" s="13"/>
      <c r="G571" s="14"/>
      <c r="H571" s="13"/>
    </row>
    <row r="572" spans="6:8" x14ac:dyDescent="0.25">
      <c r="F572" s="13"/>
      <c r="G572" s="14"/>
      <c r="H572" s="13"/>
    </row>
    <row r="573" spans="6:8" x14ac:dyDescent="0.25">
      <c r="F573" s="13"/>
      <c r="G573" s="14"/>
      <c r="H573" s="13"/>
    </row>
    <row r="574" spans="6:8" x14ac:dyDescent="0.25">
      <c r="F574" s="13"/>
      <c r="G574" s="14"/>
      <c r="H574" s="13"/>
    </row>
    <row r="575" spans="6:8" x14ac:dyDescent="0.25">
      <c r="F575" s="13"/>
      <c r="G575" s="14"/>
      <c r="H575" s="13"/>
    </row>
    <row r="576" spans="6:8" x14ac:dyDescent="0.25">
      <c r="F576" s="13"/>
      <c r="G576" s="14"/>
      <c r="H576" s="13"/>
    </row>
    <row r="577" spans="6:8" x14ac:dyDescent="0.25">
      <c r="F577" s="13"/>
      <c r="G577" s="14"/>
      <c r="H577" s="13"/>
    </row>
    <row r="578" spans="6:8" x14ac:dyDescent="0.25">
      <c r="F578" s="13"/>
      <c r="G578" s="14"/>
      <c r="H578" s="13"/>
    </row>
    <row r="579" spans="6:8" x14ac:dyDescent="0.25">
      <c r="F579" s="13"/>
      <c r="G579" s="14"/>
      <c r="H579" s="13"/>
    </row>
    <row r="580" spans="6:8" x14ac:dyDescent="0.25">
      <c r="F580" s="13"/>
      <c r="G580" s="14"/>
      <c r="H580" s="13"/>
    </row>
    <row r="581" spans="6:8" x14ac:dyDescent="0.25">
      <c r="F581" s="13"/>
      <c r="G581" s="14"/>
      <c r="H581" s="13"/>
    </row>
    <row r="582" spans="6:8" x14ac:dyDescent="0.25">
      <c r="F582" s="13"/>
      <c r="G582" s="14"/>
      <c r="H582" s="13"/>
    </row>
    <row r="583" spans="6:8" x14ac:dyDescent="0.25">
      <c r="F583" s="13"/>
      <c r="G583" s="14"/>
      <c r="H583" s="13"/>
    </row>
    <row r="584" spans="6:8" x14ac:dyDescent="0.25">
      <c r="F584" s="13"/>
      <c r="G584" s="14"/>
      <c r="H584" s="13"/>
    </row>
    <row r="585" spans="6:8" x14ac:dyDescent="0.25">
      <c r="F585" s="13"/>
      <c r="G585" s="14"/>
      <c r="H585" s="13"/>
    </row>
    <row r="586" spans="6:8" x14ac:dyDescent="0.25">
      <c r="F586" s="13"/>
      <c r="G586" s="14"/>
      <c r="H586" s="13"/>
    </row>
    <row r="587" spans="6:8" x14ac:dyDescent="0.25">
      <c r="F587" s="13"/>
      <c r="G587" s="14"/>
      <c r="H587" s="13"/>
    </row>
    <row r="588" spans="6:8" x14ac:dyDescent="0.25">
      <c r="F588" s="13"/>
      <c r="G588" s="14"/>
      <c r="H588" s="13"/>
    </row>
    <row r="589" spans="6:8" x14ac:dyDescent="0.25">
      <c r="F589" s="13"/>
      <c r="G589" s="14"/>
      <c r="H589" s="13"/>
    </row>
    <row r="590" spans="6:8" x14ac:dyDescent="0.25">
      <c r="F590" s="13"/>
      <c r="G590" s="14"/>
      <c r="H590" s="13"/>
    </row>
    <row r="591" spans="6:8" x14ac:dyDescent="0.25">
      <c r="F591" s="13"/>
      <c r="G591" s="14"/>
      <c r="H591" s="13"/>
    </row>
    <row r="592" spans="6:8" x14ac:dyDescent="0.25">
      <c r="F592" s="13"/>
      <c r="G592" s="14"/>
      <c r="H592" s="13"/>
    </row>
    <row r="593" spans="6:8" x14ac:dyDescent="0.25">
      <c r="F593" s="13"/>
      <c r="G593" s="14"/>
      <c r="H593" s="13"/>
    </row>
    <row r="594" spans="6:8" x14ac:dyDescent="0.25">
      <c r="F594" s="13"/>
      <c r="G594" s="14"/>
      <c r="H594" s="13"/>
    </row>
    <row r="595" spans="6:8" x14ac:dyDescent="0.25">
      <c r="F595" s="13"/>
      <c r="G595" s="14"/>
      <c r="H595" s="13"/>
    </row>
    <row r="596" spans="6:8" x14ac:dyDescent="0.25">
      <c r="F596" s="13"/>
      <c r="G596" s="14"/>
      <c r="H596" s="13"/>
    </row>
    <row r="597" spans="6:8" x14ac:dyDescent="0.25">
      <c r="F597" s="13"/>
      <c r="G597" s="14"/>
      <c r="H597" s="13"/>
    </row>
    <row r="598" spans="6:8" x14ac:dyDescent="0.25">
      <c r="F598" s="13"/>
      <c r="G598" s="14"/>
      <c r="H598" s="13"/>
    </row>
    <row r="599" spans="6:8" x14ac:dyDescent="0.25">
      <c r="F599" s="13"/>
      <c r="G599" s="14"/>
      <c r="H599" s="13"/>
    </row>
    <row r="600" spans="6:8" x14ac:dyDescent="0.25">
      <c r="F600" s="13"/>
      <c r="G600" s="14"/>
      <c r="H600" s="13"/>
    </row>
    <row r="601" spans="6:8" x14ac:dyDescent="0.25">
      <c r="F601" s="13"/>
      <c r="G601" s="14"/>
      <c r="H601" s="13"/>
    </row>
    <row r="602" spans="6:8" x14ac:dyDescent="0.25">
      <c r="F602" s="13"/>
      <c r="G602" s="14"/>
      <c r="H602" s="13"/>
    </row>
    <row r="603" spans="6:8" x14ac:dyDescent="0.25">
      <c r="F603" s="13"/>
      <c r="G603" s="14"/>
      <c r="H603" s="13"/>
    </row>
    <row r="604" spans="6:8" x14ac:dyDescent="0.25">
      <c r="F604" s="13"/>
      <c r="G604" s="14"/>
      <c r="H604" s="13"/>
    </row>
    <row r="605" spans="6:8" x14ac:dyDescent="0.25">
      <c r="F605" s="13"/>
      <c r="G605" s="14"/>
      <c r="H605" s="13"/>
    </row>
    <row r="606" spans="6:8" x14ac:dyDescent="0.25">
      <c r="F606" s="13"/>
      <c r="G606" s="14"/>
      <c r="H606" s="13"/>
    </row>
    <row r="607" spans="6:8" x14ac:dyDescent="0.25">
      <c r="F607" s="13"/>
      <c r="G607" s="14"/>
      <c r="H607" s="13"/>
    </row>
    <row r="608" spans="6:8" x14ac:dyDescent="0.25">
      <c r="F608" s="13"/>
      <c r="G608" s="14"/>
      <c r="H608" s="13"/>
    </row>
    <row r="609" spans="6:8" x14ac:dyDescent="0.25">
      <c r="F609" s="13"/>
      <c r="G609" s="14"/>
      <c r="H609" s="13"/>
    </row>
    <row r="610" spans="6:8" x14ac:dyDescent="0.25">
      <c r="F610" s="13"/>
      <c r="G610" s="14"/>
      <c r="H610" s="13"/>
    </row>
    <row r="611" spans="6:8" x14ac:dyDescent="0.25">
      <c r="F611" s="13"/>
      <c r="G611" s="14"/>
      <c r="H611" s="13"/>
    </row>
    <row r="612" spans="6:8" x14ac:dyDescent="0.25">
      <c r="F612" s="13"/>
      <c r="G612" s="14"/>
      <c r="H612" s="13"/>
    </row>
    <row r="613" spans="6:8" x14ac:dyDescent="0.25">
      <c r="F613" s="13"/>
      <c r="G613" s="14"/>
      <c r="H613" s="13"/>
    </row>
    <row r="614" spans="6:8" x14ac:dyDescent="0.25">
      <c r="F614" s="13"/>
      <c r="G614" s="14"/>
      <c r="H614" s="13"/>
    </row>
    <row r="615" spans="6:8" x14ac:dyDescent="0.25">
      <c r="F615" s="13"/>
      <c r="G615" s="14"/>
      <c r="H615" s="13"/>
    </row>
    <row r="616" spans="6:8" x14ac:dyDescent="0.25">
      <c r="F616" s="13"/>
      <c r="G616" s="14"/>
      <c r="H616" s="13"/>
    </row>
    <row r="617" spans="6:8" x14ac:dyDescent="0.25">
      <c r="F617" s="13"/>
      <c r="G617" s="14"/>
      <c r="H617" s="13"/>
    </row>
    <row r="618" spans="6:8" x14ac:dyDescent="0.25">
      <c r="F618" s="13"/>
      <c r="G618" s="14"/>
      <c r="H618" s="13"/>
    </row>
    <row r="619" spans="6:8" x14ac:dyDescent="0.25">
      <c r="F619" s="13"/>
      <c r="G619" s="14"/>
      <c r="H619" s="13"/>
    </row>
    <row r="620" spans="6:8" x14ac:dyDescent="0.25">
      <c r="F620" s="13"/>
      <c r="G620" s="14"/>
      <c r="H620" s="13"/>
    </row>
    <row r="621" spans="6:8" x14ac:dyDescent="0.25">
      <c r="F621" s="13"/>
      <c r="G621" s="14"/>
      <c r="H621" s="13"/>
    </row>
    <row r="622" spans="6:8" x14ac:dyDescent="0.25">
      <c r="F622" s="13"/>
      <c r="G622" s="14"/>
      <c r="H622" s="13"/>
    </row>
    <row r="623" spans="6:8" x14ac:dyDescent="0.25">
      <c r="F623" s="13"/>
      <c r="G623" s="14"/>
      <c r="H623" s="13"/>
    </row>
    <row r="624" spans="6:8" x14ac:dyDescent="0.25">
      <c r="F624" s="13"/>
      <c r="G624" s="14"/>
      <c r="H624" s="13"/>
    </row>
    <row r="625" spans="6:8" x14ac:dyDescent="0.25">
      <c r="F625" s="13"/>
      <c r="G625" s="14"/>
      <c r="H625" s="13"/>
    </row>
    <row r="626" spans="6:8" x14ac:dyDescent="0.25">
      <c r="F626" s="13"/>
      <c r="G626" s="14"/>
      <c r="H626" s="13"/>
    </row>
    <row r="627" spans="6:8" x14ac:dyDescent="0.25">
      <c r="F627" s="13"/>
      <c r="G627" s="14"/>
      <c r="H627" s="13"/>
    </row>
    <row r="628" spans="6:8" x14ac:dyDescent="0.25">
      <c r="F628" s="13"/>
      <c r="G628" s="14"/>
      <c r="H628" s="13"/>
    </row>
    <row r="629" spans="6:8" x14ac:dyDescent="0.25">
      <c r="F629" s="13"/>
      <c r="G629" s="14"/>
      <c r="H629" s="13"/>
    </row>
    <row r="630" spans="6:8" x14ac:dyDescent="0.25">
      <c r="F630" s="13"/>
      <c r="G630" s="14"/>
      <c r="H630" s="13"/>
    </row>
    <row r="631" spans="6:8" x14ac:dyDescent="0.25">
      <c r="F631" s="13"/>
      <c r="G631" s="14"/>
      <c r="H631" s="13"/>
    </row>
    <row r="632" spans="6:8" x14ac:dyDescent="0.25">
      <c r="F632" s="13"/>
      <c r="G632" s="14"/>
      <c r="H632" s="13"/>
    </row>
    <row r="633" spans="6:8" x14ac:dyDescent="0.25">
      <c r="F633" s="13"/>
      <c r="G633" s="14"/>
      <c r="H633" s="13"/>
    </row>
    <row r="634" spans="6:8" x14ac:dyDescent="0.25">
      <c r="F634" s="13"/>
      <c r="G634" s="14"/>
      <c r="H634" s="13"/>
    </row>
    <row r="635" spans="6:8" x14ac:dyDescent="0.25">
      <c r="F635" s="13"/>
      <c r="G635" s="14"/>
      <c r="H635" s="13"/>
    </row>
    <row r="636" spans="6:8" x14ac:dyDescent="0.25">
      <c r="F636" s="13"/>
      <c r="G636" s="14"/>
      <c r="H636" s="13"/>
    </row>
    <row r="637" spans="6:8" x14ac:dyDescent="0.25">
      <c r="F637" s="13"/>
      <c r="G637" s="14"/>
      <c r="H637" s="13"/>
    </row>
    <row r="638" spans="6:8" x14ac:dyDescent="0.25">
      <c r="F638" s="13"/>
      <c r="G638" s="14"/>
      <c r="H638" s="13"/>
    </row>
  </sheetData>
  <mergeCells count="52">
    <mergeCell ref="B5:C5"/>
    <mergeCell ref="B6:C6"/>
    <mergeCell ref="B7:C7"/>
    <mergeCell ref="A83:B83"/>
    <mergeCell ref="R67:T67"/>
    <mergeCell ref="A73:B73"/>
    <mergeCell ref="C76:E76"/>
    <mergeCell ref="F76:H76"/>
    <mergeCell ref="I76:K76"/>
    <mergeCell ref="L76:N76"/>
    <mergeCell ref="O76:Q76"/>
    <mergeCell ref="R76:T76"/>
    <mergeCell ref="O67:Q67"/>
    <mergeCell ref="A64:B64"/>
    <mergeCell ref="C67:E67"/>
    <mergeCell ref="F67:H67"/>
    <mergeCell ref="I67:K67"/>
    <mergeCell ref="L67:N67"/>
    <mergeCell ref="R48:T48"/>
    <mergeCell ref="A55:B55"/>
    <mergeCell ref="C58:E58"/>
    <mergeCell ref="F58:H58"/>
    <mergeCell ref="I58:K58"/>
    <mergeCell ref="L58:N58"/>
    <mergeCell ref="O58:Q58"/>
    <mergeCell ref="R58:T58"/>
    <mergeCell ref="O48:Q48"/>
    <mergeCell ref="A45:B45"/>
    <mergeCell ref="C48:E48"/>
    <mergeCell ref="F48:H48"/>
    <mergeCell ref="I48:K48"/>
    <mergeCell ref="L48:N48"/>
    <mergeCell ref="I40:K40"/>
    <mergeCell ref="L40:N40"/>
    <mergeCell ref="O40:Q40"/>
    <mergeCell ref="R40:T40"/>
    <mergeCell ref="O26:Q26"/>
    <mergeCell ref="R26:T26"/>
    <mergeCell ref="I26:K26"/>
    <mergeCell ref="L26:N26"/>
    <mergeCell ref="R11:T11"/>
    <mergeCell ref="C11:E11"/>
    <mergeCell ref="F11:H11"/>
    <mergeCell ref="I11:K11"/>
    <mergeCell ref="L11:N11"/>
    <mergeCell ref="O11:Q11"/>
    <mergeCell ref="A37:B37"/>
    <mergeCell ref="C40:E40"/>
    <mergeCell ref="F40:H40"/>
    <mergeCell ref="A23:B23"/>
    <mergeCell ref="C26:E26"/>
    <mergeCell ref="F26:H26"/>
  </mergeCells>
  <printOptions horizontalCentered="1"/>
  <pageMargins left="0.59055118110236227" right="0.75" top="0.70866141732283472" bottom="1" header="0.19" footer="0"/>
  <pageSetup scale="8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Selección de Paises</vt:lpstr>
      <vt:lpstr>'Matriz Selección de Paises'!Área_de_impresión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Asus</cp:lastModifiedBy>
  <cp:lastPrinted>2010-11-25T02:49:27Z</cp:lastPrinted>
  <dcterms:created xsi:type="dcterms:W3CDTF">2010-11-22T23:29:19Z</dcterms:created>
  <dcterms:modified xsi:type="dcterms:W3CDTF">2021-09-16T01:08:34Z</dcterms:modified>
</cp:coreProperties>
</file>